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omments5.xml" ContentType="application/vnd.openxmlformats-officedocument.spreadsheetml.comments+xml"/>
  <Override PartName="/xl/drawings/drawing3.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omments6.xml" ContentType="application/vnd.openxmlformats-officedocument.spreadsheetml.comments+xml"/>
  <Override PartName="/xl/drawings/drawing4.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omments7.xml" ContentType="application/vnd.openxmlformats-officedocument.spreadsheetml.comments+xml"/>
  <Override PartName="/xl/drawings/drawing5.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omments8.xml" ContentType="application/vnd.openxmlformats-officedocument.spreadsheetml.comments+xml"/>
  <Override PartName="/xl/drawings/drawing6.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omments9.xml" ContentType="application/vnd.openxmlformats-officedocument.spreadsheetml.comments+xml"/>
  <Override PartName="/xl/drawings/drawing7.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omments10.xml" ContentType="application/vnd.openxmlformats-officedocument.spreadsheetml.comments+xml"/>
  <Override PartName="/xl/drawings/drawing8.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omments11.xml" ContentType="application/vnd.openxmlformats-officedocument.spreadsheetml.comments+xml"/>
  <Override PartName="/xl/drawings/drawing9.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omments12.xml" ContentType="application/vnd.openxmlformats-officedocument.spreadsheetml.comments+xml"/>
  <Override PartName="/xl/drawings/drawing10.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codeName="ThisWorkbook"/>
  <mc:AlternateContent xmlns:mc="http://schemas.openxmlformats.org/markup-compatibility/2006">
    <mc:Choice Requires="x15">
      <x15ac:absPath xmlns:x15ac="http://schemas.microsoft.com/office/spreadsheetml/2010/11/ac" url="H:\APP\PA\PAForum\Web Publications\FINANCE\Sources and Uses\2022\"/>
    </mc:Choice>
  </mc:AlternateContent>
  <xr:revisionPtr revIDLastSave="0" documentId="13_ncr:1_{420DB923-A81F-424C-B16A-64FEA9DC5ADF}" xr6:coauthVersionLast="47" xr6:coauthVersionMax="47" xr10:uidLastSave="{00000000-0000-0000-0000-000000000000}"/>
  <bookViews>
    <workbookView xWindow="-108" yWindow="-108" windowWidth="23256" windowHeight="12576" tabRatio="840" xr2:uid="{00000000-000D-0000-FFFF-FFFF00000000}"/>
  </bookViews>
  <sheets>
    <sheet name="Index" sheetId="64" r:id="rId1"/>
    <sheet name="LIT-TSTC Space Model" sheetId="55" state="hidden" r:id="rId2"/>
    <sheet name="CS &amp; SP Smmy" sheetId="54" state="hidden" r:id="rId3"/>
    <sheet name="TSTC CTG Costs" sheetId="51" state="hidden" r:id="rId4"/>
    <sheet name="ICUT Survey" sheetId="50" state="hidden" r:id="rId5"/>
    <sheet name="IFRS Smmy_old" sheetId="61" state="hidden" r:id="rId6"/>
    <sheet name="Eval Tech" sheetId="67" state="hidden" r:id="rId7"/>
    <sheet name="Accountability Smmy" sheetId="60" state="hidden" r:id="rId8"/>
    <sheet name="SP" sheetId="87" r:id="rId9"/>
    <sheet name="Smmy LIT-TSTC SbS" sheetId="52" r:id="rId10"/>
    <sheet name="Smmy LIT-TSTC Chrts" sheetId="45" r:id="rId11"/>
    <sheet name="Smmy LIT-TSTC Sum" sheetId="46" r:id="rId12"/>
    <sheet name="Smmy LIT-TSTC FGD" sheetId="49" r:id="rId13"/>
    <sheet name="Smmy LIT-TSTC Fnts" sheetId="47" r:id="rId14"/>
    <sheet name="Smmy LIT" sheetId="75" r:id="rId15"/>
    <sheet name="Smmy LIT-FGD" sheetId="74" r:id="rId16"/>
    <sheet name="Smmy TSTC" sheetId="77" r:id="rId17"/>
    <sheet name="Smmy TSTC FGD" sheetId="76" r:id="rId18"/>
    <sheet name="LIT Chrts" sheetId="1" r:id="rId19"/>
    <sheet name="LIT Sum" sheetId="2" r:id="rId20"/>
    <sheet name="LIT FGD" sheetId="13" r:id="rId21"/>
    <sheet name="LIT Fnts" sheetId="6" r:id="rId22"/>
    <sheet name="LSCO Chrts" sheetId="14" r:id="rId23"/>
    <sheet name="LSCO Sum" sheetId="15" r:id="rId24"/>
    <sheet name="LSCO FGD" sheetId="16" r:id="rId25"/>
    <sheet name="LSCO Fnts" sheetId="17" r:id="rId26"/>
    <sheet name="LSCPA Chrts" sheetId="19" r:id="rId27"/>
    <sheet name="LSCPA Sum" sheetId="20" r:id="rId28"/>
    <sheet name="LSCPA FGD" sheetId="21" r:id="rId29"/>
    <sheet name="LSCPA Fnts" sheetId="22" r:id="rId30"/>
    <sheet name="TSTCH Chrts" sheetId="24" r:id="rId31"/>
    <sheet name="TSTCH Sum" sheetId="25" r:id="rId32"/>
    <sheet name="TSTCH FGD" sheetId="26" r:id="rId33"/>
    <sheet name="TSTCH Fnts" sheetId="27" r:id="rId34"/>
    <sheet name="TSTCWT Chrts" sheetId="29" r:id="rId35"/>
    <sheet name="TSTCWT Sum" sheetId="30" r:id="rId36"/>
    <sheet name="TSTCWT FGD" sheetId="31" r:id="rId37"/>
    <sheet name="TSTCWT Fnts" sheetId="32" r:id="rId38"/>
    <sheet name="TSTCM Chrts" sheetId="34" r:id="rId39"/>
    <sheet name="TSTCM Sum" sheetId="35" r:id="rId40"/>
    <sheet name="TSTCM FGD" sheetId="36" r:id="rId41"/>
    <sheet name="TSTCM Fnts" sheetId="37" r:id="rId42"/>
    <sheet name="TSTCW Chrts" sheetId="39" r:id="rId43"/>
    <sheet name="TSTCW Sum" sheetId="40" r:id="rId44"/>
    <sheet name="TSTCW FGD" sheetId="41" r:id="rId45"/>
    <sheet name="TSTCW Fnts" sheetId="42" r:id="rId46"/>
    <sheet name="TSTCNT Chrts" sheetId="78" r:id="rId47"/>
    <sheet name="TSTCNT Sum" sheetId="79" r:id="rId48"/>
    <sheet name="TSTCNT FGD" sheetId="80" r:id="rId49"/>
    <sheet name="TSTCNT Fnts" sheetId="81" r:id="rId50"/>
    <sheet name="TSTCFB Chrts" sheetId="82" r:id="rId51"/>
    <sheet name="TSTCFB Sum" sheetId="83" r:id="rId52"/>
    <sheet name="TSTCFB FGD" sheetId="84" r:id="rId53"/>
    <sheet name="TSTCFB Fnts" sheetId="85" r:id="rId54"/>
    <sheet name="Names" sheetId="58" r:id="rId55"/>
    <sheet name="Input" sheetId="57" r:id="rId56"/>
    <sheet name="FTSE" sheetId="62" r:id="rId57"/>
    <sheet name="Balancing" sheetId="68" r:id="rId58"/>
    <sheet name="SREB Input" sheetId="66" r:id="rId59"/>
    <sheet name="IFRS Smmy" sheetId="86" r:id="rId60"/>
    <sheet name="Almanac" sheetId="59" r:id="rId61"/>
    <sheet name="T&amp;F Summary" sheetId="70" r:id="rId62"/>
    <sheet name="LD_IE_Context" sheetId="65" r:id="rId63"/>
    <sheet name="LD_IE_Keys" sheetId="63" r:id="rId64"/>
    <sheet name="LD Context NA" sheetId="73" r:id="rId65"/>
    <sheet name="LD Keys NA" sheetId="72" r:id="rId66"/>
  </sheets>
  <externalReferences>
    <externalReference r:id="rId67"/>
    <externalReference r:id="rId68"/>
    <externalReference r:id="rId69"/>
    <externalReference r:id="rId70"/>
  </externalReferences>
  <definedNames>
    <definedName name="_Order1" hidden="1">255</definedName>
    <definedName name="_Order2" hidden="1">255</definedName>
    <definedName name="_Sort" localSheetId="60" hidden="1">#REF!</definedName>
    <definedName name="_Sort" localSheetId="57" hidden="1">#REF!</definedName>
    <definedName name="_Sort" localSheetId="6" hidden="1">#REF!</definedName>
    <definedName name="_Sort" localSheetId="59" hidden="1">#REF!</definedName>
    <definedName name="_Sort" localSheetId="5" hidden="1">#REF!</definedName>
    <definedName name="_Sort" localSheetId="0" hidden="1">#REF!</definedName>
    <definedName name="_Sort" localSheetId="64" hidden="1">#REF!</definedName>
    <definedName name="_Sort" localSheetId="65" hidden="1">#REF!</definedName>
    <definedName name="_Sort" localSheetId="62" hidden="1">#REF!</definedName>
    <definedName name="_Sort" localSheetId="63" hidden="1">#REF!</definedName>
    <definedName name="_Sort" localSheetId="14" hidden="1">#REF!</definedName>
    <definedName name="_Sort" localSheetId="15" hidden="1">#REF!</definedName>
    <definedName name="_Sort" localSheetId="9" hidden="1">#REF!</definedName>
    <definedName name="_Sort" localSheetId="16" hidden="1">#REF!</definedName>
    <definedName name="_Sort" localSheetId="17" hidden="1">#REF!</definedName>
    <definedName name="_Sort" localSheetId="58" hidden="1">#REF!</definedName>
    <definedName name="_Sort" localSheetId="61" hidden="1">#REF!</definedName>
    <definedName name="_Sort" localSheetId="3" hidden="1">#REF!</definedName>
    <definedName name="_Sort" hidden="1">#REF!</definedName>
    <definedName name="AMTLU">Names!$B$12:$G$76</definedName>
    <definedName name="FTSELU">FTSE!$B$8:$O$19</definedName>
    <definedName name="LUTTFTE">[1]FTSE!$C$8:$S$61</definedName>
    <definedName name="NamesLU">Names!$B$11:$B$76</definedName>
    <definedName name="_xlnm.Print_Area" localSheetId="7">'Accountability Smmy'!$A$1:$N$28</definedName>
    <definedName name="_xlnm.Print_Area" localSheetId="60">Almanac!$C$1:$P$28</definedName>
    <definedName name="_xlnm.Print_Area" localSheetId="6">'Eval Tech'!$A$1:$P$24</definedName>
    <definedName name="_xlnm.Print_Area" localSheetId="4">'ICUT Survey'!$A$1:$J$30</definedName>
    <definedName name="_xlnm.Print_Area" localSheetId="59">'IFRS Smmy'!$A$1:$AC$24</definedName>
    <definedName name="_xlnm.Print_Area" localSheetId="5">'IFRS Smmy_old'!$A$1:$N$24</definedName>
    <definedName name="_xlnm.Print_Area" localSheetId="64">'LD Context NA'!$A$1:$M$33</definedName>
    <definedName name="_xlnm.Print_Area" localSheetId="65">'LD Keys NA'!$A$1:$T$24</definedName>
    <definedName name="_xlnm.Print_Area" localSheetId="62">LD_IE_Context!$A$1:$L$35</definedName>
    <definedName name="_xlnm.Print_Area" localSheetId="63">LD_IE_Keys!$A$1:$Q$23</definedName>
    <definedName name="_xlnm.Print_Area" localSheetId="18">'LIT Chrts'!$A$1:$B$140</definedName>
    <definedName name="_xlnm.Print_Area" localSheetId="20">'LIT FGD'!$B$2:$M$97</definedName>
    <definedName name="_xlnm.Print_Area" localSheetId="21">'LIT Fnts'!$A$1:$B$11</definedName>
    <definedName name="_xlnm.Print_Area" localSheetId="19">'LIT Sum'!$A$1:$C$61</definedName>
    <definedName name="_xlnm.Print_Area" localSheetId="1">'LIT-TSTC Space Model'!$A$1:$G$15</definedName>
    <definedName name="_xlnm.Print_Area" localSheetId="22">'LSCO Chrts'!$A$1:$A$140</definedName>
    <definedName name="_xlnm.Print_Area" localSheetId="24">'LSCO FGD'!$B$2:$M$97</definedName>
    <definedName name="_xlnm.Print_Area" localSheetId="25">'LSCO Fnts'!$A$1:$B$11</definedName>
    <definedName name="_xlnm.Print_Area" localSheetId="23">'LSCO Sum'!$A$1:$C$61</definedName>
    <definedName name="_xlnm.Print_Area" localSheetId="26">'LSCPA Chrts'!$A$1:$B$140</definedName>
    <definedName name="_xlnm.Print_Area" localSheetId="28">'LSCPA FGD'!$B$2:$M$97</definedName>
    <definedName name="_xlnm.Print_Area" localSheetId="29">'LSCPA Fnts'!$A$1:$B$11</definedName>
    <definedName name="_xlnm.Print_Area" localSheetId="27">'LSCPA Sum'!$A$1:$C$61</definedName>
    <definedName name="_xlnm.Print_Area" localSheetId="14">'Smmy LIT'!$A$1:$C$70</definedName>
    <definedName name="_xlnm.Print_Area" localSheetId="15">'Smmy LIT-FGD'!$B$2:$M$574</definedName>
    <definedName name="_xlnm.Print_Area" localSheetId="10">'Smmy LIT-TSTC Chrts'!$A$1:$A$140</definedName>
    <definedName name="_xlnm.Print_Area" localSheetId="12">'Smmy LIT-TSTC FGD'!$B$2:$M$710</definedName>
    <definedName name="_xlnm.Print_Area" localSheetId="13">'Smmy LIT-TSTC Fnts'!$A$1:$B$12</definedName>
    <definedName name="_xlnm.Print_Area" localSheetId="9">'Smmy LIT-TSTC SbS'!$A$1:$Q$67</definedName>
    <definedName name="_xlnm.Print_Area" localSheetId="11">'Smmy LIT-TSTC Sum'!$A$1:$C$70</definedName>
    <definedName name="_xlnm.Print_Area" localSheetId="16">'Smmy TSTC'!$A$1:$C$70</definedName>
    <definedName name="_xlnm.Print_Area" localSheetId="17">'Smmy TSTC FGD'!$B$2:$M$574</definedName>
    <definedName name="_xlnm.Print_Area" localSheetId="61">'T&amp;F Summary'!$A$1:$W$36</definedName>
    <definedName name="_xlnm.Print_Area" localSheetId="3">'TSTC CTG Costs'!$A$1:$H$25</definedName>
    <definedName name="_xlnm.Print_Area" localSheetId="50">'TSTCFB Chrts'!$A$1:$A$140</definedName>
    <definedName name="_xlnm.Print_Area" localSheetId="52">'TSTCFB FGD'!$B$2:$M$97</definedName>
    <definedName name="_xlnm.Print_Area" localSheetId="53">'TSTCFB Fnts'!$A$1:$B$11</definedName>
    <definedName name="_xlnm.Print_Area" localSheetId="51">'TSTCFB Sum'!$A$1:$C$61</definedName>
    <definedName name="_xlnm.Print_Area" localSheetId="30">'TSTCH Chrts'!$A$1:$A$140</definedName>
    <definedName name="_xlnm.Print_Area" localSheetId="32">'TSTCH FGD'!$B$2:$M$97</definedName>
    <definedName name="_xlnm.Print_Area" localSheetId="33">'TSTCH Fnts'!$A$1:$B$11</definedName>
    <definedName name="_xlnm.Print_Area" localSheetId="31">'TSTCH Sum'!$A$1:$C$61</definedName>
    <definedName name="_xlnm.Print_Area" localSheetId="38">'TSTCM Chrts'!$A$1:$A$140</definedName>
    <definedName name="_xlnm.Print_Area" localSheetId="40">'TSTCM FGD'!$B$2:$M$97</definedName>
    <definedName name="_xlnm.Print_Area" localSheetId="41">'TSTCM Fnts'!$A$1:$B$10</definedName>
    <definedName name="_xlnm.Print_Area" localSheetId="39">'TSTCM Sum'!$A$1:$C$61</definedName>
    <definedName name="_xlnm.Print_Area" localSheetId="46">'TSTCNT Chrts'!$A$1:$A$140</definedName>
    <definedName name="_xlnm.Print_Area" localSheetId="48">'TSTCNT FGD'!$B$2:$M$97</definedName>
    <definedName name="_xlnm.Print_Area" localSheetId="49">'TSTCNT Fnts'!$A$1:$B$11</definedName>
    <definedName name="_xlnm.Print_Area" localSheetId="47">'TSTCNT Sum'!$A$1:$C$61</definedName>
    <definedName name="_xlnm.Print_Area" localSheetId="42">'TSTCW Chrts'!$A$1:$A$140</definedName>
    <definedName name="_xlnm.Print_Area" localSheetId="44">'TSTCW FGD'!$B$2:$M$97</definedName>
    <definedName name="_xlnm.Print_Area" localSheetId="45">'TSTCW Fnts'!$A$1:$B$11</definedName>
    <definedName name="_xlnm.Print_Area" localSheetId="43">'TSTCW Sum'!$A$1:$C$61</definedName>
    <definedName name="_xlnm.Print_Area" localSheetId="34">'TSTCWT Chrts'!$A$1:$B$140</definedName>
    <definedName name="_xlnm.Print_Area" localSheetId="36">'TSTCWT FGD'!$B$2:$M$97</definedName>
    <definedName name="_xlnm.Print_Area" localSheetId="37">'TSTCWT Fnts'!$A$1:$B$11</definedName>
    <definedName name="_xlnm.Print_Area" localSheetId="35">'TSTCWT Sum'!$A$1:$C$61</definedName>
    <definedName name="_xlnm.Print_Area">[2]FY92!$A$1</definedName>
    <definedName name="_xlnm.Print_Titles" localSheetId="9">'Smmy LIT-TSTC SbS'!$A:$A</definedName>
    <definedName name="Z_14D2702E_F84A_4D2B_A8E0_1BA0EE84A954_.wvu.Cols" localSheetId="19" hidden="1">'LIT Sum'!#REF!,'LIT Sum'!#REF!,'LIT Sum'!#REF!,'LIT Sum'!#REF!,'LIT Sum'!#REF!,'LIT Sum'!#REF!,'LIT Sum'!#REF!,'LIT Sum'!#REF!,'LIT Sum'!#REF!</definedName>
    <definedName name="Z_14D2702E_F84A_4D2B_A8E0_1BA0EE84A954_.wvu.Cols" localSheetId="23" hidden="1">'LSCO Sum'!#REF!,'LSCO Sum'!#REF!,'LSCO Sum'!#REF!,'LSCO Sum'!#REF!,'LSCO Sum'!#REF!,'LSCO Sum'!#REF!,'LSCO Sum'!#REF!,'LSCO Sum'!#REF!,'LSCO Sum'!#REF!</definedName>
    <definedName name="Z_14D2702E_F84A_4D2B_A8E0_1BA0EE84A954_.wvu.Cols" localSheetId="27" hidden="1">'LSCPA Sum'!#REF!,'LSCPA Sum'!#REF!,'LSCPA Sum'!#REF!,'LSCPA Sum'!#REF!,'LSCPA Sum'!#REF!,'LSCPA Sum'!#REF!,'LSCPA Sum'!#REF!,'LSCPA Sum'!#REF!,'LSCPA Sum'!#REF!</definedName>
    <definedName name="Z_14D2702E_F84A_4D2B_A8E0_1BA0EE84A954_.wvu.Cols" localSheetId="14" hidden="1">'Smmy LIT'!#REF!,'Smmy LIT'!#REF!,'Smmy LIT'!#REF!,'Smmy LIT'!#REF!,'Smmy LIT'!#REF!,'Smmy LIT'!#REF!,'Smmy LIT'!#REF!,'Smmy LIT'!#REF!,'Smmy LIT'!#REF!</definedName>
    <definedName name="Z_14D2702E_F84A_4D2B_A8E0_1BA0EE84A954_.wvu.Cols" localSheetId="9" hidden="1">'Smmy LIT-TSTC SbS'!#REF!,'Smmy LIT-TSTC SbS'!#REF!,'Smmy LIT-TSTC SbS'!#REF!,'Smmy LIT-TSTC SbS'!#REF!,'Smmy LIT-TSTC SbS'!#REF!,'Smmy LIT-TSTC SbS'!#REF!,'Smmy LIT-TSTC SbS'!#REF!,'Smmy LIT-TSTC SbS'!#REF!,'Smmy LIT-TSTC SbS'!#REF!</definedName>
    <definedName name="Z_14D2702E_F84A_4D2B_A8E0_1BA0EE84A954_.wvu.Cols" localSheetId="11" hidden="1">'Smmy LIT-TSTC Sum'!#REF!,'Smmy LIT-TSTC Sum'!#REF!,'Smmy LIT-TSTC Sum'!#REF!,'Smmy LIT-TSTC Sum'!#REF!,'Smmy LIT-TSTC Sum'!#REF!,'Smmy LIT-TSTC Sum'!#REF!,'Smmy LIT-TSTC Sum'!#REF!,'Smmy LIT-TSTC Sum'!#REF!,'Smmy LIT-TSTC Sum'!#REF!</definedName>
    <definedName name="Z_14D2702E_F84A_4D2B_A8E0_1BA0EE84A954_.wvu.Cols" localSheetId="16" hidden="1">'Smmy TSTC'!#REF!,'Smmy TSTC'!#REF!,'Smmy TSTC'!#REF!,'Smmy TSTC'!#REF!,'Smmy TSTC'!#REF!,'Smmy TSTC'!#REF!,'Smmy TSTC'!#REF!,'Smmy TSTC'!#REF!,'Smmy TSTC'!#REF!</definedName>
    <definedName name="Z_14D2702E_F84A_4D2B_A8E0_1BA0EE84A954_.wvu.Cols" localSheetId="51" hidden="1">'TSTCFB Sum'!#REF!,'TSTCFB Sum'!#REF!,'TSTCFB Sum'!#REF!,'TSTCFB Sum'!#REF!,'TSTCFB Sum'!#REF!,'TSTCFB Sum'!#REF!,'TSTCFB Sum'!#REF!,'TSTCFB Sum'!#REF!,'TSTCFB Sum'!#REF!</definedName>
    <definedName name="Z_14D2702E_F84A_4D2B_A8E0_1BA0EE84A954_.wvu.Cols" localSheetId="31" hidden="1">'TSTCH Sum'!#REF!,'TSTCH Sum'!#REF!,'TSTCH Sum'!#REF!,'TSTCH Sum'!#REF!,'TSTCH Sum'!#REF!,'TSTCH Sum'!#REF!,'TSTCH Sum'!#REF!,'TSTCH Sum'!#REF!,'TSTCH Sum'!#REF!</definedName>
    <definedName name="Z_14D2702E_F84A_4D2B_A8E0_1BA0EE84A954_.wvu.Cols" localSheetId="39" hidden="1">'TSTCM Sum'!#REF!,'TSTCM Sum'!#REF!,'TSTCM Sum'!#REF!,'TSTCM Sum'!#REF!,'TSTCM Sum'!#REF!,'TSTCM Sum'!#REF!,'TSTCM Sum'!#REF!,'TSTCM Sum'!#REF!,'TSTCM Sum'!#REF!</definedName>
    <definedName name="Z_14D2702E_F84A_4D2B_A8E0_1BA0EE84A954_.wvu.Cols" localSheetId="47" hidden="1">'TSTCNT Sum'!#REF!,'TSTCNT Sum'!#REF!,'TSTCNT Sum'!#REF!,'TSTCNT Sum'!#REF!,'TSTCNT Sum'!#REF!,'TSTCNT Sum'!#REF!,'TSTCNT Sum'!#REF!,'TSTCNT Sum'!#REF!,'TSTCNT Sum'!#REF!</definedName>
    <definedName name="Z_14D2702E_F84A_4D2B_A8E0_1BA0EE84A954_.wvu.Cols" localSheetId="43" hidden="1">'TSTCW Sum'!#REF!,'TSTCW Sum'!#REF!,'TSTCW Sum'!#REF!,'TSTCW Sum'!#REF!,'TSTCW Sum'!#REF!,'TSTCW Sum'!#REF!,'TSTCW Sum'!#REF!,'TSTCW Sum'!#REF!,'TSTCW Sum'!#REF!</definedName>
    <definedName name="Z_14D2702E_F84A_4D2B_A8E0_1BA0EE84A954_.wvu.Cols" localSheetId="35" hidden="1">'TSTCWT Sum'!#REF!,'TSTCWT Sum'!#REF!,'TSTCWT Sum'!#REF!,'TSTCWT Sum'!#REF!,'TSTCWT Sum'!#REF!,'TSTCWT Sum'!#REF!,'TSTCWT Sum'!#REF!,'TSTCWT Sum'!#REF!,'TSTCWT Sum'!#REF!</definedName>
    <definedName name="Z_1FFC368C_FAAC_4C27_917C_33EB7F20D079_.wvu.PrintTitles" localSheetId="7" hidden="1">[3]Midwestern!$A$1:$B$65536,[3]Midwestern!$A$1:$IV$7</definedName>
    <definedName name="Z_1FFC368C_FAAC_4C27_917C_33EB7F20D079_.wvu.PrintTitles" localSheetId="60" hidden="1">[3]Midwestern!$A$1:$B$65536,[3]Midwestern!$A$1:$IV$7</definedName>
    <definedName name="Z_1FFC368C_FAAC_4C27_917C_33EB7F20D079_.wvu.PrintTitles" localSheetId="6" hidden="1">[3]Midwestern!$A$1:$B$65536,[3]Midwestern!$A$1:$IV$7</definedName>
    <definedName name="Z_1FFC368C_FAAC_4C27_917C_33EB7F20D079_.wvu.PrintTitles" localSheetId="59" hidden="1">[3]Midwestern!$A$1:$B$65536,[3]Midwestern!$A$1:$IV$7</definedName>
    <definedName name="Z_1FFC368C_FAAC_4C27_917C_33EB7F20D079_.wvu.PrintTitles" localSheetId="5" hidden="1">[3]Midwestern!$A$1:$B$65536,[3]Midwestern!$A$1:$IV$7</definedName>
    <definedName name="Z_1FFC368C_FAAC_4C27_917C_33EB7F20D079_.wvu.PrintTitles" localSheetId="64" hidden="1">[3]Midwestern!$A$1:$B$65536,[3]Midwestern!$A$1:$IV$7</definedName>
    <definedName name="Z_1FFC368C_FAAC_4C27_917C_33EB7F20D079_.wvu.PrintTitles" localSheetId="65" hidden="1">[3]Midwestern!$A$1:$B$65536,[3]Midwestern!$A$1:$IV$7</definedName>
    <definedName name="Z_1FFC368C_FAAC_4C27_917C_33EB7F20D079_.wvu.PrintTitles" localSheetId="62" hidden="1">[3]Midwestern!$A$1:$B$65536,[3]Midwestern!$A$1:$IV$7</definedName>
    <definedName name="Z_1FFC368C_FAAC_4C27_917C_33EB7F20D079_.wvu.PrintTitles" localSheetId="63" hidden="1">[3]Midwestern!$A$1:$B$65536,[3]Midwestern!$A$1:$IV$7</definedName>
    <definedName name="Z_1FFC368C_FAAC_4C27_917C_33EB7F20D079_.wvu.PrintTitles" localSheetId="61" hidden="1">[3]Midwestern!$A$1:$B$65536,[3]Midwestern!$A$1:$IV$7</definedName>
    <definedName name="Z_1FFC368C_FAAC_4C27_917C_33EB7F20D079_.wvu.PrintTitles" localSheetId="3" hidden="1">[3]Midwestern!$A$1:$B$65536,[3]Midwestern!$A$1:$IV$7</definedName>
    <definedName name="Z_1FFC368C_FAAC_4C27_917C_33EB7F20D079_.wvu.PrintTitles" hidden="1">[4]Midwestern!$A$1:$B$65536,[4]Midwestern!$A$1:$IV$7</definedName>
    <definedName name="Z_390E69FE_30BF_46A8_BB03_D0C9901EA0FB_.wvu.PrintTitles" localSheetId="7" hidden="1">[3]Midwestern!$A$1:$B$65536,[3]Midwestern!$A$1:$IV$7</definedName>
    <definedName name="Z_390E69FE_30BF_46A8_BB03_D0C9901EA0FB_.wvu.PrintTitles" localSheetId="60" hidden="1">[3]Midwestern!$A$1:$B$65536,[3]Midwestern!$A$1:$IV$7</definedName>
    <definedName name="Z_390E69FE_30BF_46A8_BB03_D0C9901EA0FB_.wvu.PrintTitles" localSheetId="6" hidden="1">[3]Midwestern!$A$1:$B$65536,[3]Midwestern!$A$1:$IV$7</definedName>
    <definedName name="Z_390E69FE_30BF_46A8_BB03_D0C9901EA0FB_.wvu.PrintTitles" localSheetId="59" hidden="1">[3]Midwestern!$A$1:$B$65536,[3]Midwestern!$A$1:$IV$7</definedName>
    <definedName name="Z_390E69FE_30BF_46A8_BB03_D0C9901EA0FB_.wvu.PrintTitles" localSheetId="5" hidden="1">[3]Midwestern!$A$1:$B$65536,[3]Midwestern!$A$1:$IV$7</definedName>
    <definedName name="Z_390E69FE_30BF_46A8_BB03_D0C9901EA0FB_.wvu.PrintTitles" localSheetId="64" hidden="1">[3]Midwestern!$A$1:$B$65536,[3]Midwestern!$A$1:$IV$7</definedName>
    <definedName name="Z_390E69FE_30BF_46A8_BB03_D0C9901EA0FB_.wvu.PrintTitles" localSheetId="65" hidden="1">[3]Midwestern!$A$1:$B$65536,[3]Midwestern!$A$1:$IV$7</definedName>
    <definedName name="Z_390E69FE_30BF_46A8_BB03_D0C9901EA0FB_.wvu.PrintTitles" localSheetId="62" hidden="1">[3]Midwestern!$A$1:$B$65536,[3]Midwestern!$A$1:$IV$7</definedName>
    <definedName name="Z_390E69FE_30BF_46A8_BB03_D0C9901EA0FB_.wvu.PrintTitles" localSheetId="63" hidden="1">[3]Midwestern!$A$1:$B$65536,[3]Midwestern!$A$1:$IV$7</definedName>
    <definedName name="Z_390E69FE_30BF_46A8_BB03_D0C9901EA0FB_.wvu.PrintTitles" localSheetId="61" hidden="1">[3]Midwestern!$A$1:$B$65536,[3]Midwestern!$A$1:$IV$7</definedName>
    <definedName name="Z_390E69FE_30BF_46A8_BB03_D0C9901EA0FB_.wvu.PrintTitles" localSheetId="3" hidden="1">[3]Midwestern!$A$1:$B$65536,[3]Midwestern!$A$1:$IV$7</definedName>
    <definedName name="Z_390E69FE_30BF_46A8_BB03_D0C9901EA0FB_.wvu.PrintTitles" hidden="1">[4]Midwestern!$A$1:$B$65536,[4]Midwestern!$A$1:$IV$7</definedName>
    <definedName name="Z_4AC09102_7151_4BC1_97EC_C57915589D6D_.wvu.PrintTitles" localSheetId="7" hidden="1">[3]Midwestern!$A$1:$B$65536,[3]Midwestern!$A$1:$IV$7</definedName>
    <definedName name="Z_4AC09102_7151_4BC1_97EC_C57915589D6D_.wvu.PrintTitles" localSheetId="60" hidden="1">[3]Midwestern!$A$1:$B$65536,[3]Midwestern!$A$1:$IV$7</definedName>
    <definedName name="Z_4AC09102_7151_4BC1_97EC_C57915589D6D_.wvu.PrintTitles" localSheetId="6" hidden="1">[3]Midwestern!$A$1:$B$65536,[3]Midwestern!$A$1:$IV$7</definedName>
    <definedName name="Z_4AC09102_7151_4BC1_97EC_C57915589D6D_.wvu.PrintTitles" localSheetId="59" hidden="1">[3]Midwestern!$A$1:$B$65536,[3]Midwestern!$A$1:$IV$7</definedName>
    <definedName name="Z_4AC09102_7151_4BC1_97EC_C57915589D6D_.wvu.PrintTitles" localSheetId="5" hidden="1">[3]Midwestern!$A$1:$B$65536,[3]Midwestern!$A$1:$IV$7</definedName>
    <definedName name="Z_4AC09102_7151_4BC1_97EC_C57915589D6D_.wvu.PrintTitles" localSheetId="64" hidden="1">[3]Midwestern!$A$1:$B$65536,[3]Midwestern!$A$1:$IV$7</definedName>
    <definedName name="Z_4AC09102_7151_4BC1_97EC_C57915589D6D_.wvu.PrintTitles" localSheetId="65" hidden="1">[3]Midwestern!$A$1:$B$65536,[3]Midwestern!$A$1:$IV$7</definedName>
    <definedName name="Z_4AC09102_7151_4BC1_97EC_C57915589D6D_.wvu.PrintTitles" localSheetId="62" hidden="1">[3]Midwestern!$A$1:$B$65536,[3]Midwestern!$A$1:$IV$7</definedName>
    <definedName name="Z_4AC09102_7151_4BC1_97EC_C57915589D6D_.wvu.PrintTitles" localSheetId="63" hidden="1">[3]Midwestern!$A$1:$B$65536,[3]Midwestern!$A$1:$IV$7</definedName>
    <definedName name="Z_4AC09102_7151_4BC1_97EC_C57915589D6D_.wvu.PrintTitles" localSheetId="61" hidden="1">[3]Midwestern!$A$1:$B$65536,[3]Midwestern!$A$1:$IV$7</definedName>
    <definedName name="Z_4AC09102_7151_4BC1_97EC_C57915589D6D_.wvu.PrintTitles" localSheetId="3" hidden="1">[3]Midwestern!$A$1:$B$65536,[3]Midwestern!$A$1:$IV$7</definedName>
    <definedName name="Z_4AC09102_7151_4BC1_97EC_C57915589D6D_.wvu.PrintTitles" hidden="1">[4]Midwestern!$A$1:$B$65536,[4]Midwestern!$A$1:$IV$7</definedName>
    <definedName name="Z_59C042EE_7BE0_46D7_83D3_48C0860AA9B7_.wvu.PrintTitles" localSheetId="7" hidden="1">[3]Midwestern!$A$1:$B$65536,[3]Midwestern!$A$1:$IV$7</definedName>
    <definedName name="Z_59C042EE_7BE0_46D7_83D3_48C0860AA9B7_.wvu.PrintTitles" localSheetId="60" hidden="1">[3]Midwestern!$A$1:$B$65536,[3]Midwestern!$A$1:$IV$7</definedName>
    <definedName name="Z_59C042EE_7BE0_46D7_83D3_48C0860AA9B7_.wvu.PrintTitles" localSheetId="6" hidden="1">[3]Midwestern!$A$1:$B$65536,[3]Midwestern!$A$1:$IV$7</definedName>
    <definedName name="Z_59C042EE_7BE0_46D7_83D3_48C0860AA9B7_.wvu.PrintTitles" localSheetId="59" hidden="1">[3]Midwestern!$A$1:$B$65536,[3]Midwestern!$A$1:$IV$7</definedName>
    <definedName name="Z_59C042EE_7BE0_46D7_83D3_48C0860AA9B7_.wvu.PrintTitles" localSheetId="5" hidden="1">[3]Midwestern!$A$1:$B$65536,[3]Midwestern!$A$1:$IV$7</definedName>
    <definedName name="Z_59C042EE_7BE0_46D7_83D3_48C0860AA9B7_.wvu.PrintTitles" localSheetId="64" hidden="1">[3]Midwestern!$A$1:$B$65536,[3]Midwestern!$A$1:$IV$7</definedName>
    <definedName name="Z_59C042EE_7BE0_46D7_83D3_48C0860AA9B7_.wvu.PrintTitles" localSheetId="65" hidden="1">[3]Midwestern!$A$1:$B$65536,[3]Midwestern!$A$1:$IV$7</definedName>
    <definedName name="Z_59C042EE_7BE0_46D7_83D3_48C0860AA9B7_.wvu.PrintTitles" localSheetId="62" hidden="1">[3]Midwestern!$A$1:$B$65536,[3]Midwestern!$A$1:$IV$7</definedName>
    <definedName name="Z_59C042EE_7BE0_46D7_83D3_48C0860AA9B7_.wvu.PrintTitles" localSheetId="63" hidden="1">[3]Midwestern!$A$1:$B$65536,[3]Midwestern!$A$1:$IV$7</definedName>
    <definedName name="Z_59C042EE_7BE0_46D7_83D3_48C0860AA9B7_.wvu.PrintTitles" localSheetId="61" hidden="1">[3]Midwestern!$A$1:$B$65536,[3]Midwestern!$A$1:$IV$7</definedName>
    <definedName name="Z_59C042EE_7BE0_46D7_83D3_48C0860AA9B7_.wvu.PrintTitles" localSheetId="3" hidden="1">[3]Midwestern!$A$1:$B$65536,[3]Midwestern!$A$1:$IV$7</definedName>
    <definedName name="Z_59C042EE_7BE0_46D7_83D3_48C0860AA9B7_.wvu.PrintTitles" hidden="1">[4]Midwestern!$A$1:$B$65536,[4]Midwestern!$A$1:$IV$7</definedName>
    <definedName name="Z_5DB122DC_76B1_4E56_B2C5_DC5B34D3FE31_.wvu.PrintTitles" localSheetId="7" hidden="1">[3]Midwestern!$A$1:$B$65536,[3]Midwestern!$A$1:$IV$7</definedName>
    <definedName name="Z_5DB122DC_76B1_4E56_B2C5_DC5B34D3FE31_.wvu.PrintTitles" localSheetId="60" hidden="1">[3]Midwestern!$A$1:$B$65536,[3]Midwestern!$A$1:$IV$7</definedName>
    <definedName name="Z_5DB122DC_76B1_4E56_B2C5_DC5B34D3FE31_.wvu.PrintTitles" localSheetId="6" hidden="1">[3]Midwestern!$A$1:$B$65536,[3]Midwestern!$A$1:$IV$7</definedName>
    <definedName name="Z_5DB122DC_76B1_4E56_B2C5_DC5B34D3FE31_.wvu.PrintTitles" localSheetId="59" hidden="1">[3]Midwestern!$A$1:$B$65536,[3]Midwestern!$A$1:$IV$7</definedName>
    <definedName name="Z_5DB122DC_76B1_4E56_B2C5_DC5B34D3FE31_.wvu.PrintTitles" localSheetId="5" hidden="1">[3]Midwestern!$A$1:$B$65536,[3]Midwestern!$A$1:$IV$7</definedName>
    <definedName name="Z_5DB122DC_76B1_4E56_B2C5_DC5B34D3FE31_.wvu.PrintTitles" localSheetId="64" hidden="1">[3]Midwestern!$A$1:$B$65536,[3]Midwestern!$A$1:$IV$7</definedName>
    <definedName name="Z_5DB122DC_76B1_4E56_B2C5_DC5B34D3FE31_.wvu.PrintTitles" localSheetId="65" hidden="1">[3]Midwestern!$A$1:$B$65536,[3]Midwestern!$A$1:$IV$7</definedName>
    <definedName name="Z_5DB122DC_76B1_4E56_B2C5_DC5B34D3FE31_.wvu.PrintTitles" localSheetId="62" hidden="1">[3]Midwestern!$A$1:$B$65536,[3]Midwestern!$A$1:$IV$7</definedName>
    <definedName name="Z_5DB122DC_76B1_4E56_B2C5_DC5B34D3FE31_.wvu.PrintTitles" localSheetId="63" hidden="1">[3]Midwestern!$A$1:$B$65536,[3]Midwestern!$A$1:$IV$7</definedName>
    <definedName name="Z_5DB122DC_76B1_4E56_B2C5_DC5B34D3FE31_.wvu.PrintTitles" localSheetId="61" hidden="1">[3]Midwestern!$A$1:$B$65536,[3]Midwestern!$A$1:$IV$7</definedName>
    <definedName name="Z_5DB122DC_76B1_4E56_B2C5_DC5B34D3FE31_.wvu.PrintTitles" localSheetId="3" hidden="1">[3]Midwestern!$A$1:$B$65536,[3]Midwestern!$A$1:$IV$7</definedName>
    <definedName name="Z_5DB122DC_76B1_4E56_B2C5_DC5B34D3FE31_.wvu.PrintTitles" hidden="1">[4]Midwestern!$A$1:$B$65536,[4]Midwestern!$A$1:$IV$7</definedName>
    <definedName name="Z_7E968537_F35A_46C0_AAAE_B8F2523DE409_.wvu.PrintTitles" localSheetId="7" hidden="1">[3]Midwestern!$A$1:$B$65536,[3]Midwestern!$A$1:$IV$7</definedName>
    <definedName name="Z_7E968537_F35A_46C0_AAAE_B8F2523DE409_.wvu.PrintTitles" localSheetId="60" hidden="1">[3]Midwestern!$A$1:$B$65536,[3]Midwestern!$A$1:$IV$7</definedName>
    <definedName name="Z_7E968537_F35A_46C0_AAAE_B8F2523DE409_.wvu.PrintTitles" localSheetId="6" hidden="1">[3]Midwestern!$A$1:$B$65536,[3]Midwestern!$A$1:$IV$7</definedName>
    <definedName name="Z_7E968537_F35A_46C0_AAAE_B8F2523DE409_.wvu.PrintTitles" localSheetId="59" hidden="1">[3]Midwestern!$A$1:$B$65536,[3]Midwestern!$A$1:$IV$7</definedName>
    <definedName name="Z_7E968537_F35A_46C0_AAAE_B8F2523DE409_.wvu.PrintTitles" localSheetId="5" hidden="1">[3]Midwestern!$A$1:$B$65536,[3]Midwestern!$A$1:$IV$7</definedName>
    <definedName name="Z_7E968537_F35A_46C0_AAAE_B8F2523DE409_.wvu.PrintTitles" localSheetId="64" hidden="1">[3]Midwestern!$A$1:$B$65536,[3]Midwestern!$A$1:$IV$7</definedName>
    <definedName name="Z_7E968537_F35A_46C0_AAAE_B8F2523DE409_.wvu.PrintTitles" localSheetId="65" hidden="1">[3]Midwestern!$A$1:$B$65536,[3]Midwestern!$A$1:$IV$7</definedName>
    <definedName name="Z_7E968537_F35A_46C0_AAAE_B8F2523DE409_.wvu.PrintTitles" localSheetId="62" hidden="1">[3]Midwestern!$A$1:$B$65536,[3]Midwestern!$A$1:$IV$7</definedName>
    <definedName name="Z_7E968537_F35A_46C0_AAAE_B8F2523DE409_.wvu.PrintTitles" localSheetId="63" hidden="1">[3]Midwestern!$A$1:$B$65536,[3]Midwestern!$A$1:$IV$7</definedName>
    <definedName name="Z_7E968537_F35A_46C0_AAAE_B8F2523DE409_.wvu.PrintTitles" localSheetId="61" hidden="1">[3]Midwestern!$A$1:$B$65536,[3]Midwestern!$A$1:$IV$7</definedName>
    <definedName name="Z_7E968537_F35A_46C0_AAAE_B8F2523DE409_.wvu.PrintTitles" localSheetId="3" hidden="1">[3]Midwestern!$A$1:$B$65536,[3]Midwestern!$A$1:$IV$7</definedName>
    <definedName name="Z_7E968537_F35A_46C0_AAAE_B8F2523DE409_.wvu.PrintTitles" hidden="1">[4]Midwestern!$A$1:$B$65536,[4]Midwestern!$A$1:$IV$7</definedName>
    <definedName name="Z_999D944D_85B2_4CAE_97DA_DC2EB4BF0AB0_.wvu.PrintTitles" localSheetId="7" hidden="1">[3]Midwestern!$A$1:$B$65536,[3]Midwestern!$A$1:$IV$7</definedName>
    <definedName name="Z_999D944D_85B2_4CAE_97DA_DC2EB4BF0AB0_.wvu.PrintTitles" localSheetId="60" hidden="1">[3]Midwestern!$A$1:$B$65536,[3]Midwestern!$A$1:$IV$7</definedName>
    <definedName name="Z_999D944D_85B2_4CAE_97DA_DC2EB4BF0AB0_.wvu.PrintTitles" localSheetId="6" hidden="1">[3]Midwestern!$A$1:$B$65536,[3]Midwestern!$A$1:$IV$7</definedName>
    <definedName name="Z_999D944D_85B2_4CAE_97DA_DC2EB4BF0AB0_.wvu.PrintTitles" localSheetId="59" hidden="1">[3]Midwestern!$A$1:$B$65536,[3]Midwestern!$A$1:$IV$7</definedName>
    <definedName name="Z_999D944D_85B2_4CAE_97DA_DC2EB4BF0AB0_.wvu.PrintTitles" localSheetId="5" hidden="1">[3]Midwestern!$A$1:$B$65536,[3]Midwestern!$A$1:$IV$7</definedName>
    <definedName name="Z_999D944D_85B2_4CAE_97DA_DC2EB4BF0AB0_.wvu.PrintTitles" localSheetId="64" hidden="1">[3]Midwestern!$A$1:$B$65536,[3]Midwestern!$A$1:$IV$7</definedName>
    <definedName name="Z_999D944D_85B2_4CAE_97DA_DC2EB4BF0AB0_.wvu.PrintTitles" localSheetId="65" hidden="1">[3]Midwestern!$A$1:$B$65536,[3]Midwestern!$A$1:$IV$7</definedName>
    <definedName name="Z_999D944D_85B2_4CAE_97DA_DC2EB4BF0AB0_.wvu.PrintTitles" localSheetId="62" hidden="1">[3]Midwestern!$A$1:$B$65536,[3]Midwestern!$A$1:$IV$7</definedName>
    <definedName name="Z_999D944D_85B2_4CAE_97DA_DC2EB4BF0AB0_.wvu.PrintTitles" localSheetId="63" hidden="1">[3]Midwestern!$A$1:$B$65536,[3]Midwestern!$A$1:$IV$7</definedName>
    <definedName name="Z_999D944D_85B2_4CAE_97DA_DC2EB4BF0AB0_.wvu.PrintTitles" localSheetId="61" hidden="1">[3]Midwestern!$A$1:$B$65536,[3]Midwestern!$A$1:$IV$7</definedName>
    <definedName name="Z_999D944D_85B2_4CAE_97DA_DC2EB4BF0AB0_.wvu.PrintTitles" localSheetId="3" hidden="1">[3]Midwestern!$A$1:$B$65536,[3]Midwestern!$A$1:$IV$7</definedName>
    <definedName name="Z_999D944D_85B2_4CAE_97DA_DC2EB4BF0AB0_.wvu.PrintTitles" hidden="1">[4]Midwestern!$A$1:$B$65536,[4]Midwestern!$A$1:$IV$7</definedName>
    <definedName name="Z_9A9AF875_8B7A_4EA5_9837_BF2AFF98C487_.wvu.PrintTitles" localSheetId="7" hidden="1">[3]Midwestern!$A$1:$B$65536,[3]Midwestern!$A$1:$IV$7</definedName>
    <definedName name="Z_9A9AF875_8B7A_4EA5_9837_BF2AFF98C487_.wvu.PrintTitles" localSheetId="60" hidden="1">[3]Midwestern!$A$1:$B$65536,[3]Midwestern!$A$1:$IV$7</definedName>
    <definedName name="Z_9A9AF875_8B7A_4EA5_9837_BF2AFF98C487_.wvu.PrintTitles" localSheetId="6" hidden="1">[3]Midwestern!$A$1:$B$65536,[3]Midwestern!$A$1:$IV$7</definedName>
    <definedName name="Z_9A9AF875_8B7A_4EA5_9837_BF2AFF98C487_.wvu.PrintTitles" localSheetId="59" hidden="1">[3]Midwestern!$A$1:$B$65536,[3]Midwestern!$A$1:$IV$7</definedName>
    <definedName name="Z_9A9AF875_8B7A_4EA5_9837_BF2AFF98C487_.wvu.PrintTitles" localSheetId="5" hidden="1">[3]Midwestern!$A$1:$B$65536,[3]Midwestern!$A$1:$IV$7</definedName>
    <definedName name="Z_9A9AF875_8B7A_4EA5_9837_BF2AFF98C487_.wvu.PrintTitles" localSheetId="64" hidden="1">[3]Midwestern!$A$1:$B$65536,[3]Midwestern!$A$1:$IV$7</definedName>
    <definedName name="Z_9A9AF875_8B7A_4EA5_9837_BF2AFF98C487_.wvu.PrintTitles" localSheetId="65" hidden="1">[3]Midwestern!$A$1:$B$65536,[3]Midwestern!$A$1:$IV$7</definedName>
    <definedName name="Z_9A9AF875_8B7A_4EA5_9837_BF2AFF98C487_.wvu.PrintTitles" localSheetId="62" hidden="1">[3]Midwestern!$A$1:$B$65536,[3]Midwestern!$A$1:$IV$7</definedName>
    <definedName name="Z_9A9AF875_8B7A_4EA5_9837_BF2AFF98C487_.wvu.PrintTitles" localSheetId="63" hidden="1">[3]Midwestern!$A$1:$B$65536,[3]Midwestern!$A$1:$IV$7</definedName>
    <definedName name="Z_9A9AF875_8B7A_4EA5_9837_BF2AFF98C487_.wvu.PrintTitles" localSheetId="61" hidden="1">[3]Midwestern!$A$1:$B$65536,[3]Midwestern!$A$1:$IV$7</definedName>
    <definedName name="Z_9A9AF875_8B7A_4EA5_9837_BF2AFF98C487_.wvu.PrintTitles" localSheetId="3" hidden="1">[3]Midwestern!$A$1:$B$65536,[3]Midwestern!$A$1:$IV$7</definedName>
    <definedName name="Z_9A9AF875_8B7A_4EA5_9837_BF2AFF98C487_.wvu.PrintTitles" hidden="1">[4]Midwestern!$A$1:$B$65536,[4]Midwestern!$A$1:$IV$7</definedName>
    <definedName name="Z_AEEC638C_8A91_43C3_A958_A71F7CE9122F_.wvu.Cols" localSheetId="19" hidden="1">'LIT Sum'!#REF!,'LIT Sum'!#REF!,'LIT Sum'!#REF!,'LIT Sum'!#REF!,'LIT Sum'!#REF!,'LIT Sum'!#REF!,'LIT Sum'!#REF!,'LIT Sum'!#REF!,'LIT Sum'!#REF!</definedName>
    <definedName name="Z_AEEC638C_8A91_43C3_A958_A71F7CE9122F_.wvu.Cols" localSheetId="23" hidden="1">'LSCO Sum'!#REF!,'LSCO Sum'!#REF!,'LSCO Sum'!#REF!,'LSCO Sum'!#REF!,'LSCO Sum'!#REF!,'LSCO Sum'!#REF!,'LSCO Sum'!#REF!,'LSCO Sum'!#REF!,'LSCO Sum'!#REF!</definedName>
    <definedName name="Z_AEEC638C_8A91_43C3_A958_A71F7CE9122F_.wvu.Cols" localSheetId="27" hidden="1">'LSCPA Sum'!#REF!,'LSCPA Sum'!#REF!,'LSCPA Sum'!#REF!,'LSCPA Sum'!#REF!,'LSCPA Sum'!#REF!,'LSCPA Sum'!#REF!,'LSCPA Sum'!#REF!,'LSCPA Sum'!#REF!,'LSCPA Sum'!#REF!</definedName>
    <definedName name="Z_AEEC638C_8A91_43C3_A958_A71F7CE9122F_.wvu.Cols" localSheetId="14" hidden="1">'Smmy LIT'!#REF!,'Smmy LIT'!#REF!,'Smmy LIT'!#REF!,'Smmy LIT'!#REF!,'Smmy LIT'!#REF!,'Smmy LIT'!#REF!,'Smmy LIT'!#REF!,'Smmy LIT'!#REF!,'Smmy LIT'!#REF!</definedName>
    <definedName name="Z_AEEC638C_8A91_43C3_A958_A71F7CE9122F_.wvu.Cols" localSheetId="9" hidden="1">'Smmy LIT-TSTC SbS'!#REF!,'Smmy LIT-TSTC SbS'!#REF!,'Smmy LIT-TSTC SbS'!#REF!,'Smmy LIT-TSTC SbS'!#REF!,'Smmy LIT-TSTC SbS'!#REF!,'Smmy LIT-TSTC SbS'!#REF!,'Smmy LIT-TSTC SbS'!#REF!,'Smmy LIT-TSTC SbS'!#REF!,'Smmy LIT-TSTC SbS'!#REF!</definedName>
    <definedName name="Z_AEEC638C_8A91_43C3_A958_A71F7CE9122F_.wvu.Cols" localSheetId="11" hidden="1">'Smmy LIT-TSTC Sum'!#REF!,'Smmy LIT-TSTC Sum'!#REF!,'Smmy LIT-TSTC Sum'!#REF!,'Smmy LIT-TSTC Sum'!#REF!,'Smmy LIT-TSTC Sum'!#REF!,'Smmy LIT-TSTC Sum'!#REF!,'Smmy LIT-TSTC Sum'!#REF!,'Smmy LIT-TSTC Sum'!#REF!,'Smmy LIT-TSTC Sum'!#REF!</definedName>
    <definedName name="Z_AEEC638C_8A91_43C3_A958_A71F7CE9122F_.wvu.Cols" localSheetId="16" hidden="1">'Smmy TSTC'!#REF!,'Smmy TSTC'!#REF!,'Smmy TSTC'!#REF!,'Smmy TSTC'!#REF!,'Smmy TSTC'!#REF!,'Smmy TSTC'!#REF!,'Smmy TSTC'!#REF!,'Smmy TSTC'!#REF!,'Smmy TSTC'!#REF!</definedName>
    <definedName name="Z_AEEC638C_8A91_43C3_A958_A71F7CE9122F_.wvu.Cols" localSheetId="51" hidden="1">'TSTCFB Sum'!#REF!,'TSTCFB Sum'!#REF!,'TSTCFB Sum'!#REF!,'TSTCFB Sum'!#REF!,'TSTCFB Sum'!#REF!,'TSTCFB Sum'!#REF!,'TSTCFB Sum'!#REF!,'TSTCFB Sum'!#REF!,'TSTCFB Sum'!#REF!</definedName>
    <definedName name="Z_AEEC638C_8A91_43C3_A958_A71F7CE9122F_.wvu.Cols" localSheetId="31" hidden="1">'TSTCH Sum'!#REF!,'TSTCH Sum'!#REF!,'TSTCH Sum'!#REF!,'TSTCH Sum'!#REF!,'TSTCH Sum'!#REF!,'TSTCH Sum'!#REF!,'TSTCH Sum'!#REF!,'TSTCH Sum'!#REF!,'TSTCH Sum'!#REF!</definedName>
    <definedName name="Z_AEEC638C_8A91_43C3_A958_A71F7CE9122F_.wvu.Cols" localSheetId="39" hidden="1">'TSTCM Sum'!#REF!,'TSTCM Sum'!#REF!,'TSTCM Sum'!#REF!,'TSTCM Sum'!#REF!,'TSTCM Sum'!#REF!,'TSTCM Sum'!#REF!,'TSTCM Sum'!#REF!,'TSTCM Sum'!#REF!,'TSTCM Sum'!#REF!</definedName>
    <definedName name="Z_AEEC638C_8A91_43C3_A958_A71F7CE9122F_.wvu.Cols" localSheetId="47" hidden="1">'TSTCNT Sum'!#REF!,'TSTCNT Sum'!#REF!,'TSTCNT Sum'!#REF!,'TSTCNT Sum'!#REF!,'TSTCNT Sum'!#REF!,'TSTCNT Sum'!#REF!,'TSTCNT Sum'!#REF!,'TSTCNT Sum'!#REF!,'TSTCNT Sum'!#REF!</definedName>
    <definedName name="Z_AEEC638C_8A91_43C3_A958_A71F7CE9122F_.wvu.Cols" localSheetId="43" hidden="1">'TSTCW Sum'!#REF!,'TSTCW Sum'!#REF!,'TSTCW Sum'!#REF!,'TSTCW Sum'!#REF!,'TSTCW Sum'!#REF!,'TSTCW Sum'!#REF!,'TSTCW Sum'!#REF!,'TSTCW Sum'!#REF!,'TSTCW Sum'!#REF!</definedName>
    <definedName name="Z_AEEC638C_8A91_43C3_A958_A71F7CE9122F_.wvu.Cols" localSheetId="35" hidden="1">'TSTCWT Sum'!#REF!,'TSTCWT Sum'!#REF!,'TSTCWT Sum'!#REF!,'TSTCWT Sum'!#REF!,'TSTCWT Sum'!#REF!,'TSTCWT Sum'!#REF!,'TSTCWT Sum'!#REF!,'TSTCWT Sum'!#REF!,'TSTCWT Sum'!#REF!</definedName>
    <definedName name="Z_C63CB8F7_18C4_4A70_94EC_26C8D6B5C80F_.wvu.PrintTitles" localSheetId="7" hidden="1">[3]Midwestern!$A$1:$B$65536,[3]Midwestern!$A$1:$IV$7</definedName>
    <definedName name="Z_C63CB8F7_18C4_4A70_94EC_26C8D6B5C80F_.wvu.PrintTitles" localSheetId="60" hidden="1">[3]Midwestern!$A$1:$B$65536,[3]Midwestern!$A$1:$IV$7</definedName>
    <definedName name="Z_C63CB8F7_18C4_4A70_94EC_26C8D6B5C80F_.wvu.PrintTitles" localSheetId="6" hidden="1">[3]Midwestern!$A$1:$B$65536,[3]Midwestern!$A$1:$IV$7</definedName>
    <definedName name="Z_C63CB8F7_18C4_4A70_94EC_26C8D6B5C80F_.wvu.PrintTitles" localSheetId="59" hidden="1">[3]Midwestern!$A$1:$B$65536,[3]Midwestern!$A$1:$IV$7</definedName>
    <definedName name="Z_C63CB8F7_18C4_4A70_94EC_26C8D6B5C80F_.wvu.PrintTitles" localSheetId="5" hidden="1">[3]Midwestern!$A$1:$B$65536,[3]Midwestern!$A$1:$IV$7</definedName>
    <definedName name="Z_C63CB8F7_18C4_4A70_94EC_26C8D6B5C80F_.wvu.PrintTitles" localSheetId="64" hidden="1">[3]Midwestern!$A$1:$B$65536,[3]Midwestern!$A$1:$IV$7</definedName>
    <definedName name="Z_C63CB8F7_18C4_4A70_94EC_26C8D6B5C80F_.wvu.PrintTitles" localSheetId="65" hidden="1">[3]Midwestern!$A$1:$B$65536,[3]Midwestern!$A$1:$IV$7</definedName>
    <definedName name="Z_C63CB8F7_18C4_4A70_94EC_26C8D6B5C80F_.wvu.PrintTitles" localSheetId="62" hidden="1">[3]Midwestern!$A$1:$B$65536,[3]Midwestern!$A$1:$IV$7</definedName>
    <definedName name="Z_C63CB8F7_18C4_4A70_94EC_26C8D6B5C80F_.wvu.PrintTitles" localSheetId="63" hidden="1">[3]Midwestern!$A$1:$B$65536,[3]Midwestern!$A$1:$IV$7</definedName>
    <definedName name="Z_C63CB8F7_18C4_4A70_94EC_26C8D6B5C80F_.wvu.PrintTitles" localSheetId="61" hidden="1">[3]Midwestern!$A$1:$B$65536,[3]Midwestern!$A$1:$IV$7</definedName>
    <definedName name="Z_C63CB8F7_18C4_4A70_94EC_26C8D6B5C80F_.wvu.PrintTitles" localSheetId="3" hidden="1">[3]Midwestern!$A$1:$B$65536,[3]Midwestern!$A$1:$IV$7</definedName>
    <definedName name="Z_C63CB8F7_18C4_4A70_94EC_26C8D6B5C80F_.wvu.PrintTitles" hidden="1">[4]Midwestern!$A$1:$B$65536,[4]Midwestern!$A$1:$IV$7</definedName>
    <definedName name="Z_D8EE2E15_379C_4027_9083_08D90932B4E1_.wvu.PrintTitles" localSheetId="7" hidden="1">[3]Midwestern!$A$1:$B$65536,[3]Midwestern!$A$1:$IV$7</definedName>
    <definedName name="Z_D8EE2E15_379C_4027_9083_08D90932B4E1_.wvu.PrintTitles" localSheetId="60" hidden="1">[3]Midwestern!$A$1:$B$65536,[3]Midwestern!$A$1:$IV$7</definedName>
    <definedName name="Z_D8EE2E15_379C_4027_9083_08D90932B4E1_.wvu.PrintTitles" localSheetId="6" hidden="1">[3]Midwestern!$A$1:$B$65536,[3]Midwestern!$A$1:$IV$7</definedName>
    <definedName name="Z_D8EE2E15_379C_4027_9083_08D90932B4E1_.wvu.PrintTitles" localSheetId="59" hidden="1">[3]Midwestern!$A$1:$B$65536,[3]Midwestern!$A$1:$IV$7</definedName>
    <definedName name="Z_D8EE2E15_379C_4027_9083_08D90932B4E1_.wvu.PrintTitles" localSheetId="5" hidden="1">[3]Midwestern!$A$1:$B$65536,[3]Midwestern!$A$1:$IV$7</definedName>
    <definedName name="Z_D8EE2E15_379C_4027_9083_08D90932B4E1_.wvu.PrintTitles" localSheetId="64" hidden="1">[3]Midwestern!$A$1:$B$65536,[3]Midwestern!$A$1:$IV$7</definedName>
    <definedName name="Z_D8EE2E15_379C_4027_9083_08D90932B4E1_.wvu.PrintTitles" localSheetId="65" hidden="1">[3]Midwestern!$A$1:$B$65536,[3]Midwestern!$A$1:$IV$7</definedName>
    <definedName name="Z_D8EE2E15_379C_4027_9083_08D90932B4E1_.wvu.PrintTitles" localSheetId="62" hidden="1">[3]Midwestern!$A$1:$B$65536,[3]Midwestern!$A$1:$IV$7</definedName>
    <definedName name="Z_D8EE2E15_379C_4027_9083_08D90932B4E1_.wvu.PrintTitles" localSheetId="63" hidden="1">[3]Midwestern!$A$1:$B$65536,[3]Midwestern!$A$1:$IV$7</definedName>
    <definedName name="Z_D8EE2E15_379C_4027_9083_08D90932B4E1_.wvu.PrintTitles" localSheetId="61" hidden="1">[3]Midwestern!$A$1:$B$65536,[3]Midwestern!$A$1:$IV$7</definedName>
    <definedName name="Z_D8EE2E15_379C_4027_9083_08D90932B4E1_.wvu.PrintTitles" localSheetId="3" hidden="1">[3]Midwestern!$A$1:$B$65536,[3]Midwestern!$A$1:$IV$7</definedName>
    <definedName name="Z_D8EE2E15_379C_4027_9083_08D90932B4E1_.wvu.PrintTitles" hidden="1">[4]Midwestern!$A$1:$B$65536,[4]Midwestern!$A$1:$IV$7</definedName>
    <definedName name="Z_DA0A9440_6679_42F3_94BC_92F66D8750AF_.wvu.Cols" localSheetId="19" hidden="1">'LIT Sum'!#REF!,'LIT Sum'!#REF!,'LIT Sum'!#REF!,'LIT Sum'!#REF!,'LIT Sum'!#REF!,'LIT Sum'!#REF!,'LIT Sum'!#REF!,'LIT Sum'!#REF!,'LIT Sum'!#REF!</definedName>
    <definedName name="Z_DA0A9440_6679_42F3_94BC_92F66D8750AF_.wvu.Cols" localSheetId="23" hidden="1">'LSCO Sum'!#REF!,'LSCO Sum'!#REF!,'LSCO Sum'!#REF!,'LSCO Sum'!#REF!,'LSCO Sum'!#REF!,'LSCO Sum'!#REF!,'LSCO Sum'!#REF!,'LSCO Sum'!#REF!,'LSCO Sum'!#REF!</definedName>
    <definedName name="Z_DA0A9440_6679_42F3_94BC_92F66D8750AF_.wvu.Cols" localSheetId="27" hidden="1">'LSCPA Sum'!#REF!,'LSCPA Sum'!#REF!,'LSCPA Sum'!#REF!,'LSCPA Sum'!#REF!,'LSCPA Sum'!#REF!,'LSCPA Sum'!#REF!,'LSCPA Sum'!#REF!,'LSCPA Sum'!#REF!,'LSCPA Sum'!#REF!</definedName>
    <definedName name="Z_DA0A9440_6679_42F3_94BC_92F66D8750AF_.wvu.Cols" localSheetId="14" hidden="1">'Smmy LIT'!#REF!,'Smmy LIT'!#REF!,'Smmy LIT'!#REF!,'Smmy LIT'!#REF!,'Smmy LIT'!#REF!,'Smmy LIT'!#REF!,'Smmy LIT'!#REF!,'Smmy LIT'!#REF!,'Smmy LIT'!#REF!</definedName>
    <definedName name="Z_DA0A9440_6679_42F3_94BC_92F66D8750AF_.wvu.Cols" localSheetId="9" hidden="1">'Smmy LIT-TSTC SbS'!#REF!,'Smmy LIT-TSTC SbS'!#REF!,'Smmy LIT-TSTC SbS'!#REF!,'Smmy LIT-TSTC SbS'!#REF!,'Smmy LIT-TSTC SbS'!#REF!,'Smmy LIT-TSTC SbS'!#REF!,'Smmy LIT-TSTC SbS'!#REF!,'Smmy LIT-TSTC SbS'!#REF!,'Smmy LIT-TSTC SbS'!#REF!</definedName>
    <definedName name="Z_DA0A9440_6679_42F3_94BC_92F66D8750AF_.wvu.Cols" localSheetId="11" hidden="1">'Smmy LIT-TSTC Sum'!#REF!,'Smmy LIT-TSTC Sum'!#REF!,'Smmy LIT-TSTC Sum'!#REF!,'Smmy LIT-TSTC Sum'!#REF!,'Smmy LIT-TSTC Sum'!#REF!,'Smmy LIT-TSTC Sum'!#REF!,'Smmy LIT-TSTC Sum'!#REF!,'Smmy LIT-TSTC Sum'!#REF!,'Smmy LIT-TSTC Sum'!#REF!</definedName>
    <definedName name="Z_DA0A9440_6679_42F3_94BC_92F66D8750AF_.wvu.Cols" localSheetId="16" hidden="1">'Smmy TSTC'!#REF!,'Smmy TSTC'!#REF!,'Smmy TSTC'!#REF!,'Smmy TSTC'!#REF!,'Smmy TSTC'!#REF!,'Smmy TSTC'!#REF!,'Smmy TSTC'!#REF!,'Smmy TSTC'!#REF!,'Smmy TSTC'!#REF!</definedName>
    <definedName name="Z_DA0A9440_6679_42F3_94BC_92F66D8750AF_.wvu.Cols" localSheetId="51" hidden="1">'TSTCFB Sum'!#REF!,'TSTCFB Sum'!#REF!,'TSTCFB Sum'!#REF!,'TSTCFB Sum'!#REF!,'TSTCFB Sum'!#REF!,'TSTCFB Sum'!#REF!,'TSTCFB Sum'!#REF!,'TSTCFB Sum'!#REF!,'TSTCFB Sum'!#REF!</definedName>
    <definedName name="Z_DA0A9440_6679_42F3_94BC_92F66D8750AF_.wvu.Cols" localSheetId="31" hidden="1">'TSTCH Sum'!#REF!,'TSTCH Sum'!#REF!,'TSTCH Sum'!#REF!,'TSTCH Sum'!#REF!,'TSTCH Sum'!#REF!,'TSTCH Sum'!#REF!,'TSTCH Sum'!#REF!,'TSTCH Sum'!#REF!,'TSTCH Sum'!#REF!</definedName>
    <definedName name="Z_DA0A9440_6679_42F3_94BC_92F66D8750AF_.wvu.Cols" localSheetId="39" hidden="1">'TSTCM Sum'!#REF!,'TSTCM Sum'!#REF!,'TSTCM Sum'!#REF!,'TSTCM Sum'!#REF!,'TSTCM Sum'!#REF!,'TSTCM Sum'!#REF!,'TSTCM Sum'!#REF!,'TSTCM Sum'!#REF!,'TSTCM Sum'!#REF!</definedName>
    <definedName name="Z_DA0A9440_6679_42F3_94BC_92F66D8750AF_.wvu.Cols" localSheetId="47" hidden="1">'TSTCNT Sum'!#REF!,'TSTCNT Sum'!#REF!,'TSTCNT Sum'!#REF!,'TSTCNT Sum'!#REF!,'TSTCNT Sum'!#REF!,'TSTCNT Sum'!#REF!,'TSTCNT Sum'!#REF!,'TSTCNT Sum'!#REF!,'TSTCNT Sum'!#REF!</definedName>
    <definedName name="Z_DA0A9440_6679_42F3_94BC_92F66D8750AF_.wvu.Cols" localSheetId="43" hidden="1">'TSTCW Sum'!#REF!,'TSTCW Sum'!#REF!,'TSTCW Sum'!#REF!,'TSTCW Sum'!#REF!,'TSTCW Sum'!#REF!,'TSTCW Sum'!#REF!,'TSTCW Sum'!#REF!,'TSTCW Sum'!#REF!,'TSTCW Sum'!#REF!</definedName>
    <definedName name="Z_DA0A9440_6679_42F3_94BC_92F66D8750AF_.wvu.Cols" localSheetId="35" hidden="1">'TSTCWT Sum'!#REF!,'TSTCWT Sum'!#REF!,'TSTCWT Sum'!#REF!,'TSTCWT Sum'!#REF!,'TSTCWT Sum'!#REF!,'TSTCWT Sum'!#REF!,'TSTCWT Sum'!#REF!,'TSTCWT Sum'!#REF!,'TSTCWT Sum'!#REF!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98" i="58" l="1"/>
  <c r="G98" i="58"/>
  <c r="J72" i="58"/>
  <c r="J73" i="58"/>
  <c r="K55" i="58"/>
  <c r="K77" i="58"/>
  <c r="G55" i="58"/>
  <c r="G77" i="58"/>
  <c r="H19" i="62"/>
  <c r="G19" i="62"/>
  <c r="E19" i="62"/>
  <c r="D19" i="62"/>
  <c r="J17" i="62"/>
  <c r="J16" i="62"/>
  <c r="J15" i="62"/>
  <c r="J14" i="62"/>
  <c r="J13" i="62"/>
  <c r="J12" i="62"/>
  <c r="J10" i="62"/>
  <c r="C6" i="2"/>
  <c r="N19" i="72"/>
  <c r="J9" i="62"/>
  <c r="J8" i="62"/>
  <c r="B16" i="87"/>
  <c r="C19" i="86"/>
  <c r="C18" i="86"/>
  <c r="R20" i="59"/>
  <c r="A1" i="40"/>
  <c r="F6" i="40"/>
  <c r="D10" i="41"/>
  <c r="E10" i="41"/>
  <c r="F10" i="41"/>
  <c r="D10" i="40"/>
  <c r="G10" i="41"/>
  <c r="H10" i="41"/>
  <c r="H15" i="76"/>
  <c r="I10" i="41"/>
  <c r="J10" i="41"/>
  <c r="K10" i="41"/>
  <c r="L10" i="41"/>
  <c r="D11" i="41"/>
  <c r="D25" i="49"/>
  <c r="E11" i="41"/>
  <c r="E25" i="76"/>
  <c r="F11" i="41"/>
  <c r="D11" i="40"/>
  <c r="G11" i="41"/>
  <c r="H11" i="41"/>
  <c r="I11" i="41"/>
  <c r="J11" i="41"/>
  <c r="K11" i="41"/>
  <c r="L11" i="41"/>
  <c r="A1" i="25"/>
  <c r="F6" i="25"/>
  <c r="D10" i="26"/>
  <c r="D13" i="76"/>
  <c r="E10" i="26"/>
  <c r="E13" i="76"/>
  <c r="F10" i="26"/>
  <c r="D10" i="25"/>
  <c r="G10" i="26"/>
  <c r="G13" i="76"/>
  <c r="H10" i="26"/>
  <c r="H13" i="76"/>
  <c r="I10" i="26"/>
  <c r="J10" i="26"/>
  <c r="K10" i="26"/>
  <c r="L10" i="26"/>
  <c r="D11" i="26"/>
  <c r="E11" i="26"/>
  <c r="F11" i="26"/>
  <c r="D11" i="25"/>
  <c r="G11" i="26"/>
  <c r="G23" i="76"/>
  <c r="H11" i="26"/>
  <c r="H23" i="49"/>
  <c r="I11" i="26"/>
  <c r="I23" i="76"/>
  <c r="J11" i="26"/>
  <c r="J23" i="76"/>
  <c r="K11" i="26"/>
  <c r="K23" i="76"/>
  <c r="L11" i="26"/>
  <c r="A1" i="30"/>
  <c r="D10" i="31"/>
  <c r="D16" i="49"/>
  <c r="E10" i="31"/>
  <c r="E16" i="76"/>
  <c r="F10" i="31"/>
  <c r="G10" i="31"/>
  <c r="H10" i="31"/>
  <c r="H16" i="76"/>
  <c r="I10" i="31"/>
  <c r="I16" i="76"/>
  <c r="J10" i="31"/>
  <c r="K10" i="31"/>
  <c r="K16" i="49"/>
  <c r="L10" i="31"/>
  <c r="D11" i="31"/>
  <c r="E11" i="31"/>
  <c r="F11" i="31"/>
  <c r="G11" i="31"/>
  <c r="G26" i="76"/>
  <c r="H11" i="31"/>
  <c r="I11" i="31"/>
  <c r="I26" i="76"/>
  <c r="J11" i="31"/>
  <c r="K11" i="31"/>
  <c r="K26" i="49"/>
  <c r="L11" i="31"/>
  <c r="A1" i="35"/>
  <c r="F6" i="35"/>
  <c r="D10" i="36"/>
  <c r="E10" i="36"/>
  <c r="E14" i="76"/>
  <c r="F10" i="36"/>
  <c r="D10" i="35"/>
  <c r="G10" i="36"/>
  <c r="H10" i="36"/>
  <c r="H14" i="49"/>
  <c r="I10" i="36"/>
  <c r="I14" i="76"/>
  <c r="J10" i="36"/>
  <c r="K10" i="36"/>
  <c r="L10" i="36"/>
  <c r="D11" i="36"/>
  <c r="E11" i="36"/>
  <c r="F11" i="36"/>
  <c r="F24" i="76"/>
  <c r="G11" i="36"/>
  <c r="G24" i="76"/>
  <c r="H11" i="36"/>
  <c r="H24" i="76"/>
  <c r="I11" i="36"/>
  <c r="I24" i="49"/>
  <c r="J11" i="36"/>
  <c r="K11" i="36"/>
  <c r="K24" i="49"/>
  <c r="L11" i="36"/>
  <c r="L24" i="76"/>
  <c r="A1" i="79"/>
  <c r="D10" i="80"/>
  <c r="D17" i="76"/>
  <c r="E10" i="80"/>
  <c r="E17" i="76"/>
  <c r="F10" i="80"/>
  <c r="G10" i="80"/>
  <c r="G17" i="76"/>
  <c r="H10" i="80"/>
  <c r="H17" i="76"/>
  <c r="I10" i="80"/>
  <c r="I17" i="76"/>
  <c r="J10" i="80"/>
  <c r="J17" i="76"/>
  <c r="K10" i="80"/>
  <c r="K17" i="49"/>
  <c r="L10" i="80"/>
  <c r="D11" i="80"/>
  <c r="D27" i="49"/>
  <c r="E11" i="80"/>
  <c r="F11" i="80"/>
  <c r="G11" i="80"/>
  <c r="H11" i="80"/>
  <c r="I11" i="80"/>
  <c r="J11" i="80"/>
  <c r="K11" i="80"/>
  <c r="K27" i="76"/>
  <c r="L11" i="80"/>
  <c r="L27" i="76"/>
  <c r="A1" i="83"/>
  <c r="F6" i="83"/>
  <c r="I8" i="83"/>
  <c r="P16" i="63"/>
  <c r="D10" i="84"/>
  <c r="D18" i="49"/>
  <c r="E10" i="84"/>
  <c r="F10" i="84"/>
  <c r="G10" i="84"/>
  <c r="G18" i="76"/>
  <c r="H10" i="84"/>
  <c r="I10" i="84"/>
  <c r="J10" i="84"/>
  <c r="K10" i="84"/>
  <c r="L10" i="84"/>
  <c r="D11" i="84"/>
  <c r="D28" i="76"/>
  <c r="E11" i="84"/>
  <c r="E28" i="49"/>
  <c r="F11" i="84"/>
  <c r="F28" i="76"/>
  <c r="G11" i="84"/>
  <c r="G28" i="76"/>
  <c r="H11" i="84"/>
  <c r="I11" i="84"/>
  <c r="J11" i="84"/>
  <c r="K11" i="84"/>
  <c r="L11" i="84"/>
  <c r="L28" i="76"/>
  <c r="A1" i="20"/>
  <c r="D10" i="21"/>
  <c r="E10" i="21"/>
  <c r="E12" i="49"/>
  <c r="F10" i="21"/>
  <c r="D10" i="20"/>
  <c r="G10" i="21"/>
  <c r="H10" i="21"/>
  <c r="I10" i="21"/>
  <c r="I12" i="49"/>
  <c r="J10" i="21"/>
  <c r="K10" i="21"/>
  <c r="K12" i="74"/>
  <c r="L10" i="21"/>
  <c r="L12" i="74"/>
  <c r="D11" i="21"/>
  <c r="E11" i="21"/>
  <c r="E22" i="74"/>
  <c r="F11" i="21"/>
  <c r="G11" i="21"/>
  <c r="H11" i="21"/>
  <c r="I11" i="21"/>
  <c r="I22" i="74"/>
  <c r="J11" i="21"/>
  <c r="K11" i="21"/>
  <c r="L11" i="21"/>
  <c r="L22" i="49"/>
  <c r="A1" i="15"/>
  <c r="D10" i="16"/>
  <c r="D11" i="49"/>
  <c r="E10" i="16"/>
  <c r="E11" i="49"/>
  <c r="F10" i="16"/>
  <c r="G10" i="16"/>
  <c r="G11" i="74"/>
  <c r="H10" i="16"/>
  <c r="I10" i="16"/>
  <c r="J10" i="16"/>
  <c r="K10" i="16"/>
  <c r="L10" i="16"/>
  <c r="D11" i="16"/>
  <c r="D21" i="74"/>
  <c r="E11" i="16"/>
  <c r="E21" i="74"/>
  <c r="F11" i="16"/>
  <c r="G11" i="16"/>
  <c r="G21" i="74"/>
  <c r="H11" i="16"/>
  <c r="H21" i="74"/>
  <c r="I11" i="16"/>
  <c r="J11" i="16"/>
  <c r="J21" i="74"/>
  <c r="K11" i="16"/>
  <c r="L11" i="16"/>
  <c r="L21" i="49"/>
  <c r="A1" i="2"/>
  <c r="F6" i="2"/>
  <c r="D10" i="13"/>
  <c r="D10" i="74"/>
  <c r="E10" i="13"/>
  <c r="E10" i="49"/>
  <c r="F10" i="13"/>
  <c r="D10" i="2"/>
  <c r="G10" i="13"/>
  <c r="G10" i="74"/>
  <c r="H10" i="13"/>
  <c r="I10" i="13"/>
  <c r="I10" i="49"/>
  <c r="J10" i="13"/>
  <c r="J10" i="74"/>
  <c r="K10" i="13"/>
  <c r="L10" i="13"/>
  <c r="L10" i="74"/>
  <c r="D11" i="13"/>
  <c r="E11" i="13"/>
  <c r="F11" i="13"/>
  <c r="G11" i="13"/>
  <c r="G20" i="74"/>
  <c r="H11" i="13"/>
  <c r="H20" i="49"/>
  <c r="I11" i="13"/>
  <c r="I20" i="74"/>
  <c r="J11" i="13"/>
  <c r="J20" i="74"/>
  <c r="K11" i="13"/>
  <c r="L11" i="13"/>
  <c r="L20" i="74"/>
  <c r="Q19" i="72"/>
  <c r="P19" i="72"/>
  <c r="Q18" i="72"/>
  <c r="P18" i="72"/>
  <c r="Q17" i="72"/>
  <c r="P17" i="72"/>
  <c r="Q15" i="72"/>
  <c r="P15" i="72"/>
  <c r="Q14" i="72"/>
  <c r="P14" i="72"/>
  <c r="Q13" i="72"/>
  <c r="P13" i="72"/>
  <c r="Q12" i="72"/>
  <c r="P12" i="72"/>
  <c r="Q11" i="72"/>
  <c r="P11" i="72"/>
  <c r="Q10" i="72"/>
  <c r="P10" i="72"/>
  <c r="J16" i="51"/>
  <c r="D13" i="41"/>
  <c r="D45" i="49"/>
  <c r="E13" i="41"/>
  <c r="E45" i="49"/>
  <c r="F13" i="41"/>
  <c r="D13" i="40"/>
  <c r="G13" i="41"/>
  <c r="H13" i="41"/>
  <c r="H45" i="76"/>
  <c r="I13" i="41"/>
  <c r="I45" i="76"/>
  <c r="J13" i="41"/>
  <c r="K13" i="41"/>
  <c r="L13" i="41"/>
  <c r="L45" i="49"/>
  <c r="D14" i="41"/>
  <c r="E14" i="41"/>
  <c r="E55" i="76"/>
  <c r="F14" i="41"/>
  <c r="D14" i="40"/>
  <c r="G14" i="41"/>
  <c r="G55" i="49"/>
  <c r="H14" i="41"/>
  <c r="I14" i="41"/>
  <c r="I55" i="76"/>
  <c r="J14" i="41"/>
  <c r="K14" i="41"/>
  <c r="K55" i="76"/>
  <c r="L14" i="41"/>
  <c r="D13" i="80"/>
  <c r="E13" i="80"/>
  <c r="F13" i="80"/>
  <c r="G13" i="80"/>
  <c r="H13" i="80"/>
  <c r="H47" i="49"/>
  <c r="I13" i="80"/>
  <c r="J13" i="80"/>
  <c r="K13" i="80"/>
  <c r="K47" i="49"/>
  <c r="L13" i="80"/>
  <c r="D14" i="80"/>
  <c r="D57" i="49"/>
  <c r="E14" i="80"/>
  <c r="F14" i="80"/>
  <c r="G14" i="80"/>
  <c r="H14" i="80"/>
  <c r="I14" i="80"/>
  <c r="J14" i="80"/>
  <c r="J57" i="76"/>
  <c r="K14" i="80"/>
  <c r="L14" i="80"/>
  <c r="D13" i="84"/>
  <c r="D48" i="49"/>
  <c r="E13" i="84"/>
  <c r="E48" i="76"/>
  <c r="F13" i="84"/>
  <c r="G13" i="84"/>
  <c r="H13" i="84"/>
  <c r="H48" i="49"/>
  <c r="I13" i="84"/>
  <c r="I48" i="76"/>
  <c r="J13" i="84"/>
  <c r="J48" i="76"/>
  <c r="K13" i="84"/>
  <c r="L13" i="84"/>
  <c r="D14" i="84"/>
  <c r="E14" i="84"/>
  <c r="E58" i="49"/>
  <c r="F14" i="84"/>
  <c r="D14" i="83"/>
  <c r="G14" i="84"/>
  <c r="G58" i="76"/>
  <c r="H14" i="84"/>
  <c r="H58" i="76"/>
  <c r="I14" i="84"/>
  <c r="J14" i="84"/>
  <c r="K14" i="84"/>
  <c r="K58" i="49"/>
  <c r="L14" i="84"/>
  <c r="L58" i="76"/>
  <c r="D14" i="21"/>
  <c r="E14" i="21"/>
  <c r="F14" i="21"/>
  <c r="G14" i="21"/>
  <c r="G52" i="74"/>
  <c r="H14" i="21"/>
  <c r="I14" i="21"/>
  <c r="J14" i="21"/>
  <c r="J52" i="74"/>
  <c r="K14" i="21"/>
  <c r="L14" i="21"/>
  <c r="D14" i="16"/>
  <c r="D51" i="49"/>
  <c r="E14" i="16"/>
  <c r="E51" i="74"/>
  <c r="F14" i="16"/>
  <c r="D14" i="15"/>
  <c r="G14" i="16"/>
  <c r="G51" i="74"/>
  <c r="H14" i="16"/>
  <c r="I14" i="16"/>
  <c r="J14" i="16"/>
  <c r="K14" i="16"/>
  <c r="K51" i="74"/>
  <c r="L14" i="16"/>
  <c r="L51" i="74"/>
  <c r="D14" i="36"/>
  <c r="D54" i="49"/>
  <c r="E14" i="36"/>
  <c r="E54" i="76"/>
  <c r="F14" i="36"/>
  <c r="D14" i="35"/>
  <c r="G14" i="36"/>
  <c r="H14" i="36"/>
  <c r="H54" i="49"/>
  <c r="I14" i="36"/>
  <c r="I54" i="76"/>
  <c r="J14" i="36"/>
  <c r="K14" i="36"/>
  <c r="L14" i="36"/>
  <c r="D14" i="13"/>
  <c r="E14" i="13"/>
  <c r="F14" i="13"/>
  <c r="D14" i="2"/>
  <c r="G14" i="13"/>
  <c r="H14" i="13"/>
  <c r="H50" i="74"/>
  <c r="I14" i="13"/>
  <c r="I50" i="49"/>
  <c r="J14" i="13"/>
  <c r="K14" i="13"/>
  <c r="K50" i="74"/>
  <c r="L14" i="13"/>
  <c r="L50" i="74"/>
  <c r="D14" i="26"/>
  <c r="E14" i="26"/>
  <c r="E53" i="76"/>
  <c r="F14" i="26"/>
  <c r="D14" i="25"/>
  <c r="G14" i="26"/>
  <c r="H14" i="26"/>
  <c r="H53" i="76"/>
  <c r="I14" i="26"/>
  <c r="I53" i="76"/>
  <c r="J14" i="26"/>
  <c r="J53" i="76"/>
  <c r="K14" i="26"/>
  <c r="L14" i="26"/>
  <c r="L53" i="76"/>
  <c r="D14" i="31"/>
  <c r="E14" i="31"/>
  <c r="E56" i="76"/>
  <c r="F14" i="31"/>
  <c r="D14" i="30"/>
  <c r="G14" i="31"/>
  <c r="H14" i="31"/>
  <c r="I14" i="31"/>
  <c r="I56" i="76"/>
  <c r="J14" i="31"/>
  <c r="K14" i="31"/>
  <c r="K56" i="76"/>
  <c r="L14" i="31"/>
  <c r="L56" i="49"/>
  <c r="D60" i="21"/>
  <c r="D422" i="74"/>
  <c r="E60" i="21"/>
  <c r="E422" i="74"/>
  <c r="F60" i="21"/>
  <c r="D36" i="20"/>
  <c r="G60" i="21"/>
  <c r="H60" i="21"/>
  <c r="H422" i="74"/>
  <c r="I60" i="21"/>
  <c r="J60" i="21"/>
  <c r="J422" i="49"/>
  <c r="K60" i="21"/>
  <c r="L60" i="21"/>
  <c r="D61" i="21"/>
  <c r="D432" i="49"/>
  <c r="E61" i="21"/>
  <c r="E432" i="74"/>
  <c r="F61" i="21"/>
  <c r="D37" i="20"/>
  <c r="G61" i="21"/>
  <c r="G432" i="74"/>
  <c r="H61" i="21"/>
  <c r="H432" i="49"/>
  <c r="I61" i="21"/>
  <c r="I432" i="74"/>
  <c r="J61" i="21"/>
  <c r="K61" i="21"/>
  <c r="L61" i="21"/>
  <c r="D62" i="21"/>
  <c r="E62" i="21"/>
  <c r="F62" i="21"/>
  <c r="G62" i="21"/>
  <c r="H62" i="21"/>
  <c r="H442" i="74"/>
  <c r="I62" i="21"/>
  <c r="I442" i="74"/>
  <c r="J62" i="21"/>
  <c r="J442" i="74"/>
  <c r="K62" i="21"/>
  <c r="K442" i="74"/>
  <c r="L62" i="21"/>
  <c r="L442" i="49"/>
  <c r="D63" i="21"/>
  <c r="E63" i="21"/>
  <c r="E452" i="74"/>
  <c r="F63" i="21"/>
  <c r="D39" i="20"/>
  <c r="G63" i="21"/>
  <c r="G452" i="49"/>
  <c r="H63" i="21"/>
  <c r="H452" i="49"/>
  <c r="I63" i="21"/>
  <c r="J63" i="21"/>
  <c r="K63" i="21"/>
  <c r="K452" i="74"/>
  <c r="L63" i="21"/>
  <c r="L452" i="49"/>
  <c r="D64" i="21"/>
  <c r="D462" i="49"/>
  <c r="E64" i="21"/>
  <c r="E462" i="49"/>
  <c r="F64" i="21"/>
  <c r="D40" i="20"/>
  <c r="G64" i="21"/>
  <c r="H64" i="21"/>
  <c r="H462" i="74"/>
  <c r="I64" i="21"/>
  <c r="I462" i="49"/>
  <c r="J64" i="21"/>
  <c r="K64" i="21"/>
  <c r="L64" i="21"/>
  <c r="L462" i="49"/>
  <c r="D65" i="21"/>
  <c r="E65" i="21"/>
  <c r="E472" i="74"/>
  <c r="F65" i="21"/>
  <c r="D41" i="20"/>
  <c r="G65" i="21"/>
  <c r="G472" i="49"/>
  <c r="H65" i="21"/>
  <c r="H472" i="74"/>
  <c r="I65" i="21"/>
  <c r="I472" i="49"/>
  <c r="J65" i="21"/>
  <c r="K65" i="21"/>
  <c r="K472" i="49"/>
  <c r="L65" i="21"/>
  <c r="L472" i="74"/>
  <c r="D66" i="21"/>
  <c r="E66" i="21"/>
  <c r="F66" i="21"/>
  <c r="F482" i="74"/>
  <c r="G66" i="21"/>
  <c r="H66" i="21"/>
  <c r="H482" i="49"/>
  <c r="I66" i="21"/>
  <c r="J66" i="21"/>
  <c r="J482" i="49"/>
  <c r="K66" i="21"/>
  <c r="K482" i="49"/>
  <c r="L66" i="21"/>
  <c r="L482" i="74"/>
  <c r="D67" i="21"/>
  <c r="E67" i="21"/>
  <c r="E492" i="74"/>
  <c r="F67" i="21"/>
  <c r="D43" i="20"/>
  <c r="G67" i="21"/>
  <c r="H67" i="21"/>
  <c r="I67" i="21"/>
  <c r="J67" i="21"/>
  <c r="K67" i="21"/>
  <c r="L67" i="21"/>
  <c r="D68" i="21"/>
  <c r="D502" i="74"/>
  <c r="E68" i="21"/>
  <c r="E502" i="74"/>
  <c r="F68" i="21"/>
  <c r="F502" i="74"/>
  <c r="G68" i="21"/>
  <c r="H68" i="21"/>
  <c r="H502" i="74"/>
  <c r="I68" i="21"/>
  <c r="J68" i="21"/>
  <c r="J502" i="74"/>
  <c r="K68" i="21"/>
  <c r="L68" i="21"/>
  <c r="D69" i="21"/>
  <c r="E69" i="21"/>
  <c r="F69" i="21"/>
  <c r="D45" i="20"/>
  <c r="G69" i="21"/>
  <c r="G512" i="74"/>
  <c r="H69" i="21"/>
  <c r="H512" i="49"/>
  <c r="I69" i="21"/>
  <c r="I512" i="74"/>
  <c r="J69" i="21"/>
  <c r="K69" i="21"/>
  <c r="L69" i="21"/>
  <c r="L512" i="74"/>
  <c r="L69" i="16"/>
  <c r="L69" i="13"/>
  <c r="D70" i="21"/>
  <c r="D522" i="74"/>
  <c r="E70" i="21"/>
  <c r="F70" i="21"/>
  <c r="F522" i="49"/>
  <c r="G70" i="21"/>
  <c r="G522" i="74"/>
  <c r="H70" i="21"/>
  <c r="I70" i="21"/>
  <c r="J70" i="21"/>
  <c r="J522" i="74"/>
  <c r="K70" i="21"/>
  <c r="L70" i="21"/>
  <c r="L522" i="74"/>
  <c r="D60" i="16"/>
  <c r="D421" i="74"/>
  <c r="E60" i="16"/>
  <c r="F60" i="16"/>
  <c r="F421" i="49"/>
  <c r="G60" i="16"/>
  <c r="H60" i="16"/>
  <c r="I60" i="16"/>
  <c r="J60" i="16"/>
  <c r="J421" i="49"/>
  <c r="K60" i="16"/>
  <c r="K421" i="74"/>
  <c r="L60" i="16"/>
  <c r="L421" i="74"/>
  <c r="D61" i="16"/>
  <c r="D431" i="74"/>
  <c r="E61" i="16"/>
  <c r="F61" i="16"/>
  <c r="D37" i="15"/>
  <c r="G61" i="16"/>
  <c r="G431" i="49"/>
  <c r="H61" i="16"/>
  <c r="H431" i="49"/>
  <c r="I61" i="16"/>
  <c r="I431" i="49"/>
  <c r="J61" i="16"/>
  <c r="K61" i="16"/>
  <c r="L61" i="16"/>
  <c r="D62" i="16"/>
  <c r="E62" i="16"/>
  <c r="E441" i="74"/>
  <c r="F62" i="16"/>
  <c r="D38" i="15"/>
  <c r="E66" i="15"/>
  <c r="G62" i="16"/>
  <c r="G441" i="74"/>
  <c r="H62" i="16"/>
  <c r="I62" i="16"/>
  <c r="I441" i="74"/>
  <c r="J62" i="16"/>
  <c r="J441" i="74"/>
  <c r="K62" i="16"/>
  <c r="L62" i="16"/>
  <c r="D63" i="16"/>
  <c r="E63" i="16"/>
  <c r="F63" i="16"/>
  <c r="G63" i="16"/>
  <c r="H63" i="16"/>
  <c r="H451" i="49"/>
  <c r="I63" i="16"/>
  <c r="I451" i="74"/>
  <c r="J63" i="16"/>
  <c r="J451" i="74"/>
  <c r="K63" i="16"/>
  <c r="L63" i="16"/>
  <c r="L451" i="74"/>
  <c r="D64" i="16"/>
  <c r="D461" i="74"/>
  <c r="E64" i="16"/>
  <c r="F64" i="16"/>
  <c r="F461" i="74"/>
  <c r="G64" i="16"/>
  <c r="H64" i="16"/>
  <c r="H461" i="49"/>
  <c r="I64" i="16"/>
  <c r="J64" i="16"/>
  <c r="K64" i="16"/>
  <c r="K461" i="49"/>
  <c r="L64" i="16"/>
  <c r="L461" i="49"/>
  <c r="D65" i="16"/>
  <c r="D471" i="49"/>
  <c r="E65" i="16"/>
  <c r="F65" i="16"/>
  <c r="D41" i="15"/>
  <c r="G65" i="16"/>
  <c r="G471" i="74"/>
  <c r="H65" i="16"/>
  <c r="I65" i="16"/>
  <c r="J65" i="16"/>
  <c r="J471" i="74"/>
  <c r="K65" i="16"/>
  <c r="K471" i="49"/>
  <c r="L65" i="16"/>
  <c r="L471" i="74"/>
  <c r="D66" i="16"/>
  <c r="D481" i="49"/>
  <c r="E66" i="16"/>
  <c r="E481" i="49"/>
  <c r="F66" i="16"/>
  <c r="F481" i="74"/>
  <c r="G66" i="16"/>
  <c r="G481" i="74"/>
  <c r="H66" i="16"/>
  <c r="I66" i="16"/>
  <c r="I481" i="74"/>
  <c r="J66" i="16"/>
  <c r="J481" i="74"/>
  <c r="K66" i="16"/>
  <c r="L66" i="16"/>
  <c r="D67" i="16"/>
  <c r="D491" i="74"/>
  <c r="E67" i="16"/>
  <c r="F67" i="16"/>
  <c r="D43" i="15"/>
  <c r="G67" i="16"/>
  <c r="G491" i="49"/>
  <c r="H67" i="16"/>
  <c r="H491" i="49"/>
  <c r="I67" i="16"/>
  <c r="I491" i="74"/>
  <c r="J67" i="16"/>
  <c r="J491" i="49"/>
  <c r="K67" i="16"/>
  <c r="L67" i="16"/>
  <c r="L491" i="74"/>
  <c r="D68" i="16"/>
  <c r="D501" i="74"/>
  <c r="E68" i="16"/>
  <c r="F68" i="16"/>
  <c r="G68" i="16"/>
  <c r="H68" i="16"/>
  <c r="H501" i="49"/>
  <c r="I68" i="16"/>
  <c r="J68" i="16"/>
  <c r="J501" i="74"/>
  <c r="K68" i="16"/>
  <c r="K501" i="74"/>
  <c r="L68" i="16"/>
  <c r="L501" i="49"/>
  <c r="D69" i="16"/>
  <c r="D511" i="74"/>
  <c r="E69" i="16"/>
  <c r="F69" i="16"/>
  <c r="F511" i="49"/>
  <c r="G69" i="16"/>
  <c r="G511" i="74"/>
  <c r="H69" i="16"/>
  <c r="I69" i="16"/>
  <c r="J69" i="16"/>
  <c r="K69" i="16"/>
  <c r="K511" i="74"/>
  <c r="D70" i="16"/>
  <c r="E70" i="16"/>
  <c r="F70" i="16"/>
  <c r="F521" i="74"/>
  <c r="G70" i="16"/>
  <c r="G521" i="49"/>
  <c r="H70" i="16"/>
  <c r="H521" i="49"/>
  <c r="I70" i="16"/>
  <c r="J70" i="16"/>
  <c r="J521" i="74"/>
  <c r="K70" i="16"/>
  <c r="K521" i="74"/>
  <c r="L70" i="16"/>
  <c r="D60" i="36"/>
  <c r="E60" i="36"/>
  <c r="F60" i="36"/>
  <c r="G60" i="36"/>
  <c r="H60" i="36"/>
  <c r="H424" i="49"/>
  <c r="I60" i="36"/>
  <c r="I424" i="49"/>
  <c r="J60" i="36"/>
  <c r="J424" i="76"/>
  <c r="K60" i="36"/>
  <c r="K424" i="76"/>
  <c r="L60" i="36"/>
  <c r="D61" i="36"/>
  <c r="D434" i="76"/>
  <c r="E61" i="36"/>
  <c r="E434" i="76"/>
  <c r="F61" i="36"/>
  <c r="G61" i="36"/>
  <c r="H61" i="36"/>
  <c r="H434" i="76"/>
  <c r="I61" i="36"/>
  <c r="J61" i="36"/>
  <c r="K61" i="36"/>
  <c r="L61" i="36"/>
  <c r="L434" i="49"/>
  <c r="D62" i="36"/>
  <c r="D444" i="76"/>
  <c r="E62" i="36"/>
  <c r="E444" i="49"/>
  <c r="F62" i="36"/>
  <c r="G62" i="36"/>
  <c r="G444" i="76"/>
  <c r="H62" i="36"/>
  <c r="H444" i="76"/>
  <c r="I62" i="36"/>
  <c r="J62" i="36"/>
  <c r="K62" i="36"/>
  <c r="K444" i="49"/>
  <c r="L62" i="36"/>
  <c r="D63" i="36"/>
  <c r="E63" i="36"/>
  <c r="E454" i="76"/>
  <c r="F63" i="36"/>
  <c r="D39" i="35"/>
  <c r="G63" i="36"/>
  <c r="G454" i="76"/>
  <c r="H63" i="36"/>
  <c r="H454" i="49"/>
  <c r="I63" i="36"/>
  <c r="J63" i="36"/>
  <c r="J454" i="76"/>
  <c r="K63" i="36"/>
  <c r="L63" i="36"/>
  <c r="D64" i="36"/>
  <c r="E64" i="36"/>
  <c r="E464" i="76"/>
  <c r="F64" i="36"/>
  <c r="G64" i="36"/>
  <c r="G464" i="49"/>
  <c r="H64" i="36"/>
  <c r="H464" i="76"/>
  <c r="I64" i="36"/>
  <c r="I464" i="76"/>
  <c r="J64" i="36"/>
  <c r="J464" i="49"/>
  <c r="K64" i="36"/>
  <c r="K464" i="76"/>
  <c r="L64" i="36"/>
  <c r="D65" i="36"/>
  <c r="D474" i="76"/>
  <c r="E65" i="36"/>
  <c r="E474" i="76"/>
  <c r="F65" i="36"/>
  <c r="G65" i="36"/>
  <c r="H65" i="36"/>
  <c r="I65" i="36"/>
  <c r="J65" i="36"/>
  <c r="J474" i="49"/>
  <c r="K65" i="36"/>
  <c r="K474" i="76"/>
  <c r="L65" i="36"/>
  <c r="L474" i="76"/>
  <c r="D66" i="36"/>
  <c r="D484" i="76"/>
  <c r="E66" i="36"/>
  <c r="E484" i="49"/>
  <c r="F66" i="36"/>
  <c r="G66" i="36"/>
  <c r="G484" i="76"/>
  <c r="H66" i="36"/>
  <c r="H484" i="76"/>
  <c r="I66" i="36"/>
  <c r="J66" i="36"/>
  <c r="K66" i="36"/>
  <c r="K484" i="76"/>
  <c r="L66" i="36"/>
  <c r="D67" i="36"/>
  <c r="E67" i="36"/>
  <c r="F67" i="36"/>
  <c r="D43" i="35"/>
  <c r="G67" i="36"/>
  <c r="G494" i="76"/>
  <c r="H67" i="36"/>
  <c r="H494" i="76"/>
  <c r="I67" i="36"/>
  <c r="J67" i="36"/>
  <c r="J494" i="76"/>
  <c r="K67" i="36"/>
  <c r="K494" i="76"/>
  <c r="L67" i="36"/>
  <c r="D68" i="36"/>
  <c r="E68" i="36"/>
  <c r="E504" i="49"/>
  <c r="F68" i="36"/>
  <c r="G68" i="36"/>
  <c r="H68" i="36"/>
  <c r="H504" i="49"/>
  <c r="I68" i="36"/>
  <c r="I504" i="49"/>
  <c r="J68" i="36"/>
  <c r="J504" i="49"/>
  <c r="K68" i="36"/>
  <c r="L68" i="36"/>
  <c r="D69" i="36"/>
  <c r="D514" i="76"/>
  <c r="E69" i="36"/>
  <c r="E514" i="76"/>
  <c r="F69" i="36"/>
  <c r="G69" i="36"/>
  <c r="H69" i="36"/>
  <c r="H514" i="49"/>
  <c r="I69" i="36"/>
  <c r="J69" i="36"/>
  <c r="J514" i="49"/>
  <c r="K69" i="36"/>
  <c r="K514" i="49"/>
  <c r="L69" i="36"/>
  <c r="L514" i="49"/>
  <c r="D70" i="36"/>
  <c r="D524" i="76"/>
  <c r="E70" i="36"/>
  <c r="E524" i="76"/>
  <c r="F70" i="36"/>
  <c r="G70" i="36"/>
  <c r="G524" i="76"/>
  <c r="H70" i="36"/>
  <c r="H524" i="76"/>
  <c r="I70" i="36"/>
  <c r="J70" i="36"/>
  <c r="K70" i="36"/>
  <c r="L70" i="36"/>
  <c r="D60" i="13"/>
  <c r="E60" i="13"/>
  <c r="E420" i="74"/>
  <c r="F60" i="13"/>
  <c r="D36" i="2"/>
  <c r="G60" i="13"/>
  <c r="G420" i="74"/>
  <c r="H60" i="13"/>
  <c r="H420" i="74"/>
  <c r="I60" i="13"/>
  <c r="J60" i="13"/>
  <c r="K60" i="13"/>
  <c r="K420" i="49"/>
  <c r="L60" i="13"/>
  <c r="D61" i="13"/>
  <c r="E61" i="13"/>
  <c r="E430" i="49"/>
  <c r="F61" i="13"/>
  <c r="G61" i="13"/>
  <c r="H61" i="13"/>
  <c r="H430" i="74"/>
  <c r="I61" i="13"/>
  <c r="I430" i="49"/>
  <c r="J61" i="13"/>
  <c r="J430" i="49"/>
  <c r="K61" i="13"/>
  <c r="L61" i="13"/>
  <c r="L430" i="49"/>
  <c r="D62" i="13"/>
  <c r="D440" i="74"/>
  <c r="E62" i="13"/>
  <c r="F62" i="13"/>
  <c r="G62" i="13"/>
  <c r="G440" i="74"/>
  <c r="H62" i="13"/>
  <c r="I62" i="13"/>
  <c r="J62" i="13"/>
  <c r="J440" i="74"/>
  <c r="K62" i="13"/>
  <c r="K440" i="74"/>
  <c r="L62" i="13"/>
  <c r="L440" i="74"/>
  <c r="D63" i="13"/>
  <c r="D450" i="74"/>
  <c r="E63" i="13"/>
  <c r="F63" i="13"/>
  <c r="G63" i="13"/>
  <c r="G450" i="74"/>
  <c r="H63" i="13"/>
  <c r="I63" i="13"/>
  <c r="J63" i="13"/>
  <c r="K63" i="13"/>
  <c r="L63" i="13"/>
  <c r="D64" i="13"/>
  <c r="E64" i="13"/>
  <c r="E460" i="74"/>
  <c r="F64" i="13"/>
  <c r="F460" i="49"/>
  <c r="G64" i="13"/>
  <c r="G460" i="74"/>
  <c r="H64" i="13"/>
  <c r="I64" i="13"/>
  <c r="J64" i="13"/>
  <c r="J460" i="74"/>
  <c r="K64" i="13"/>
  <c r="L64" i="13"/>
  <c r="D65" i="13"/>
  <c r="D470" i="74"/>
  <c r="E65" i="13"/>
  <c r="F65" i="13"/>
  <c r="G65" i="13"/>
  <c r="H65" i="13"/>
  <c r="H470" i="74"/>
  <c r="I65" i="13"/>
  <c r="I470" i="74"/>
  <c r="J65" i="13"/>
  <c r="J470" i="49"/>
  <c r="K65" i="13"/>
  <c r="L65" i="13"/>
  <c r="D66" i="13"/>
  <c r="E66" i="13"/>
  <c r="F66" i="13"/>
  <c r="G66" i="13"/>
  <c r="G480" i="49"/>
  <c r="H66" i="13"/>
  <c r="I66" i="13"/>
  <c r="J66" i="13"/>
  <c r="J480" i="49"/>
  <c r="K66" i="13"/>
  <c r="K480" i="49"/>
  <c r="L66" i="13"/>
  <c r="L480" i="74"/>
  <c r="D67" i="13"/>
  <c r="D490" i="49"/>
  <c r="E67" i="13"/>
  <c r="F67" i="13"/>
  <c r="G67" i="13"/>
  <c r="G490" i="49"/>
  <c r="H67" i="13"/>
  <c r="I67" i="13"/>
  <c r="I490" i="74"/>
  <c r="J67" i="13"/>
  <c r="J490" i="74"/>
  <c r="K67" i="13"/>
  <c r="L67" i="13"/>
  <c r="D68" i="13"/>
  <c r="D500" i="74"/>
  <c r="E68" i="13"/>
  <c r="E500" i="74"/>
  <c r="F68" i="13"/>
  <c r="D66" i="2"/>
  <c r="G68" i="13"/>
  <c r="G500" i="74"/>
  <c r="H68" i="13"/>
  <c r="I68" i="13"/>
  <c r="J68" i="13"/>
  <c r="K68" i="13"/>
  <c r="K500" i="74"/>
  <c r="L68" i="13"/>
  <c r="D69" i="13"/>
  <c r="D510" i="49"/>
  <c r="E69" i="13"/>
  <c r="F69" i="13"/>
  <c r="G69" i="13"/>
  <c r="G510" i="74"/>
  <c r="H69" i="13"/>
  <c r="H510" i="49"/>
  <c r="I69" i="13"/>
  <c r="I510" i="74"/>
  <c r="J69" i="13"/>
  <c r="J510" i="74"/>
  <c r="K69" i="13"/>
  <c r="D70" i="13"/>
  <c r="E70" i="13"/>
  <c r="F70" i="13"/>
  <c r="D46" i="2"/>
  <c r="G70" i="13"/>
  <c r="H70" i="13"/>
  <c r="H520" i="74"/>
  <c r="I70" i="13"/>
  <c r="J70" i="13"/>
  <c r="K70" i="13"/>
  <c r="K520" i="49"/>
  <c r="L70" i="13"/>
  <c r="L520" i="74"/>
  <c r="D60" i="26"/>
  <c r="D423" i="49"/>
  <c r="E60" i="26"/>
  <c r="E423" i="49"/>
  <c r="F60" i="26"/>
  <c r="G60" i="26"/>
  <c r="H60" i="26"/>
  <c r="H423" i="76"/>
  <c r="I60" i="26"/>
  <c r="I423" i="76"/>
  <c r="J60" i="26"/>
  <c r="K60" i="26"/>
  <c r="K423" i="76"/>
  <c r="L60" i="26"/>
  <c r="D61" i="26"/>
  <c r="E61" i="26"/>
  <c r="E433" i="76"/>
  <c r="F61" i="26"/>
  <c r="F433" i="76"/>
  <c r="G61" i="26"/>
  <c r="G433" i="49"/>
  <c r="H61" i="26"/>
  <c r="H433" i="76"/>
  <c r="I61" i="26"/>
  <c r="J61" i="26"/>
  <c r="K61" i="26"/>
  <c r="K433" i="49"/>
  <c r="L61" i="26"/>
  <c r="D62" i="26"/>
  <c r="E62" i="26"/>
  <c r="E443" i="49"/>
  <c r="F62" i="26"/>
  <c r="G62" i="26"/>
  <c r="G443" i="76"/>
  <c r="H62" i="26"/>
  <c r="H443" i="76"/>
  <c r="I62" i="26"/>
  <c r="J62" i="26"/>
  <c r="J443" i="49"/>
  <c r="K62" i="26"/>
  <c r="K443" i="76"/>
  <c r="L62" i="26"/>
  <c r="D63" i="26"/>
  <c r="E63" i="26"/>
  <c r="E453" i="76"/>
  <c r="F63" i="26"/>
  <c r="F453" i="76"/>
  <c r="G63" i="26"/>
  <c r="H63" i="26"/>
  <c r="H453" i="76"/>
  <c r="I63" i="26"/>
  <c r="J63" i="26"/>
  <c r="J453" i="76"/>
  <c r="K63" i="26"/>
  <c r="K453" i="76"/>
  <c r="L63" i="26"/>
  <c r="L453" i="49"/>
  <c r="D64" i="26"/>
  <c r="D463" i="49"/>
  <c r="E64" i="26"/>
  <c r="F64" i="26"/>
  <c r="D40" i="25"/>
  <c r="G64" i="26"/>
  <c r="G463" i="76"/>
  <c r="H64" i="26"/>
  <c r="I64" i="26"/>
  <c r="I463" i="49"/>
  <c r="J64" i="26"/>
  <c r="K64" i="26"/>
  <c r="K463" i="76"/>
  <c r="L64" i="26"/>
  <c r="L463" i="49"/>
  <c r="D65" i="26"/>
  <c r="E65" i="26"/>
  <c r="E473" i="76"/>
  <c r="F65" i="26"/>
  <c r="F473" i="49"/>
  <c r="G65" i="26"/>
  <c r="G473" i="76"/>
  <c r="H65" i="26"/>
  <c r="I65" i="26"/>
  <c r="I473" i="76"/>
  <c r="J65" i="26"/>
  <c r="J473" i="76"/>
  <c r="K65" i="26"/>
  <c r="L65" i="26"/>
  <c r="L473" i="76"/>
  <c r="D66" i="26"/>
  <c r="E66" i="26"/>
  <c r="E483" i="76"/>
  <c r="F66" i="26"/>
  <c r="G66" i="26"/>
  <c r="G483" i="76"/>
  <c r="H66" i="26"/>
  <c r="H483" i="76"/>
  <c r="I66" i="26"/>
  <c r="I483" i="76"/>
  <c r="J66" i="26"/>
  <c r="J483" i="49"/>
  <c r="K66" i="26"/>
  <c r="L66" i="26"/>
  <c r="L483" i="76"/>
  <c r="D67" i="26"/>
  <c r="D493" i="76"/>
  <c r="E67" i="26"/>
  <c r="F67" i="26"/>
  <c r="D43" i="25"/>
  <c r="G67" i="26"/>
  <c r="H67" i="26"/>
  <c r="H493" i="76"/>
  <c r="I67" i="26"/>
  <c r="I493" i="49"/>
  <c r="J67" i="26"/>
  <c r="J493" i="76"/>
  <c r="K67" i="26"/>
  <c r="K493" i="76"/>
  <c r="L67" i="26"/>
  <c r="D68" i="26"/>
  <c r="D503" i="76"/>
  <c r="E68" i="26"/>
  <c r="F68" i="26"/>
  <c r="G68" i="26"/>
  <c r="H68" i="26"/>
  <c r="H503" i="76"/>
  <c r="I68" i="26"/>
  <c r="I503" i="76"/>
  <c r="J68" i="26"/>
  <c r="J503" i="49"/>
  <c r="K68" i="26"/>
  <c r="K503" i="49"/>
  <c r="L68" i="26"/>
  <c r="D69" i="26"/>
  <c r="D513" i="76"/>
  <c r="E69" i="26"/>
  <c r="E513" i="76"/>
  <c r="F69" i="26"/>
  <c r="D45" i="25"/>
  <c r="G69" i="26"/>
  <c r="G513" i="49"/>
  <c r="H69" i="26"/>
  <c r="I69" i="26"/>
  <c r="I513" i="76"/>
  <c r="J69" i="26"/>
  <c r="J513" i="49"/>
  <c r="K69" i="26"/>
  <c r="L69" i="26"/>
  <c r="L513" i="76"/>
  <c r="D70" i="26"/>
  <c r="E70" i="26"/>
  <c r="E523" i="76"/>
  <c r="F70" i="26"/>
  <c r="D46" i="25"/>
  <c r="G70" i="26"/>
  <c r="H70" i="26"/>
  <c r="I70" i="26"/>
  <c r="I523" i="76"/>
  <c r="J70" i="26"/>
  <c r="J523" i="76"/>
  <c r="K70" i="26"/>
  <c r="L70" i="26"/>
  <c r="D60" i="31"/>
  <c r="E60" i="31"/>
  <c r="F60" i="31"/>
  <c r="D36" i="30"/>
  <c r="G60" i="31"/>
  <c r="H60" i="31"/>
  <c r="H426" i="76"/>
  <c r="I60" i="31"/>
  <c r="I426" i="76"/>
  <c r="J60" i="31"/>
  <c r="K60" i="31"/>
  <c r="K426" i="76"/>
  <c r="L60" i="31"/>
  <c r="L426" i="76"/>
  <c r="D61" i="31"/>
  <c r="E61" i="31"/>
  <c r="E436" i="76"/>
  <c r="F61" i="31"/>
  <c r="F436" i="76"/>
  <c r="G61" i="31"/>
  <c r="G436" i="76"/>
  <c r="H61" i="31"/>
  <c r="H436" i="49"/>
  <c r="I61" i="31"/>
  <c r="I436" i="76"/>
  <c r="J61" i="31"/>
  <c r="K61" i="31"/>
  <c r="K436" i="76"/>
  <c r="L61" i="31"/>
  <c r="D62" i="31"/>
  <c r="D446" i="76"/>
  <c r="E62" i="31"/>
  <c r="E446" i="76"/>
  <c r="F62" i="31"/>
  <c r="G62" i="31"/>
  <c r="H62" i="31"/>
  <c r="H446" i="76"/>
  <c r="I62" i="31"/>
  <c r="J62" i="31"/>
  <c r="K62" i="31"/>
  <c r="L62" i="31"/>
  <c r="L446" i="76"/>
  <c r="D63" i="31"/>
  <c r="E63" i="31"/>
  <c r="E456" i="49"/>
  <c r="F63" i="31"/>
  <c r="G63" i="31"/>
  <c r="H63" i="31"/>
  <c r="H456" i="49"/>
  <c r="I63" i="31"/>
  <c r="I456" i="49"/>
  <c r="J63" i="31"/>
  <c r="K63" i="31"/>
  <c r="K456" i="76"/>
  <c r="L63" i="31"/>
  <c r="D64" i="31"/>
  <c r="E64" i="31"/>
  <c r="E466" i="49"/>
  <c r="F64" i="31"/>
  <c r="D40" i="30"/>
  <c r="G64" i="31"/>
  <c r="H64" i="31"/>
  <c r="H466" i="76"/>
  <c r="I64" i="31"/>
  <c r="J64" i="31"/>
  <c r="J466" i="49"/>
  <c r="K64" i="31"/>
  <c r="K466" i="49"/>
  <c r="L64" i="31"/>
  <c r="L466" i="76"/>
  <c r="D65" i="31"/>
  <c r="E65" i="31"/>
  <c r="E476" i="76"/>
  <c r="F65" i="31"/>
  <c r="F476" i="49"/>
  <c r="G65" i="31"/>
  <c r="H65" i="31"/>
  <c r="H476" i="49"/>
  <c r="I65" i="31"/>
  <c r="I476" i="76"/>
  <c r="J65" i="31"/>
  <c r="K65" i="31"/>
  <c r="K476" i="76"/>
  <c r="L65" i="31"/>
  <c r="L476" i="49"/>
  <c r="D66" i="31"/>
  <c r="E66" i="31"/>
  <c r="F66" i="31"/>
  <c r="F486" i="76"/>
  <c r="G66" i="31"/>
  <c r="H66" i="31"/>
  <c r="H486" i="49"/>
  <c r="I66" i="31"/>
  <c r="J66" i="31"/>
  <c r="J486" i="49"/>
  <c r="K66" i="31"/>
  <c r="K486" i="76"/>
  <c r="L66" i="31"/>
  <c r="L486" i="76"/>
  <c r="D67" i="31"/>
  <c r="E67" i="31"/>
  <c r="E496" i="49"/>
  <c r="F67" i="31"/>
  <c r="G67" i="31"/>
  <c r="H67" i="31"/>
  <c r="I67" i="31"/>
  <c r="I496" i="76"/>
  <c r="J67" i="31"/>
  <c r="K67" i="31"/>
  <c r="K496" i="76"/>
  <c r="L67" i="31"/>
  <c r="D68" i="31"/>
  <c r="D506" i="76"/>
  <c r="E68" i="31"/>
  <c r="E506" i="76"/>
  <c r="F68" i="31"/>
  <c r="F506" i="49"/>
  <c r="G68" i="31"/>
  <c r="H68" i="31"/>
  <c r="H506" i="76"/>
  <c r="I68" i="31"/>
  <c r="J68" i="31"/>
  <c r="K68" i="31"/>
  <c r="K506" i="76"/>
  <c r="L68" i="31"/>
  <c r="D69" i="31"/>
  <c r="E69" i="31"/>
  <c r="E516" i="76"/>
  <c r="F69" i="31"/>
  <c r="F516" i="76"/>
  <c r="G69" i="31"/>
  <c r="G516" i="49"/>
  <c r="H69" i="31"/>
  <c r="H516" i="76"/>
  <c r="I69" i="31"/>
  <c r="J69" i="31"/>
  <c r="K69" i="31"/>
  <c r="K516" i="49"/>
  <c r="L69" i="31"/>
  <c r="D70" i="31"/>
  <c r="E70" i="31"/>
  <c r="F70" i="31"/>
  <c r="G70" i="31"/>
  <c r="H70" i="31"/>
  <c r="H526" i="76"/>
  <c r="I70" i="31"/>
  <c r="I526" i="49"/>
  <c r="J70" i="31"/>
  <c r="J526" i="76"/>
  <c r="K70" i="31"/>
  <c r="K526" i="49"/>
  <c r="L70" i="31"/>
  <c r="D60" i="41"/>
  <c r="E60" i="41"/>
  <c r="E425" i="76"/>
  <c r="F60" i="41"/>
  <c r="G60" i="41"/>
  <c r="H60" i="41"/>
  <c r="H425" i="76"/>
  <c r="I60" i="41"/>
  <c r="I425" i="49"/>
  <c r="J60" i="41"/>
  <c r="K60" i="41"/>
  <c r="K425" i="76"/>
  <c r="L60" i="41"/>
  <c r="D61" i="41"/>
  <c r="D435" i="76"/>
  <c r="E61" i="41"/>
  <c r="E435" i="49"/>
  <c r="F61" i="41"/>
  <c r="F435" i="49"/>
  <c r="G61" i="41"/>
  <c r="H61" i="41"/>
  <c r="H435" i="49"/>
  <c r="I61" i="41"/>
  <c r="J61" i="41"/>
  <c r="J435" i="49"/>
  <c r="K61" i="41"/>
  <c r="K435" i="76"/>
  <c r="L61" i="41"/>
  <c r="D62" i="41"/>
  <c r="E62" i="41"/>
  <c r="E445" i="76"/>
  <c r="F62" i="41"/>
  <c r="D38" i="40"/>
  <c r="E66" i="40"/>
  <c r="G62" i="41"/>
  <c r="G445" i="76"/>
  <c r="H62" i="41"/>
  <c r="H445" i="76"/>
  <c r="I62" i="41"/>
  <c r="I445" i="76"/>
  <c r="J62" i="41"/>
  <c r="K62" i="41"/>
  <c r="K445" i="49"/>
  <c r="L62" i="41"/>
  <c r="D63" i="41"/>
  <c r="E63" i="41"/>
  <c r="E455" i="76"/>
  <c r="F63" i="41"/>
  <c r="D39" i="40"/>
  <c r="G63" i="41"/>
  <c r="H63" i="41"/>
  <c r="H455" i="49"/>
  <c r="I63" i="41"/>
  <c r="J63" i="41"/>
  <c r="J455" i="76"/>
  <c r="K63" i="41"/>
  <c r="K455" i="76"/>
  <c r="L63" i="41"/>
  <c r="L455" i="76"/>
  <c r="D64" i="41"/>
  <c r="E64" i="41"/>
  <c r="E465" i="76"/>
  <c r="F64" i="41"/>
  <c r="G64" i="41"/>
  <c r="G465" i="49"/>
  <c r="H64" i="41"/>
  <c r="I64" i="41"/>
  <c r="I465" i="49"/>
  <c r="J64" i="41"/>
  <c r="K64" i="41"/>
  <c r="K465" i="76"/>
  <c r="L64" i="41"/>
  <c r="L465" i="76"/>
  <c r="D65" i="41"/>
  <c r="D475" i="76"/>
  <c r="E65" i="41"/>
  <c r="E475" i="49"/>
  <c r="F65" i="41"/>
  <c r="F475" i="76"/>
  <c r="G65" i="41"/>
  <c r="H65" i="41"/>
  <c r="H475" i="76"/>
  <c r="I65" i="41"/>
  <c r="J65" i="41"/>
  <c r="K65" i="41"/>
  <c r="K475" i="76"/>
  <c r="L65" i="41"/>
  <c r="L475" i="49"/>
  <c r="D66" i="41"/>
  <c r="E66" i="41"/>
  <c r="E485" i="49"/>
  <c r="F66" i="41"/>
  <c r="D42" i="40"/>
  <c r="G66" i="41"/>
  <c r="G485" i="76"/>
  <c r="H66" i="41"/>
  <c r="H485" i="76"/>
  <c r="I66" i="41"/>
  <c r="I485" i="49"/>
  <c r="J66" i="41"/>
  <c r="K66" i="41"/>
  <c r="K485" i="76"/>
  <c r="L66" i="41"/>
  <c r="L485" i="76"/>
  <c r="D67" i="41"/>
  <c r="E67" i="41"/>
  <c r="E495" i="76"/>
  <c r="F67" i="41"/>
  <c r="D43" i="40"/>
  <c r="G67" i="41"/>
  <c r="H67" i="41"/>
  <c r="H495" i="76"/>
  <c r="I67" i="41"/>
  <c r="J67" i="41"/>
  <c r="J495" i="49"/>
  <c r="K67" i="41"/>
  <c r="K495" i="49"/>
  <c r="L67" i="41"/>
  <c r="L495" i="76"/>
  <c r="D68" i="41"/>
  <c r="D505" i="76"/>
  <c r="E68" i="41"/>
  <c r="E505" i="76"/>
  <c r="F68" i="41"/>
  <c r="G68" i="41"/>
  <c r="H68" i="41"/>
  <c r="I68" i="41"/>
  <c r="J68" i="41"/>
  <c r="K68" i="41"/>
  <c r="K505" i="76"/>
  <c r="L68" i="41"/>
  <c r="D69" i="41"/>
  <c r="D515" i="76"/>
  <c r="E69" i="41"/>
  <c r="E515" i="76"/>
  <c r="F69" i="41"/>
  <c r="F515" i="76"/>
  <c r="G69" i="41"/>
  <c r="H69" i="41"/>
  <c r="H515" i="49"/>
  <c r="I69" i="41"/>
  <c r="J69" i="41"/>
  <c r="K69" i="41"/>
  <c r="K515" i="76"/>
  <c r="L69" i="41"/>
  <c r="L515" i="76"/>
  <c r="D70" i="41"/>
  <c r="E70" i="41"/>
  <c r="F70" i="41"/>
  <c r="F525" i="49"/>
  <c r="G70" i="41"/>
  <c r="G525" i="49"/>
  <c r="H70" i="41"/>
  <c r="H525" i="49"/>
  <c r="I70" i="41"/>
  <c r="I525" i="76"/>
  <c r="J70" i="41"/>
  <c r="K70" i="41"/>
  <c r="K525" i="76"/>
  <c r="L70" i="41"/>
  <c r="D60" i="80"/>
  <c r="E60" i="80"/>
  <c r="E427" i="49"/>
  <c r="F60" i="80"/>
  <c r="G60" i="80"/>
  <c r="H60" i="80"/>
  <c r="I60" i="80"/>
  <c r="I427" i="49"/>
  <c r="J60" i="80"/>
  <c r="J427" i="76"/>
  <c r="K60" i="80"/>
  <c r="K427" i="76"/>
  <c r="L60" i="80"/>
  <c r="L427" i="76"/>
  <c r="D61" i="80"/>
  <c r="E61" i="80"/>
  <c r="E437" i="49"/>
  <c r="F61" i="80"/>
  <c r="G61" i="80"/>
  <c r="H61" i="80"/>
  <c r="H437" i="76"/>
  <c r="I61" i="80"/>
  <c r="J61" i="80"/>
  <c r="K61" i="80"/>
  <c r="L61" i="80"/>
  <c r="D62" i="80"/>
  <c r="E62" i="80"/>
  <c r="E447" i="76"/>
  <c r="F62" i="80"/>
  <c r="D38" i="79"/>
  <c r="E66" i="79"/>
  <c r="G62" i="80"/>
  <c r="H62" i="80"/>
  <c r="I62" i="80"/>
  <c r="J62" i="80"/>
  <c r="K62" i="80"/>
  <c r="L62" i="80"/>
  <c r="D63" i="80"/>
  <c r="D457" i="76"/>
  <c r="E63" i="80"/>
  <c r="F63" i="80"/>
  <c r="G63" i="80"/>
  <c r="H63" i="80"/>
  <c r="H457" i="49"/>
  <c r="I63" i="80"/>
  <c r="I457" i="49"/>
  <c r="J63" i="80"/>
  <c r="K63" i="80"/>
  <c r="K457" i="76"/>
  <c r="L63" i="80"/>
  <c r="D64" i="80"/>
  <c r="D467" i="76"/>
  <c r="E64" i="80"/>
  <c r="E467" i="76"/>
  <c r="F64" i="80"/>
  <c r="G64" i="80"/>
  <c r="H64" i="80"/>
  <c r="I64" i="80"/>
  <c r="J64" i="80"/>
  <c r="K64" i="80"/>
  <c r="K467" i="49"/>
  <c r="L64" i="80"/>
  <c r="L467" i="76"/>
  <c r="D65" i="80"/>
  <c r="E65" i="80"/>
  <c r="E477" i="49"/>
  <c r="F65" i="80"/>
  <c r="G65" i="80"/>
  <c r="H65" i="80"/>
  <c r="H477" i="49"/>
  <c r="I65" i="80"/>
  <c r="J65" i="80"/>
  <c r="K65" i="80"/>
  <c r="L65" i="80"/>
  <c r="L477" i="76"/>
  <c r="D66" i="80"/>
  <c r="D487" i="76"/>
  <c r="E66" i="80"/>
  <c r="E487" i="76"/>
  <c r="F66" i="80"/>
  <c r="D42" i="79"/>
  <c r="G66" i="80"/>
  <c r="H66" i="80"/>
  <c r="H487" i="76"/>
  <c r="I66" i="80"/>
  <c r="J66" i="80"/>
  <c r="K66" i="80"/>
  <c r="K487" i="76"/>
  <c r="L66" i="80"/>
  <c r="D67" i="80"/>
  <c r="E67" i="80"/>
  <c r="F67" i="80"/>
  <c r="D43" i="79"/>
  <c r="G67" i="80"/>
  <c r="G497" i="76"/>
  <c r="H67" i="80"/>
  <c r="I67" i="80"/>
  <c r="I497" i="76"/>
  <c r="J67" i="80"/>
  <c r="K67" i="80"/>
  <c r="K497" i="76"/>
  <c r="L67" i="80"/>
  <c r="L497" i="76"/>
  <c r="D68" i="80"/>
  <c r="E68" i="80"/>
  <c r="E507" i="76"/>
  <c r="F68" i="80"/>
  <c r="G68" i="80"/>
  <c r="G507" i="49"/>
  <c r="H68" i="80"/>
  <c r="I68" i="80"/>
  <c r="I507" i="49"/>
  <c r="J68" i="80"/>
  <c r="J507" i="49"/>
  <c r="K68" i="80"/>
  <c r="L68" i="80"/>
  <c r="L507" i="76"/>
  <c r="D69" i="80"/>
  <c r="E69" i="80"/>
  <c r="E517" i="76"/>
  <c r="F69" i="80"/>
  <c r="G69" i="80"/>
  <c r="H69" i="80"/>
  <c r="H517" i="49"/>
  <c r="I69" i="80"/>
  <c r="J69" i="80"/>
  <c r="K69" i="80"/>
  <c r="L69" i="80"/>
  <c r="D70" i="80"/>
  <c r="D527" i="76"/>
  <c r="E70" i="80"/>
  <c r="F70" i="80"/>
  <c r="F527" i="76"/>
  <c r="G70" i="80"/>
  <c r="H70" i="80"/>
  <c r="H527" i="76"/>
  <c r="I70" i="80"/>
  <c r="J70" i="80"/>
  <c r="K70" i="80"/>
  <c r="L70" i="80"/>
  <c r="D60" i="84"/>
  <c r="D428" i="76"/>
  <c r="E60" i="84"/>
  <c r="E428" i="49"/>
  <c r="F60" i="84"/>
  <c r="D36" i="83"/>
  <c r="G60" i="84"/>
  <c r="G428" i="49"/>
  <c r="H60" i="84"/>
  <c r="H428" i="49"/>
  <c r="I60" i="84"/>
  <c r="I428" i="76"/>
  <c r="J60" i="84"/>
  <c r="K60" i="84"/>
  <c r="K428" i="49"/>
  <c r="L60" i="84"/>
  <c r="D61" i="84"/>
  <c r="E61" i="84"/>
  <c r="F61" i="84"/>
  <c r="G61" i="84"/>
  <c r="H61" i="84"/>
  <c r="H438" i="76"/>
  <c r="I61" i="84"/>
  <c r="J61" i="84"/>
  <c r="K61" i="84"/>
  <c r="K438" i="49"/>
  <c r="L61" i="84"/>
  <c r="L438" i="76"/>
  <c r="D62" i="84"/>
  <c r="E62" i="84"/>
  <c r="E448" i="76"/>
  <c r="F62" i="84"/>
  <c r="G62" i="84"/>
  <c r="H62" i="84"/>
  <c r="I62" i="84"/>
  <c r="J62" i="84"/>
  <c r="K62" i="84"/>
  <c r="L62" i="84"/>
  <c r="L448" i="76"/>
  <c r="D63" i="84"/>
  <c r="D458" i="76"/>
  <c r="E63" i="84"/>
  <c r="F63" i="84"/>
  <c r="D39" i="83"/>
  <c r="G63" i="84"/>
  <c r="H63" i="84"/>
  <c r="H458" i="49"/>
  <c r="I63" i="84"/>
  <c r="J63" i="84"/>
  <c r="J458" i="76"/>
  <c r="K63" i="84"/>
  <c r="L63" i="84"/>
  <c r="D64" i="84"/>
  <c r="E64" i="84"/>
  <c r="F64" i="84"/>
  <c r="G64" i="84"/>
  <c r="H64" i="84"/>
  <c r="H468" i="49"/>
  <c r="I64" i="84"/>
  <c r="I468" i="49"/>
  <c r="J64" i="84"/>
  <c r="K64" i="84"/>
  <c r="K468" i="49"/>
  <c r="L64" i="84"/>
  <c r="D65" i="84"/>
  <c r="D478" i="76"/>
  <c r="E65" i="84"/>
  <c r="E478" i="49"/>
  <c r="F65" i="84"/>
  <c r="G65" i="84"/>
  <c r="H65" i="84"/>
  <c r="I65" i="84"/>
  <c r="I478" i="76"/>
  <c r="J65" i="84"/>
  <c r="K65" i="84"/>
  <c r="K478" i="76"/>
  <c r="L65" i="84"/>
  <c r="L478" i="49"/>
  <c r="D66" i="84"/>
  <c r="E66" i="84"/>
  <c r="E488" i="76"/>
  <c r="F66" i="84"/>
  <c r="G66" i="84"/>
  <c r="H66" i="84"/>
  <c r="I66" i="84"/>
  <c r="J66" i="84"/>
  <c r="K66" i="84"/>
  <c r="L66" i="84"/>
  <c r="L488" i="49"/>
  <c r="D67" i="84"/>
  <c r="D498" i="76"/>
  <c r="E67" i="84"/>
  <c r="E498" i="76"/>
  <c r="F67" i="84"/>
  <c r="D43" i="83"/>
  <c r="G67" i="84"/>
  <c r="H67" i="84"/>
  <c r="H498" i="76"/>
  <c r="I67" i="84"/>
  <c r="J67" i="84"/>
  <c r="J498" i="49"/>
  <c r="K67" i="84"/>
  <c r="K498" i="76"/>
  <c r="L67" i="84"/>
  <c r="D68" i="84"/>
  <c r="E68" i="84"/>
  <c r="F68" i="84"/>
  <c r="F508" i="76"/>
  <c r="G68" i="84"/>
  <c r="G508" i="76"/>
  <c r="H68" i="84"/>
  <c r="H508" i="49"/>
  <c r="I68" i="84"/>
  <c r="I508" i="76"/>
  <c r="J68" i="84"/>
  <c r="K68" i="84"/>
  <c r="L68" i="84"/>
  <c r="L508" i="49"/>
  <c r="D69" i="84"/>
  <c r="E69" i="84"/>
  <c r="F69" i="84"/>
  <c r="G69" i="84"/>
  <c r="H69" i="84"/>
  <c r="I69" i="84"/>
  <c r="J69" i="84"/>
  <c r="J518" i="76"/>
  <c r="K69" i="84"/>
  <c r="K518" i="49"/>
  <c r="L69" i="84"/>
  <c r="D70" i="84"/>
  <c r="D528" i="49"/>
  <c r="E70" i="84"/>
  <c r="F70" i="84"/>
  <c r="F528" i="49"/>
  <c r="G70" i="84"/>
  <c r="H70" i="84"/>
  <c r="I70" i="84"/>
  <c r="J70" i="84"/>
  <c r="K70" i="84"/>
  <c r="L70" i="84"/>
  <c r="L528" i="76"/>
  <c r="I6" i="51"/>
  <c r="I7" i="51"/>
  <c r="I8" i="51"/>
  <c r="I9" i="51"/>
  <c r="I10" i="51"/>
  <c r="I11" i="51"/>
  <c r="I12" i="51"/>
  <c r="I13" i="51"/>
  <c r="I14" i="51"/>
  <c r="T92" i="84"/>
  <c r="AA19" i="70"/>
  <c r="Q92" i="84"/>
  <c r="R19" i="65"/>
  <c r="O92" i="84"/>
  <c r="Q19" i="61"/>
  <c r="T92" i="80"/>
  <c r="AA18" i="70"/>
  <c r="Q92" i="80"/>
  <c r="V13" i="60"/>
  <c r="O92" i="80"/>
  <c r="T92" i="31"/>
  <c r="AA17" i="70"/>
  <c r="Q92" i="31"/>
  <c r="O92" i="31"/>
  <c r="T92" i="41"/>
  <c r="Q92" i="41"/>
  <c r="U17" i="59"/>
  <c r="O92" i="41"/>
  <c r="T17" i="59"/>
  <c r="T92" i="36"/>
  <c r="AA15" i="70"/>
  <c r="Q92" i="36"/>
  <c r="R16" i="65"/>
  <c r="O92" i="36"/>
  <c r="Y15" i="70"/>
  <c r="T92" i="26"/>
  <c r="AA14" i="70"/>
  <c r="Q92" i="26"/>
  <c r="Z14" i="70"/>
  <c r="O92" i="26"/>
  <c r="T92" i="21"/>
  <c r="AA13" i="70"/>
  <c r="Q92" i="21"/>
  <c r="AE13" i="86"/>
  <c r="O92" i="21"/>
  <c r="AD13" i="86"/>
  <c r="T92" i="16"/>
  <c r="AA12" i="70"/>
  <c r="Q92" i="16"/>
  <c r="I11" i="64"/>
  <c r="O92" i="16"/>
  <c r="T92" i="13"/>
  <c r="AA11" i="70"/>
  <c r="Q92" i="13"/>
  <c r="Z11" i="70"/>
  <c r="O92" i="13"/>
  <c r="Y11" i="70"/>
  <c r="L118" i="80"/>
  <c r="L118" i="84"/>
  <c r="C17" i="86"/>
  <c r="C16" i="86"/>
  <c r="C15" i="86"/>
  <c r="C14" i="86"/>
  <c r="C13" i="86"/>
  <c r="C12" i="86"/>
  <c r="C11" i="86"/>
  <c r="D79" i="77"/>
  <c r="D78" i="77"/>
  <c r="D76" i="77"/>
  <c r="D75" i="77"/>
  <c r="F13" i="26"/>
  <c r="F36" i="26"/>
  <c r="F246" i="76"/>
  <c r="F37" i="26"/>
  <c r="F256" i="76"/>
  <c r="F38" i="26"/>
  <c r="F39" i="26"/>
  <c r="F40" i="26"/>
  <c r="F41" i="26"/>
  <c r="F296" i="76"/>
  <c r="F23" i="26"/>
  <c r="F24" i="26"/>
  <c r="F135" i="49"/>
  <c r="F25" i="26"/>
  <c r="F145" i="76"/>
  <c r="F26" i="26"/>
  <c r="F155" i="76"/>
  <c r="F27" i="26"/>
  <c r="F165" i="76"/>
  <c r="F28" i="26"/>
  <c r="F47" i="26"/>
  <c r="D23" i="25"/>
  <c r="F50" i="26"/>
  <c r="F341" i="76"/>
  <c r="F51" i="26"/>
  <c r="F52" i="26"/>
  <c r="F53" i="26"/>
  <c r="F54" i="26"/>
  <c r="F55" i="26"/>
  <c r="F391" i="76"/>
  <c r="F74" i="26"/>
  <c r="F545" i="49"/>
  <c r="F75" i="26"/>
  <c r="F555" i="49"/>
  <c r="F76" i="26"/>
  <c r="F77" i="26"/>
  <c r="F575" i="76"/>
  <c r="F81" i="26"/>
  <c r="F597" i="49"/>
  <c r="F82" i="26"/>
  <c r="F607" i="76"/>
  <c r="F13" i="36"/>
  <c r="D13" i="35"/>
  <c r="F36" i="36"/>
  <c r="F247" i="49"/>
  <c r="F37" i="36"/>
  <c r="F38" i="36"/>
  <c r="F39" i="36"/>
  <c r="F277" i="76"/>
  <c r="F40" i="36"/>
  <c r="F287" i="76"/>
  <c r="F41" i="36"/>
  <c r="D41" i="36"/>
  <c r="D297" i="49"/>
  <c r="E41" i="36"/>
  <c r="G41" i="36"/>
  <c r="G297" i="49"/>
  <c r="H41" i="36"/>
  <c r="I41" i="36"/>
  <c r="J41" i="36"/>
  <c r="K41" i="36"/>
  <c r="L41" i="36"/>
  <c r="F23" i="36"/>
  <c r="F24" i="36"/>
  <c r="F136" i="76"/>
  <c r="F25" i="36"/>
  <c r="F146" i="76"/>
  <c r="F26" i="36"/>
  <c r="F27" i="36"/>
  <c r="F166" i="49"/>
  <c r="F28" i="36"/>
  <c r="F176" i="76"/>
  <c r="F47" i="36"/>
  <c r="F330" i="76"/>
  <c r="F50" i="36"/>
  <c r="F51" i="36"/>
  <c r="F52" i="36"/>
  <c r="F53" i="36"/>
  <c r="F54" i="36"/>
  <c r="F382" i="49"/>
  <c r="F55" i="36"/>
  <c r="F74" i="36"/>
  <c r="F546" i="76"/>
  <c r="F75" i="36"/>
  <c r="F556" i="76"/>
  <c r="F76" i="36"/>
  <c r="F77" i="36"/>
  <c r="F576" i="76"/>
  <c r="F81" i="36"/>
  <c r="F598" i="76"/>
  <c r="F82" i="36"/>
  <c r="D58" i="35"/>
  <c r="F36" i="41"/>
  <c r="F37" i="41"/>
  <c r="F258" i="76"/>
  <c r="F38" i="41"/>
  <c r="F39" i="41"/>
  <c r="F40" i="41"/>
  <c r="F288" i="49"/>
  <c r="F41" i="41"/>
  <c r="F23" i="41"/>
  <c r="F127" i="76"/>
  <c r="F24" i="41"/>
  <c r="F137" i="76"/>
  <c r="F25" i="41"/>
  <c r="F26" i="41"/>
  <c r="F157" i="76"/>
  <c r="F27" i="41"/>
  <c r="F28" i="41"/>
  <c r="F177" i="76"/>
  <c r="F47" i="41"/>
  <c r="F50" i="41"/>
  <c r="F343" i="76"/>
  <c r="F51" i="41"/>
  <c r="D27" i="40"/>
  <c r="F52" i="41"/>
  <c r="F363" i="76"/>
  <c r="F53" i="41"/>
  <c r="F54" i="41"/>
  <c r="F55" i="41"/>
  <c r="F393" i="76"/>
  <c r="F74" i="41"/>
  <c r="F547" i="49"/>
  <c r="F75" i="41"/>
  <c r="F76" i="41"/>
  <c r="F567" i="76"/>
  <c r="F77" i="41"/>
  <c r="F577" i="49"/>
  <c r="F81" i="41"/>
  <c r="F599" i="76"/>
  <c r="F82" i="41"/>
  <c r="F13" i="31"/>
  <c r="F46" i="76"/>
  <c r="F36" i="31"/>
  <c r="F249" i="49"/>
  <c r="F37" i="31"/>
  <c r="F259" i="76"/>
  <c r="F38" i="31"/>
  <c r="F39" i="31"/>
  <c r="F40" i="31"/>
  <c r="F41" i="31"/>
  <c r="F299" i="49"/>
  <c r="F23" i="31"/>
  <c r="F24" i="31"/>
  <c r="F138" i="49"/>
  <c r="F25" i="31"/>
  <c r="F26" i="31"/>
  <c r="F27" i="31"/>
  <c r="F28" i="31"/>
  <c r="F178" i="76"/>
  <c r="F47" i="31"/>
  <c r="F50" i="31"/>
  <c r="F344" i="76"/>
  <c r="F51" i="31"/>
  <c r="F354" i="76"/>
  <c r="F52" i="31"/>
  <c r="F53" i="31"/>
  <c r="F374" i="76"/>
  <c r="F54" i="31"/>
  <c r="D69" i="30"/>
  <c r="F55" i="31"/>
  <c r="F394" i="76"/>
  <c r="F74" i="31"/>
  <c r="F548" i="49"/>
  <c r="F75" i="31"/>
  <c r="F558" i="76"/>
  <c r="F76" i="31"/>
  <c r="F568" i="76"/>
  <c r="F77" i="31"/>
  <c r="F81" i="31"/>
  <c r="D57" i="30"/>
  <c r="F82" i="31"/>
  <c r="F36" i="80"/>
  <c r="F37" i="80"/>
  <c r="F260" i="76"/>
  <c r="F38" i="80"/>
  <c r="F39" i="80"/>
  <c r="F280" i="76"/>
  <c r="F40" i="80"/>
  <c r="F290" i="49"/>
  <c r="F41" i="80"/>
  <c r="F23" i="80"/>
  <c r="F129" i="76"/>
  <c r="F24" i="80"/>
  <c r="F139" i="49"/>
  <c r="F25" i="80"/>
  <c r="F149" i="49"/>
  <c r="F26" i="80"/>
  <c r="F27" i="80"/>
  <c r="F28" i="80"/>
  <c r="F47" i="80"/>
  <c r="F333" i="76"/>
  <c r="F50" i="80"/>
  <c r="F51" i="80"/>
  <c r="F52" i="80"/>
  <c r="D28" i="79"/>
  <c r="F53" i="80"/>
  <c r="D29" i="79"/>
  <c r="F54" i="80"/>
  <c r="F55" i="80"/>
  <c r="D31" i="79"/>
  <c r="F74" i="80"/>
  <c r="F549" i="49"/>
  <c r="F75" i="80"/>
  <c r="D51" i="79"/>
  <c r="F76" i="80"/>
  <c r="F77" i="80"/>
  <c r="F579" i="76"/>
  <c r="F81" i="80"/>
  <c r="F601" i="76"/>
  <c r="F82" i="80"/>
  <c r="F36" i="84"/>
  <c r="F32" i="84"/>
  <c r="F211" i="49"/>
  <c r="F33" i="84"/>
  <c r="F221" i="76"/>
  <c r="F34" i="84"/>
  <c r="F231" i="49"/>
  <c r="F35" i="84"/>
  <c r="F241" i="49"/>
  <c r="F37" i="84"/>
  <c r="F261" i="76"/>
  <c r="F38" i="84"/>
  <c r="F271" i="49"/>
  <c r="F39" i="84"/>
  <c r="F281" i="49"/>
  <c r="F40" i="84"/>
  <c r="F41" i="84"/>
  <c r="F23" i="84"/>
  <c r="F24" i="84"/>
  <c r="F140" i="76"/>
  <c r="F25" i="84"/>
  <c r="F26" i="84"/>
  <c r="F27" i="84"/>
  <c r="F28" i="84"/>
  <c r="F47" i="84"/>
  <c r="F334" i="49"/>
  <c r="F50" i="84"/>
  <c r="F346" i="76"/>
  <c r="F51" i="84"/>
  <c r="D27" i="83"/>
  <c r="F52" i="84"/>
  <c r="F366" i="76"/>
  <c r="F53" i="84"/>
  <c r="F54" i="84"/>
  <c r="F386" i="49"/>
  <c r="F55" i="84"/>
  <c r="F396" i="76"/>
  <c r="F74" i="84"/>
  <c r="F75" i="84"/>
  <c r="F76" i="84"/>
  <c r="D52" i="83"/>
  <c r="F77" i="84"/>
  <c r="F81" i="84"/>
  <c r="F82" i="84"/>
  <c r="F612" i="76"/>
  <c r="D13" i="26"/>
  <c r="D36" i="26"/>
  <c r="D37" i="26"/>
  <c r="D256" i="76"/>
  <c r="D38" i="26"/>
  <c r="D39" i="26"/>
  <c r="D276" i="76"/>
  <c r="D40" i="26"/>
  <c r="D286" i="76"/>
  <c r="D41" i="26"/>
  <c r="D296" i="76"/>
  <c r="D23" i="26"/>
  <c r="D24" i="26"/>
  <c r="D135" i="76"/>
  <c r="D25" i="26"/>
  <c r="D26" i="26"/>
  <c r="D155" i="49"/>
  <c r="D27" i="26"/>
  <c r="D165" i="76"/>
  <c r="D28" i="26"/>
  <c r="D47" i="26"/>
  <c r="D50" i="26"/>
  <c r="D341" i="49"/>
  <c r="D51" i="26"/>
  <c r="D52" i="26"/>
  <c r="D361" i="76"/>
  <c r="D53" i="26"/>
  <c r="D371" i="76"/>
  <c r="D54" i="26"/>
  <c r="D55" i="26"/>
  <c r="D74" i="26"/>
  <c r="D545" i="76"/>
  <c r="D75" i="26"/>
  <c r="D76" i="26"/>
  <c r="D565" i="49"/>
  <c r="D77" i="26"/>
  <c r="D575" i="49"/>
  <c r="D81" i="26"/>
  <c r="D597" i="49"/>
  <c r="D82" i="26"/>
  <c r="D607" i="49"/>
  <c r="E13" i="26"/>
  <c r="E36" i="26"/>
  <c r="E37" i="26"/>
  <c r="E256" i="76"/>
  <c r="E38" i="26"/>
  <c r="E39" i="26"/>
  <c r="E40" i="26"/>
  <c r="E286" i="76"/>
  <c r="E41" i="26"/>
  <c r="E296" i="76"/>
  <c r="E23" i="26"/>
  <c r="E24" i="26"/>
  <c r="E135" i="76"/>
  <c r="E25" i="26"/>
  <c r="E145" i="76"/>
  <c r="E26" i="26"/>
  <c r="E155" i="76"/>
  <c r="E27" i="26"/>
  <c r="E165" i="49"/>
  <c r="E28" i="26"/>
  <c r="E175" i="49"/>
  <c r="E47" i="26"/>
  <c r="E50" i="26"/>
  <c r="E341" i="76"/>
  <c r="E51" i="26"/>
  <c r="E351" i="76"/>
  <c r="E52" i="26"/>
  <c r="E53" i="26"/>
  <c r="E54" i="26"/>
  <c r="E381" i="76"/>
  <c r="E55" i="26"/>
  <c r="E391" i="76"/>
  <c r="E74" i="26"/>
  <c r="E545" i="76"/>
  <c r="E75" i="26"/>
  <c r="E76" i="26"/>
  <c r="E565" i="76"/>
  <c r="E77" i="26"/>
  <c r="E575" i="49"/>
  <c r="E81" i="26"/>
  <c r="E82" i="26"/>
  <c r="G13" i="26"/>
  <c r="G43" i="76"/>
  <c r="G36" i="26"/>
  <c r="G246" i="76"/>
  <c r="G37" i="26"/>
  <c r="G38" i="26"/>
  <c r="G39" i="26"/>
  <c r="G276" i="76"/>
  <c r="G40" i="26"/>
  <c r="G286" i="76"/>
  <c r="G41" i="26"/>
  <c r="G296" i="49"/>
  <c r="G23" i="26"/>
  <c r="G125" i="76"/>
  <c r="G24" i="26"/>
  <c r="G135" i="76"/>
  <c r="G25" i="26"/>
  <c r="G26" i="26"/>
  <c r="G27" i="26"/>
  <c r="G28" i="26"/>
  <c r="G175" i="76"/>
  <c r="G47" i="26"/>
  <c r="G329" i="76"/>
  <c r="G50" i="26"/>
  <c r="G51" i="26"/>
  <c r="G52" i="26"/>
  <c r="G53" i="26"/>
  <c r="G54" i="26"/>
  <c r="G381" i="76"/>
  <c r="G55" i="26"/>
  <c r="G391" i="76"/>
  <c r="G74" i="26"/>
  <c r="G545" i="76"/>
  <c r="G75" i="26"/>
  <c r="G555" i="49"/>
  <c r="G76" i="26"/>
  <c r="G565" i="76"/>
  <c r="G77" i="26"/>
  <c r="G81" i="26"/>
  <c r="G597" i="49"/>
  <c r="G82" i="26"/>
  <c r="G607" i="76"/>
  <c r="H13" i="26"/>
  <c r="H43" i="76"/>
  <c r="H36" i="26"/>
  <c r="H246" i="76"/>
  <c r="H37" i="26"/>
  <c r="H38" i="26"/>
  <c r="H266" i="49"/>
  <c r="H39" i="26"/>
  <c r="H276" i="49"/>
  <c r="H40" i="26"/>
  <c r="H286" i="76"/>
  <c r="H41" i="26"/>
  <c r="H296" i="76"/>
  <c r="H23" i="26"/>
  <c r="H24" i="26"/>
  <c r="H135" i="76"/>
  <c r="H25" i="26"/>
  <c r="H26" i="26"/>
  <c r="H155" i="76"/>
  <c r="H27" i="26"/>
  <c r="H28" i="26"/>
  <c r="H175" i="76"/>
  <c r="H47" i="26"/>
  <c r="H50" i="26"/>
  <c r="H51" i="26"/>
  <c r="H52" i="26"/>
  <c r="H361" i="49"/>
  <c r="H53" i="26"/>
  <c r="H371" i="76"/>
  <c r="H54" i="26"/>
  <c r="H55" i="26"/>
  <c r="H391" i="76"/>
  <c r="H74" i="26"/>
  <c r="H545" i="76"/>
  <c r="H75" i="26"/>
  <c r="H76" i="26"/>
  <c r="H565" i="76"/>
  <c r="H77" i="26"/>
  <c r="H81" i="26"/>
  <c r="H82" i="26"/>
  <c r="H607" i="76"/>
  <c r="I13" i="26"/>
  <c r="I43" i="49"/>
  <c r="I36" i="26"/>
  <c r="I246" i="76"/>
  <c r="I37" i="26"/>
  <c r="I256" i="49"/>
  <c r="I38" i="26"/>
  <c r="I39" i="26"/>
  <c r="I276" i="76"/>
  <c r="I40" i="26"/>
  <c r="I41" i="26"/>
  <c r="I296" i="49"/>
  <c r="I23" i="26"/>
  <c r="I24" i="26"/>
  <c r="I135" i="76"/>
  <c r="I25" i="26"/>
  <c r="I26" i="26"/>
  <c r="I27" i="26"/>
  <c r="I165" i="76"/>
  <c r="I28" i="26"/>
  <c r="I47" i="26"/>
  <c r="I329" i="76"/>
  <c r="I50" i="26"/>
  <c r="I341" i="76"/>
  <c r="I51" i="26"/>
  <c r="I52" i="26"/>
  <c r="I361" i="76"/>
  <c r="I53" i="26"/>
  <c r="I54" i="26"/>
  <c r="I55" i="26"/>
  <c r="I74" i="26"/>
  <c r="I545" i="76"/>
  <c r="I75" i="26"/>
  <c r="I76" i="26"/>
  <c r="I565" i="76"/>
  <c r="I77" i="26"/>
  <c r="I575" i="49"/>
  <c r="I81" i="26"/>
  <c r="I82" i="26"/>
  <c r="I607" i="49"/>
  <c r="J13" i="26"/>
  <c r="J43" i="49"/>
  <c r="J36" i="26"/>
  <c r="J37" i="26"/>
  <c r="J256" i="76"/>
  <c r="J38" i="26"/>
  <c r="J266" i="76"/>
  <c r="J39" i="26"/>
  <c r="J40" i="26"/>
  <c r="J41" i="26"/>
  <c r="J296" i="76"/>
  <c r="J23" i="26"/>
  <c r="J24" i="26"/>
  <c r="J25" i="26"/>
  <c r="J26" i="26"/>
  <c r="J27" i="26"/>
  <c r="J165" i="76"/>
  <c r="J28" i="26"/>
  <c r="J175" i="76"/>
  <c r="J47" i="26"/>
  <c r="J50" i="26"/>
  <c r="J341" i="76"/>
  <c r="J51" i="26"/>
  <c r="J52" i="26"/>
  <c r="J53" i="26"/>
  <c r="J54" i="26"/>
  <c r="J55" i="26"/>
  <c r="J391" i="49"/>
  <c r="J74" i="26"/>
  <c r="J75" i="26"/>
  <c r="J76" i="26"/>
  <c r="J77" i="26"/>
  <c r="J575" i="76"/>
  <c r="J81" i="26"/>
  <c r="J597" i="76"/>
  <c r="J82" i="26"/>
  <c r="J607" i="49"/>
  <c r="K13" i="26"/>
  <c r="K36" i="26"/>
  <c r="K246" i="76"/>
  <c r="K37" i="26"/>
  <c r="K38" i="26"/>
  <c r="K266" i="76"/>
  <c r="K39" i="26"/>
  <c r="K40" i="26"/>
  <c r="K286" i="76"/>
  <c r="K41" i="26"/>
  <c r="K23" i="26"/>
  <c r="K24" i="26"/>
  <c r="K135" i="76"/>
  <c r="K25" i="26"/>
  <c r="K26" i="26"/>
  <c r="K155" i="76"/>
  <c r="K27" i="26"/>
  <c r="K165" i="76"/>
  <c r="K28" i="26"/>
  <c r="K175" i="76"/>
  <c r="K47" i="26"/>
  <c r="K50" i="26"/>
  <c r="K51" i="26"/>
  <c r="K52" i="26"/>
  <c r="K361" i="76"/>
  <c r="K53" i="26"/>
  <c r="K371" i="76"/>
  <c r="K54" i="26"/>
  <c r="K381" i="76"/>
  <c r="K55" i="26"/>
  <c r="K74" i="26"/>
  <c r="K545" i="76"/>
  <c r="K75" i="26"/>
  <c r="K555" i="76"/>
  <c r="K76" i="26"/>
  <c r="K565" i="76"/>
  <c r="K77" i="26"/>
  <c r="K575" i="49"/>
  <c r="K81" i="26"/>
  <c r="K82" i="26"/>
  <c r="L13" i="26"/>
  <c r="L36" i="26"/>
  <c r="L37" i="26"/>
  <c r="L38" i="26"/>
  <c r="L266" i="76"/>
  <c r="L39" i="26"/>
  <c r="L40" i="26"/>
  <c r="L41" i="26"/>
  <c r="L296" i="76"/>
  <c r="L23" i="26"/>
  <c r="L24" i="26"/>
  <c r="L135" i="76"/>
  <c r="L25" i="26"/>
  <c r="L145" i="49"/>
  <c r="L26" i="26"/>
  <c r="L27" i="26"/>
  <c r="L28" i="26"/>
  <c r="L47" i="26"/>
  <c r="L329" i="76"/>
  <c r="L50" i="26"/>
  <c r="L51" i="26"/>
  <c r="L351" i="76"/>
  <c r="L52" i="26"/>
  <c r="L361" i="76"/>
  <c r="L53" i="26"/>
  <c r="L371" i="76"/>
  <c r="L54" i="26"/>
  <c r="L381" i="76"/>
  <c r="L55" i="26"/>
  <c r="L74" i="26"/>
  <c r="L545" i="76"/>
  <c r="L75" i="26"/>
  <c r="L555" i="49"/>
  <c r="L76" i="26"/>
  <c r="L77" i="26"/>
  <c r="L81" i="26"/>
  <c r="L82" i="26"/>
  <c r="L607" i="76"/>
  <c r="D13" i="36"/>
  <c r="D44" i="76"/>
  <c r="D36" i="36"/>
  <c r="D247" i="49"/>
  <c r="D37" i="36"/>
  <c r="D38" i="36"/>
  <c r="D39" i="36"/>
  <c r="D277" i="76"/>
  <c r="D40" i="36"/>
  <c r="D23" i="36"/>
  <c r="D126" i="76"/>
  <c r="D24" i="36"/>
  <c r="D136" i="76"/>
  <c r="D25" i="36"/>
  <c r="D26" i="36"/>
  <c r="D27" i="36"/>
  <c r="D28" i="36"/>
  <c r="D176" i="49"/>
  <c r="D47" i="36"/>
  <c r="D50" i="36"/>
  <c r="D342" i="76"/>
  <c r="D51" i="36"/>
  <c r="D352" i="76"/>
  <c r="D52" i="36"/>
  <c r="D53" i="36"/>
  <c r="D372" i="49"/>
  <c r="D54" i="36"/>
  <c r="D55" i="36"/>
  <c r="D392" i="49"/>
  <c r="D74" i="36"/>
  <c r="D546" i="76"/>
  <c r="D75" i="36"/>
  <c r="D76" i="36"/>
  <c r="D566" i="76"/>
  <c r="D77" i="36"/>
  <c r="D81" i="36"/>
  <c r="D82" i="36"/>
  <c r="E13" i="36"/>
  <c r="E44" i="76"/>
  <c r="E36" i="36"/>
  <c r="E37" i="36"/>
  <c r="E38" i="36"/>
  <c r="E39" i="36"/>
  <c r="E277" i="76"/>
  <c r="E40" i="36"/>
  <c r="E287" i="49"/>
  <c r="E23" i="36"/>
  <c r="E24" i="36"/>
  <c r="E136" i="49"/>
  <c r="E25" i="36"/>
  <c r="E26" i="36"/>
  <c r="E27" i="36"/>
  <c r="E166" i="76"/>
  <c r="E28" i="36"/>
  <c r="E47" i="36"/>
  <c r="E330" i="76"/>
  <c r="E50" i="36"/>
  <c r="E51" i="36"/>
  <c r="E52" i="36"/>
  <c r="E53" i="36"/>
  <c r="E372" i="76"/>
  <c r="E54" i="36"/>
  <c r="E382" i="76"/>
  <c r="E55" i="36"/>
  <c r="E392" i="76"/>
  <c r="E74" i="36"/>
  <c r="E75" i="36"/>
  <c r="E76" i="36"/>
  <c r="E566" i="76"/>
  <c r="E77" i="36"/>
  <c r="E81" i="36"/>
  <c r="E82" i="36"/>
  <c r="E608" i="76"/>
  <c r="G13" i="36"/>
  <c r="G36" i="36"/>
  <c r="G37" i="36"/>
  <c r="G38" i="36"/>
  <c r="G267" i="76"/>
  <c r="G39" i="36"/>
  <c r="G40" i="36"/>
  <c r="G23" i="36"/>
  <c r="G24" i="36"/>
  <c r="G25" i="36"/>
  <c r="G146" i="76"/>
  <c r="G26" i="36"/>
  <c r="G27" i="36"/>
  <c r="G166" i="76"/>
  <c r="G28" i="36"/>
  <c r="G176" i="49"/>
  <c r="G47" i="36"/>
  <c r="G50" i="36"/>
  <c r="G51" i="36"/>
  <c r="G52" i="36"/>
  <c r="G362" i="49"/>
  <c r="G53" i="36"/>
  <c r="G54" i="36"/>
  <c r="G55" i="36"/>
  <c r="G392" i="76"/>
  <c r="G74" i="36"/>
  <c r="G546" i="76"/>
  <c r="G75" i="36"/>
  <c r="G76" i="36"/>
  <c r="G77" i="36"/>
  <c r="G81" i="36"/>
  <c r="G598" i="49"/>
  <c r="G82" i="36"/>
  <c r="H13" i="36"/>
  <c r="H36" i="36"/>
  <c r="H247" i="76"/>
  <c r="H37" i="36"/>
  <c r="H257" i="49"/>
  <c r="H38" i="36"/>
  <c r="H39" i="36"/>
  <c r="H277" i="76"/>
  <c r="H40" i="36"/>
  <c r="H23" i="36"/>
  <c r="H126" i="76"/>
  <c r="H24" i="36"/>
  <c r="H25" i="36"/>
  <c r="H146" i="76"/>
  <c r="H26" i="36"/>
  <c r="H156" i="49"/>
  <c r="H27" i="36"/>
  <c r="H28" i="36"/>
  <c r="H47" i="36"/>
  <c r="H330" i="76"/>
  <c r="H50" i="36"/>
  <c r="H51" i="36"/>
  <c r="H52" i="36"/>
  <c r="H362" i="49"/>
  <c r="H53" i="36"/>
  <c r="H54" i="36"/>
  <c r="H55" i="36"/>
  <c r="H392" i="76"/>
  <c r="H74" i="36"/>
  <c r="H75" i="36"/>
  <c r="H76" i="36"/>
  <c r="H566" i="49"/>
  <c r="H77" i="36"/>
  <c r="H81" i="36"/>
  <c r="H82" i="36"/>
  <c r="I13" i="36"/>
  <c r="I44" i="76"/>
  <c r="I36" i="36"/>
  <c r="I247" i="49"/>
  <c r="I37" i="36"/>
  <c r="I257" i="76"/>
  <c r="I38" i="36"/>
  <c r="I267" i="76"/>
  <c r="I39" i="36"/>
  <c r="I40" i="36"/>
  <c r="I287" i="49"/>
  <c r="I23" i="36"/>
  <c r="I24" i="36"/>
  <c r="I136" i="49"/>
  <c r="I25" i="36"/>
  <c r="I146" i="76"/>
  <c r="I26" i="36"/>
  <c r="I27" i="36"/>
  <c r="I166" i="76"/>
  <c r="I28" i="36"/>
  <c r="I47" i="36"/>
  <c r="I330" i="76"/>
  <c r="I50" i="36"/>
  <c r="I342" i="76"/>
  <c r="I51" i="36"/>
  <c r="I352" i="76"/>
  <c r="I52" i="36"/>
  <c r="I53" i="36"/>
  <c r="I54" i="36"/>
  <c r="I382" i="76"/>
  <c r="I55" i="36"/>
  <c r="I74" i="36"/>
  <c r="I75" i="36"/>
  <c r="I556" i="76"/>
  <c r="I76" i="36"/>
  <c r="I77" i="36"/>
  <c r="I81" i="36"/>
  <c r="I82" i="36"/>
  <c r="J13" i="36"/>
  <c r="J44" i="76"/>
  <c r="J36" i="36"/>
  <c r="J247" i="76"/>
  <c r="J37" i="36"/>
  <c r="J257" i="49"/>
  <c r="J38" i="36"/>
  <c r="J39" i="36"/>
  <c r="J40" i="36"/>
  <c r="J23" i="36"/>
  <c r="J24" i="36"/>
  <c r="J136" i="76"/>
  <c r="J25" i="36"/>
  <c r="J146" i="76"/>
  <c r="J26" i="36"/>
  <c r="J156" i="76"/>
  <c r="J27" i="36"/>
  <c r="J28" i="36"/>
  <c r="J47" i="36"/>
  <c r="J330" i="76"/>
  <c r="J50" i="36"/>
  <c r="J342" i="49"/>
  <c r="J51" i="36"/>
  <c r="J52" i="36"/>
  <c r="J53" i="36"/>
  <c r="J372" i="49"/>
  <c r="J54" i="36"/>
  <c r="J382" i="49"/>
  <c r="J55" i="36"/>
  <c r="J392" i="76"/>
  <c r="J74" i="36"/>
  <c r="J546" i="76"/>
  <c r="J75" i="36"/>
  <c r="J556" i="49"/>
  <c r="J76" i="36"/>
  <c r="J566" i="76"/>
  <c r="J77" i="36"/>
  <c r="J81" i="36"/>
  <c r="J598" i="76"/>
  <c r="J82" i="36"/>
  <c r="J608" i="76"/>
  <c r="K13" i="36"/>
  <c r="K44" i="76"/>
  <c r="K36" i="36"/>
  <c r="K247" i="49"/>
  <c r="K37" i="36"/>
  <c r="K38" i="36"/>
  <c r="K267" i="76"/>
  <c r="K39" i="36"/>
  <c r="K40" i="36"/>
  <c r="K287" i="76"/>
  <c r="K23" i="36"/>
  <c r="K126" i="49"/>
  <c r="K24" i="36"/>
  <c r="K136" i="49"/>
  <c r="K25" i="36"/>
  <c r="K26" i="36"/>
  <c r="K27" i="36"/>
  <c r="K28" i="36"/>
  <c r="K47" i="36"/>
  <c r="K330" i="49"/>
  <c r="K50" i="36"/>
  <c r="K342" i="49"/>
  <c r="K51" i="36"/>
  <c r="K52" i="36"/>
  <c r="K362" i="49"/>
  <c r="K53" i="36"/>
  <c r="K372" i="76"/>
  <c r="K54" i="36"/>
  <c r="K382" i="76"/>
  <c r="K55" i="36"/>
  <c r="K392" i="49"/>
  <c r="K74" i="36"/>
  <c r="K75" i="36"/>
  <c r="K76" i="36"/>
  <c r="K77" i="36"/>
  <c r="K576" i="76"/>
  <c r="K81" i="36"/>
  <c r="K598" i="49"/>
  <c r="K82" i="36"/>
  <c r="K608" i="76"/>
  <c r="L13" i="36"/>
  <c r="L36" i="36"/>
  <c r="L37" i="36"/>
  <c r="L257" i="49"/>
  <c r="L38" i="36"/>
  <c r="L267" i="76"/>
  <c r="L39" i="36"/>
  <c r="L277" i="49"/>
  <c r="L40" i="36"/>
  <c r="L287" i="76"/>
  <c r="L23" i="36"/>
  <c r="L24" i="36"/>
  <c r="L25" i="36"/>
  <c r="L26" i="36"/>
  <c r="L156" i="76"/>
  <c r="L27" i="36"/>
  <c r="L166" i="76"/>
  <c r="L28" i="36"/>
  <c r="L176" i="49"/>
  <c r="L47" i="36"/>
  <c r="L50" i="36"/>
  <c r="L51" i="36"/>
  <c r="L352" i="76"/>
  <c r="L52" i="36"/>
  <c r="L53" i="36"/>
  <c r="L372" i="76"/>
  <c r="L54" i="36"/>
  <c r="L382" i="76"/>
  <c r="L55" i="36"/>
  <c r="L392" i="49"/>
  <c r="L74" i="36"/>
  <c r="L75" i="36"/>
  <c r="L76" i="36"/>
  <c r="L566" i="76"/>
  <c r="L77" i="36"/>
  <c r="L576" i="76"/>
  <c r="L81" i="36"/>
  <c r="L598" i="76"/>
  <c r="L82" i="36"/>
  <c r="D36" i="41"/>
  <c r="D37" i="41"/>
  <c r="D258" i="76"/>
  <c r="D38" i="41"/>
  <c r="D268" i="76"/>
  <c r="D39" i="41"/>
  <c r="D278" i="76"/>
  <c r="D40" i="41"/>
  <c r="D288" i="49"/>
  <c r="D41" i="41"/>
  <c r="D298" i="76"/>
  <c r="D23" i="41"/>
  <c r="D24" i="41"/>
  <c r="D137" i="76"/>
  <c r="D25" i="41"/>
  <c r="D147" i="76"/>
  <c r="D26" i="41"/>
  <c r="D157" i="76"/>
  <c r="D27" i="41"/>
  <c r="D28" i="41"/>
  <c r="D47" i="41"/>
  <c r="D50" i="41"/>
  <c r="D343" i="76"/>
  <c r="D51" i="41"/>
  <c r="D353" i="76"/>
  <c r="D52" i="41"/>
  <c r="D363" i="76"/>
  <c r="D53" i="41"/>
  <c r="D54" i="41"/>
  <c r="D55" i="41"/>
  <c r="D393" i="76"/>
  <c r="D74" i="41"/>
  <c r="D547" i="76"/>
  <c r="D75" i="41"/>
  <c r="D76" i="41"/>
  <c r="D567" i="49"/>
  <c r="D77" i="41"/>
  <c r="D81" i="41"/>
  <c r="D82" i="41"/>
  <c r="D609" i="76"/>
  <c r="E36" i="41"/>
  <c r="E37" i="41"/>
  <c r="E38" i="41"/>
  <c r="E268" i="76"/>
  <c r="E39" i="41"/>
  <c r="E40" i="41"/>
  <c r="E288" i="49"/>
  <c r="E41" i="41"/>
  <c r="E23" i="41"/>
  <c r="E24" i="41"/>
  <c r="E137" i="49"/>
  <c r="E25" i="41"/>
  <c r="E147" i="49"/>
  <c r="E26" i="41"/>
  <c r="E27" i="41"/>
  <c r="E28" i="41"/>
  <c r="E47" i="41"/>
  <c r="E50" i="41"/>
  <c r="E343" i="76"/>
  <c r="E51" i="41"/>
  <c r="E353" i="76"/>
  <c r="E52" i="41"/>
  <c r="E53" i="41"/>
  <c r="E373" i="49"/>
  <c r="E54" i="41"/>
  <c r="E55" i="41"/>
  <c r="E74" i="41"/>
  <c r="E547" i="76"/>
  <c r="E75" i="41"/>
  <c r="E557" i="76"/>
  <c r="E76" i="41"/>
  <c r="E567" i="76"/>
  <c r="E77" i="41"/>
  <c r="E81" i="41"/>
  <c r="E599" i="49"/>
  <c r="E82" i="41"/>
  <c r="G36" i="41"/>
  <c r="G248" i="76"/>
  <c r="G37" i="41"/>
  <c r="G258" i="76"/>
  <c r="G38" i="41"/>
  <c r="G268" i="76"/>
  <c r="G39" i="41"/>
  <c r="G40" i="41"/>
  <c r="G288" i="76"/>
  <c r="G41" i="41"/>
  <c r="G298" i="76"/>
  <c r="G23" i="41"/>
  <c r="G24" i="41"/>
  <c r="G137" i="76"/>
  <c r="G25" i="41"/>
  <c r="G26" i="41"/>
  <c r="G27" i="41"/>
  <c r="G28" i="41"/>
  <c r="G47" i="41"/>
  <c r="G331" i="49"/>
  <c r="G50" i="41"/>
  <c r="G343" i="76"/>
  <c r="G51" i="41"/>
  <c r="G52" i="41"/>
  <c r="G53" i="41"/>
  <c r="G373" i="76"/>
  <c r="G54" i="41"/>
  <c r="G55" i="41"/>
  <c r="G74" i="41"/>
  <c r="G547" i="76"/>
  <c r="G75" i="41"/>
  <c r="G76" i="41"/>
  <c r="G77" i="41"/>
  <c r="G81" i="41"/>
  <c r="G599" i="76"/>
  <c r="G82" i="41"/>
  <c r="G609" i="49"/>
  <c r="H36" i="41"/>
  <c r="H37" i="41"/>
  <c r="H258" i="49"/>
  <c r="H38" i="41"/>
  <c r="H268" i="76"/>
  <c r="H39" i="41"/>
  <c r="H278" i="76"/>
  <c r="H40" i="41"/>
  <c r="H288" i="76"/>
  <c r="H41" i="41"/>
  <c r="H298" i="76"/>
  <c r="H23" i="41"/>
  <c r="H24" i="41"/>
  <c r="H25" i="41"/>
  <c r="H147" i="49"/>
  <c r="H26" i="41"/>
  <c r="H157" i="49"/>
  <c r="H27" i="41"/>
  <c r="H167" i="49"/>
  <c r="H28" i="41"/>
  <c r="H177" i="76"/>
  <c r="H47" i="41"/>
  <c r="H50" i="41"/>
  <c r="H51" i="41"/>
  <c r="H52" i="41"/>
  <c r="H53" i="41"/>
  <c r="H373" i="76"/>
  <c r="H54" i="41"/>
  <c r="H55" i="41"/>
  <c r="H74" i="41"/>
  <c r="H75" i="41"/>
  <c r="H76" i="41"/>
  <c r="H567" i="49"/>
  <c r="H77" i="41"/>
  <c r="H577" i="76"/>
  <c r="H81" i="41"/>
  <c r="H599" i="76"/>
  <c r="H82" i="41"/>
  <c r="I36" i="41"/>
  <c r="I248" i="76"/>
  <c r="I37" i="41"/>
  <c r="I258" i="76"/>
  <c r="I38" i="41"/>
  <c r="I39" i="41"/>
  <c r="I278" i="76"/>
  <c r="I40" i="41"/>
  <c r="I41" i="41"/>
  <c r="I23" i="41"/>
  <c r="I24" i="41"/>
  <c r="I137" i="49"/>
  <c r="I25" i="41"/>
  <c r="I147" i="49"/>
  <c r="I26" i="41"/>
  <c r="I157" i="76"/>
  <c r="I27" i="41"/>
  <c r="I167" i="76"/>
  <c r="I28" i="41"/>
  <c r="I177" i="49"/>
  <c r="I47" i="41"/>
  <c r="I331" i="76"/>
  <c r="I50" i="41"/>
  <c r="I51" i="41"/>
  <c r="I52" i="41"/>
  <c r="I363" i="49"/>
  <c r="I53" i="41"/>
  <c r="I54" i="41"/>
  <c r="I55" i="41"/>
  <c r="I74" i="41"/>
  <c r="I547" i="49"/>
  <c r="I75" i="41"/>
  <c r="I557" i="76"/>
  <c r="I76" i="41"/>
  <c r="I567" i="76"/>
  <c r="I77" i="41"/>
  <c r="I577" i="49"/>
  <c r="I81" i="41"/>
  <c r="I599" i="76"/>
  <c r="I82" i="41"/>
  <c r="I609" i="76"/>
  <c r="J36" i="41"/>
  <c r="J37" i="41"/>
  <c r="J38" i="41"/>
  <c r="J39" i="41"/>
  <c r="J278" i="76"/>
  <c r="J40" i="41"/>
  <c r="J41" i="41"/>
  <c r="J298" i="76"/>
  <c r="J23" i="41"/>
  <c r="J127" i="76"/>
  <c r="J24" i="41"/>
  <c r="J137" i="76"/>
  <c r="J25" i="41"/>
  <c r="J147" i="76"/>
  <c r="J26" i="41"/>
  <c r="J27" i="41"/>
  <c r="J167" i="49"/>
  <c r="J28" i="41"/>
  <c r="J177" i="76"/>
  <c r="J47" i="41"/>
  <c r="J331" i="76"/>
  <c r="J50" i="41"/>
  <c r="J51" i="41"/>
  <c r="J52" i="41"/>
  <c r="J363" i="76"/>
  <c r="J53" i="41"/>
  <c r="J54" i="41"/>
  <c r="J55" i="41"/>
  <c r="J393" i="49"/>
  <c r="J74" i="41"/>
  <c r="J547" i="49"/>
  <c r="J75" i="41"/>
  <c r="J557" i="76"/>
  <c r="J76" i="41"/>
  <c r="J77" i="41"/>
  <c r="J577" i="49"/>
  <c r="J81" i="41"/>
  <c r="J599" i="76"/>
  <c r="J82" i="41"/>
  <c r="J609" i="76"/>
  <c r="K36" i="41"/>
  <c r="K248" i="76"/>
  <c r="K37" i="41"/>
  <c r="K38" i="41"/>
  <c r="K39" i="41"/>
  <c r="K40" i="41"/>
  <c r="K288" i="76"/>
  <c r="K41" i="41"/>
  <c r="K298" i="76"/>
  <c r="K23" i="41"/>
  <c r="K24" i="41"/>
  <c r="K137" i="76"/>
  <c r="K25" i="41"/>
  <c r="K147" i="76"/>
  <c r="K26" i="41"/>
  <c r="K157" i="49"/>
  <c r="K27" i="41"/>
  <c r="K28" i="41"/>
  <c r="K177" i="76"/>
  <c r="K47" i="41"/>
  <c r="K331" i="76"/>
  <c r="K50" i="41"/>
  <c r="K51" i="41"/>
  <c r="K52" i="41"/>
  <c r="K53" i="41"/>
  <c r="K54" i="41"/>
  <c r="K383" i="76"/>
  <c r="K55" i="41"/>
  <c r="K393" i="76"/>
  <c r="K74" i="41"/>
  <c r="K75" i="41"/>
  <c r="K557" i="76"/>
  <c r="K76" i="41"/>
  <c r="K567" i="49"/>
  <c r="K77" i="41"/>
  <c r="K81" i="41"/>
  <c r="K599" i="76"/>
  <c r="K82" i="41"/>
  <c r="K609" i="76"/>
  <c r="L36" i="41"/>
  <c r="L37" i="41"/>
  <c r="L38" i="41"/>
  <c r="L39" i="41"/>
  <c r="L278" i="49"/>
  <c r="L40" i="41"/>
  <c r="L41" i="41"/>
  <c r="L298" i="49"/>
  <c r="L23" i="41"/>
  <c r="L24" i="41"/>
  <c r="L137" i="49"/>
  <c r="L25" i="41"/>
  <c r="L147" i="76"/>
  <c r="L26" i="41"/>
  <c r="L27" i="41"/>
  <c r="L167" i="76"/>
  <c r="L28" i="41"/>
  <c r="L177" i="76"/>
  <c r="L47" i="41"/>
  <c r="L50" i="41"/>
  <c r="L51" i="41"/>
  <c r="L353" i="76"/>
  <c r="L52" i="41"/>
  <c r="L363" i="49"/>
  <c r="L53" i="41"/>
  <c r="L373" i="49"/>
  <c r="L54" i="41"/>
  <c r="L383" i="76"/>
  <c r="L55" i="41"/>
  <c r="L393" i="49"/>
  <c r="L74" i="41"/>
  <c r="L547" i="49"/>
  <c r="L75" i="41"/>
  <c r="L557" i="76"/>
  <c r="L76" i="41"/>
  <c r="L567" i="76"/>
  <c r="L77" i="41"/>
  <c r="L81" i="41"/>
  <c r="L599" i="76"/>
  <c r="L82" i="41"/>
  <c r="D13" i="31"/>
  <c r="D36" i="31"/>
  <c r="D249" i="76"/>
  <c r="D37" i="31"/>
  <c r="D259" i="76"/>
  <c r="D38" i="31"/>
  <c r="D269" i="76"/>
  <c r="D39" i="31"/>
  <c r="D279" i="76"/>
  <c r="D40" i="31"/>
  <c r="D289" i="49"/>
  <c r="D41" i="31"/>
  <c r="D23" i="31"/>
  <c r="D128" i="76"/>
  <c r="D24" i="31"/>
  <c r="D25" i="31"/>
  <c r="D148" i="76"/>
  <c r="D26" i="31"/>
  <c r="D158" i="76"/>
  <c r="D27" i="31"/>
  <c r="D28" i="31"/>
  <c r="D47" i="31"/>
  <c r="D332" i="76"/>
  <c r="D50" i="31"/>
  <c r="D51" i="31"/>
  <c r="D52" i="31"/>
  <c r="D364" i="76"/>
  <c r="D53" i="31"/>
  <c r="D54" i="31"/>
  <c r="D55" i="31"/>
  <c r="D394" i="76"/>
  <c r="D74" i="31"/>
  <c r="D548" i="76"/>
  <c r="D75" i="31"/>
  <c r="D558" i="76"/>
  <c r="D76" i="31"/>
  <c r="D568" i="76"/>
  <c r="D77" i="31"/>
  <c r="D81" i="31"/>
  <c r="D82" i="31"/>
  <c r="D610" i="49"/>
  <c r="E13" i="31"/>
  <c r="E46" i="76"/>
  <c r="E36" i="31"/>
  <c r="E249" i="76"/>
  <c r="E37" i="31"/>
  <c r="E259" i="49"/>
  <c r="E38" i="31"/>
  <c r="E39" i="31"/>
  <c r="E279" i="49"/>
  <c r="E40" i="31"/>
  <c r="E289" i="76"/>
  <c r="E41" i="31"/>
  <c r="E299" i="49"/>
  <c r="E23" i="31"/>
  <c r="E128" i="76"/>
  <c r="E24" i="31"/>
  <c r="E138" i="76"/>
  <c r="E25" i="31"/>
  <c r="E26" i="31"/>
  <c r="E27" i="31"/>
  <c r="E168" i="76"/>
  <c r="E28" i="31"/>
  <c r="E47" i="31"/>
  <c r="E332" i="76"/>
  <c r="E50" i="31"/>
  <c r="E344" i="76"/>
  <c r="E51" i="31"/>
  <c r="E52" i="31"/>
  <c r="E364" i="76"/>
  <c r="E53" i="31"/>
  <c r="E374" i="76"/>
  <c r="E54" i="31"/>
  <c r="E384" i="76"/>
  <c r="E55" i="31"/>
  <c r="E394" i="76"/>
  <c r="E74" i="31"/>
  <c r="E548" i="76"/>
  <c r="E75" i="31"/>
  <c r="E76" i="31"/>
  <c r="E77" i="31"/>
  <c r="E578" i="49"/>
  <c r="E81" i="31"/>
  <c r="E82" i="31"/>
  <c r="E610" i="76"/>
  <c r="G13" i="31"/>
  <c r="G36" i="31"/>
  <c r="G37" i="31"/>
  <c r="G259" i="76"/>
  <c r="G38" i="31"/>
  <c r="G269" i="76"/>
  <c r="G39" i="31"/>
  <c r="G279" i="76"/>
  <c r="G40" i="31"/>
  <c r="G41" i="31"/>
  <c r="G299" i="76"/>
  <c r="G23" i="31"/>
  <c r="G24" i="31"/>
  <c r="G25" i="31"/>
  <c r="G148" i="49"/>
  <c r="G26" i="31"/>
  <c r="G158" i="76"/>
  <c r="G27" i="31"/>
  <c r="G168" i="49"/>
  <c r="G28" i="31"/>
  <c r="G178" i="49"/>
  <c r="G47" i="31"/>
  <c r="G50" i="31"/>
  <c r="G344" i="76"/>
  <c r="G51" i="31"/>
  <c r="G52" i="31"/>
  <c r="G364" i="76"/>
  <c r="G53" i="31"/>
  <c r="G374" i="76"/>
  <c r="G54" i="31"/>
  <c r="G55" i="31"/>
  <c r="G74" i="31"/>
  <c r="G548" i="76"/>
  <c r="G75" i="31"/>
  <c r="G558" i="76"/>
  <c r="G76" i="31"/>
  <c r="G568" i="76"/>
  <c r="G77" i="31"/>
  <c r="G578" i="49"/>
  <c r="G81" i="31"/>
  <c r="G82" i="31"/>
  <c r="H13" i="31"/>
  <c r="H46" i="76"/>
  <c r="H36" i="31"/>
  <c r="H249" i="76"/>
  <c r="H37" i="31"/>
  <c r="H259" i="76"/>
  <c r="H38" i="31"/>
  <c r="H39" i="31"/>
  <c r="H40" i="31"/>
  <c r="H41" i="31"/>
  <c r="H299" i="76"/>
  <c r="H23" i="31"/>
  <c r="H128" i="76"/>
  <c r="H24" i="31"/>
  <c r="H138" i="76"/>
  <c r="H25" i="31"/>
  <c r="H26" i="31"/>
  <c r="H27" i="31"/>
  <c r="H28" i="31"/>
  <c r="H178" i="76"/>
  <c r="H47" i="31"/>
  <c r="H332" i="76"/>
  <c r="H50" i="31"/>
  <c r="H344" i="76"/>
  <c r="H51" i="31"/>
  <c r="H52" i="31"/>
  <c r="H53" i="31"/>
  <c r="H54" i="31"/>
  <c r="H55" i="31"/>
  <c r="H394" i="49"/>
  <c r="H74" i="31"/>
  <c r="H75" i="31"/>
  <c r="I75" i="31"/>
  <c r="J75" i="31"/>
  <c r="J558" i="49"/>
  <c r="K75" i="31"/>
  <c r="K558" i="76"/>
  <c r="L75" i="31"/>
  <c r="H76" i="31"/>
  <c r="H77" i="31"/>
  <c r="H578" i="76"/>
  <c r="H81" i="31"/>
  <c r="H600" i="76"/>
  <c r="H82" i="31"/>
  <c r="H610" i="49"/>
  <c r="I13" i="31"/>
  <c r="I36" i="31"/>
  <c r="I249" i="76"/>
  <c r="I37" i="31"/>
  <c r="I38" i="31"/>
  <c r="I269" i="76"/>
  <c r="I39" i="31"/>
  <c r="I279" i="76"/>
  <c r="I40" i="31"/>
  <c r="I289" i="49"/>
  <c r="I41" i="31"/>
  <c r="I23" i="31"/>
  <c r="I128" i="76"/>
  <c r="I24" i="31"/>
  <c r="I138" i="76"/>
  <c r="I25" i="31"/>
  <c r="I148" i="76"/>
  <c r="I26" i="31"/>
  <c r="I158" i="76"/>
  <c r="I27" i="31"/>
  <c r="I28" i="31"/>
  <c r="I47" i="31"/>
  <c r="I332" i="76"/>
  <c r="I50" i="31"/>
  <c r="I51" i="31"/>
  <c r="I354" i="76"/>
  <c r="I52" i="31"/>
  <c r="I364" i="76"/>
  <c r="I53" i="31"/>
  <c r="I54" i="31"/>
  <c r="I384" i="49"/>
  <c r="I55" i="31"/>
  <c r="I394" i="49"/>
  <c r="I74" i="31"/>
  <c r="I548" i="49"/>
  <c r="I76" i="31"/>
  <c r="I568" i="76"/>
  <c r="I77" i="31"/>
  <c r="I81" i="31"/>
  <c r="I82" i="31"/>
  <c r="I610" i="49"/>
  <c r="J13" i="31"/>
  <c r="J36" i="31"/>
  <c r="J37" i="31"/>
  <c r="J259" i="76"/>
  <c r="J38" i="31"/>
  <c r="J39" i="31"/>
  <c r="J279" i="49"/>
  <c r="J40" i="31"/>
  <c r="J289" i="76"/>
  <c r="J41" i="31"/>
  <c r="J299" i="49"/>
  <c r="J23" i="31"/>
  <c r="J128" i="76"/>
  <c r="J24" i="31"/>
  <c r="J25" i="31"/>
  <c r="J26" i="31"/>
  <c r="J27" i="31"/>
  <c r="J28" i="31"/>
  <c r="J178" i="76"/>
  <c r="J47" i="31"/>
  <c r="J332" i="49"/>
  <c r="J50" i="31"/>
  <c r="J344" i="76"/>
  <c r="J51" i="31"/>
  <c r="J52" i="31"/>
  <c r="J364" i="76"/>
  <c r="J53" i="31"/>
  <c r="J374" i="76"/>
  <c r="J54" i="31"/>
  <c r="J384" i="76"/>
  <c r="J55" i="31"/>
  <c r="J394" i="76"/>
  <c r="J74" i="31"/>
  <c r="J76" i="31"/>
  <c r="J77" i="31"/>
  <c r="J81" i="31"/>
  <c r="J600" i="76"/>
  <c r="J82" i="31"/>
  <c r="J610" i="76"/>
  <c r="K16" i="76"/>
  <c r="K13" i="31"/>
  <c r="K46" i="76"/>
  <c r="K36" i="31"/>
  <c r="K249" i="49"/>
  <c r="K37" i="31"/>
  <c r="K259" i="76"/>
  <c r="K38" i="31"/>
  <c r="K269" i="76"/>
  <c r="K39" i="31"/>
  <c r="K279" i="76"/>
  <c r="K40" i="31"/>
  <c r="K289" i="49"/>
  <c r="K41" i="31"/>
  <c r="K23" i="31"/>
  <c r="K24" i="31"/>
  <c r="K25" i="31"/>
  <c r="K148" i="49"/>
  <c r="K26" i="31"/>
  <c r="K158" i="76"/>
  <c r="K27" i="31"/>
  <c r="K168" i="76"/>
  <c r="K28" i="31"/>
  <c r="K47" i="31"/>
  <c r="K332" i="49"/>
  <c r="K50" i="31"/>
  <c r="K344" i="49"/>
  <c r="K51" i="31"/>
  <c r="K354" i="76"/>
  <c r="K52" i="31"/>
  <c r="K364" i="76"/>
  <c r="K53" i="31"/>
  <c r="K374" i="76"/>
  <c r="K54" i="31"/>
  <c r="K55" i="31"/>
  <c r="K74" i="31"/>
  <c r="K548" i="76"/>
  <c r="K76" i="31"/>
  <c r="K77" i="31"/>
  <c r="K578" i="49"/>
  <c r="K81" i="31"/>
  <c r="K600" i="76"/>
  <c r="K82" i="31"/>
  <c r="L13" i="31"/>
  <c r="L46" i="76"/>
  <c r="L36" i="31"/>
  <c r="L249" i="76"/>
  <c r="L37" i="31"/>
  <c r="L259" i="76"/>
  <c r="L38" i="31"/>
  <c r="L269" i="49"/>
  <c r="L39" i="31"/>
  <c r="L40" i="31"/>
  <c r="L41" i="31"/>
  <c r="L23" i="31"/>
  <c r="L24" i="31"/>
  <c r="L25" i="31"/>
  <c r="L148" i="49"/>
  <c r="L26" i="31"/>
  <c r="L158" i="76"/>
  <c r="L27" i="31"/>
  <c r="L168" i="49"/>
  <c r="L28" i="31"/>
  <c r="L178" i="76"/>
  <c r="L47" i="31"/>
  <c r="L332" i="76"/>
  <c r="L50" i="31"/>
  <c r="L344" i="76"/>
  <c r="L51" i="31"/>
  <c r="L354" i="76"/>
  <c r="L52" i="31"/>
  <c r="L364" i="49"/>
  <c r="L53" i="31"/>
  <c r="L54" i="31"/>
  <c r="L384" i="76"/>
  <c r="L55" i="31"/>
  <c r="L74" i="31"/>
  <c r="L76" i="31"/>
  <c r="L77" i="31"/>
  <c r="L81" i="31"/>
  <c r="L600" i="76"/>
  <c r="L82" i="31"/>
  <c r="L610" i="76"/>
  <c r="D36" i="80"/>
  <c r="D250" i="76"/>
  <c r="D37" i="80"/>
  <c r="D260" i="76"/>
  <c r="D38" i="80"/>
  <c r="D270" i="49"/>
  <c r="D39" i="80"/>
  <c r="D280" i="76"/>
  <c r="D40" i="80"/>
  <c r="D41" i="80"/>
  <c r="D23" i="80"/>
  <c r="D24" i="80"/>
  <c r="D25" i="80"/>
  <c r="D26" i="80"/>
  <c r="D27" i="80"/>
  <c r="D28" i="80"/>
  <c r="D179" i="76"/>
  <c r="D47" i="80"/>
  <c r="D333" i="49"/>
  <c r="D50" i="80"/>
  <c r="D345" i="76"/>
  <c r="D51" i="80"/>
  <c r="D355" i="76"/>
  <c r="D52" i="80"/>
  <c r="D365" i="76"/>
  <c r="D53" i="80"/>
  <c r="D54" i="80"/>
  <c r="D55" i="80"/>
  <c r="D395" i="49"/>
  <c r="D74" i="80"/>
  <c r="D75" i="80"/>
  <c r="D559" i="76"/>
  <c r="D76" i="80"/>
  <c r="D77" i="80"/>
  <c r="D81" i="80"/>
  <c r="D82" i="80"/>
  <c r="D611" i="76"/>
  <c r="E36" i="80"/>
  <c r="E250" i="76"/>
  <c r="E37" i="80"/>
  <c r="E260" i="49"/>
  <c r="E38" i="80"/>
  <c r="E270" i="76"/>
  <c r="E39" i="80"/>
  <c r="E40" i="80"/>
  <c r="E41" i="80"/>
  <c r="E23" i="80"/>
  <c r="E24" i="80"/>
  <c r="E139" i="76"/>
  <c r="E25" i="80"/>
  <c r="E149" i="49"/>
  <c r="E26" i="80"/>
  <c r="E27" i="80"/>
  <c r="E169" i="49"/>
  <c r="E28" i="80"/>
  <c r="E179" i="76"/>
  <c r="E47" i="80"/>
  <c r="E333" i="49"/>
  <c r="E50" i="80"/>
  <c r="E345" i="76"/>
  <c r="E51" i="80"/>
  <c r="E355" i="76"/>
  <c r="E52" i="80"/>
  <c r="E53" i="80"/>
  <c r="E54" i="80"/>
  <c r="E55" i="80"/>
  <c r="E74" i="80"/>
  <c r="E549" i="49"/>
  <c r="E75" i="80"/>
  <c r="E559" i="49"/>
  <c r="E76" i="80"/>
  <c r="E569" i="76"/>
  <c r="E77" i="80"/>
  <c r="E579" i="76"/>
  <c r="E81" i="80"/>
  <c r="E601" i="76"/>
  <c r="E82" i="80"/>
  <c r="E611" i="49"/>
  <c r="G36" i="80"/>
  <c r="G250" i="76"/>
  <c r="G37" i="80"/>
  <c r="G38" i="80"/>
  <c r="G39" i="80"/>
  <c r="G280" i="76"/>
  <c r="G40" i="80"/>
  <c r="G41" i="80"/>
  <c r="G300" i="49"/>
  <c r="G23" i="80"/>
  <c r="G129" i="49"/>
  <c r="G24" i="80"/>
  <c r="G25" i="80"/>
  <c r="G26" i="80"/>
  <c r="G27" i="80"/>
  <c r="G169" i="76"/>
  <c r="G28" i="80"/>
  <c r="G179" i="49"/>
  <c r="G47" i="80"/>
  <c r="G50" i="80"/>
  <c r="G51" i="80"/>
  <c r="G52" i="80"/>
  <c r="G365" i="49"/>
  <c r="G53" i="80"/>
  <c r="G54" i="80"/>
  <c r="G385" i="76"/>
  <c r="G55" i="80"/>
  <c r="G395" i="76"/>
  <c r="G74" i="80"/>
  <c r="G549" i="76"/>
  <c r="G75" i="80"/>
  <c r="G76" i="80"/>
  <c r="G569" i="49"/>
  <c r="G77" i="80"/>
  <c r="G579" i="76"/>
  <c r="G81" i="80"/>
  <c r="G601" i="76"/>
  <c r="G82" i="80"/>
  <c r="H36" i="80"/>
  <c r="H250" i="76"/>
  <c r="H37" i="80"/>
  <c r="H38" i="80"/>
  <c r="H39" i="80"/>
  <c r="H40" i="80"/>
  <c r="H41" i="80"/>
  <c r="H300" i="76"/>
  <c r="H23" i="80"/>
  <c r="H129" i="49"/>
  <c r="H24" i="80"/>
  <c r="H25" i="80"/>
  <c r="H149" i="76"/>
  <c r="H26" i="80"/>
  <c r="H159" i="76"/>
  <c r="H27" i="80"/>
  <c r="H28" i="80"/>
  <c r="H179" i="49"/>
  <c r="H47" i="80"/>
  <c r="H333" i="49"/>
  <c r="H50" i="80"/>
  <c r="H51" i="80"/>
  <c r="H52" i="80"/>
  <c r="H365" i="76"/>
  <c r="H53" i="80"/>
  <c r="H375" i="76"/>
  <c r="H54" i="80"/>
  <c r="H385" i="49"/>
  <c r="H55" i="80"/>
  <c r="H395" i="49"/>
  <c r="H74" i="80"/>
  <c r="H75" i="80"/>
  <c r="H559" i="76"/>
  <c r="H76" i="80"/>
  <c r="H569" i="76"/>
  <c r="H77" i="80"/>
  <c r="H579" i="76"/>
  <c r="H81" i="80"/>
  <c r="H601" i="76"/>
  <c r="H82" i="80"/>
  <c r="H611" i="49"/>
  <c r="I36" i="80"/>
  <c r="I250" i="49"/>
  <c r="I37" i="80"/>
  <c r="I38" i="80"/>
  <c r="I39" i="80"/>
  <c r="I280" i="76"/>
  <c r="I40" i="80"/>
  <c r="I290" i="76"/>
  <c r="I41" i="80"/>
  <c r="I300" i="76"/>
  <c r="I23" i="80"/>
  <c r="I24" i="80"/>
  <c r="I25" i="80"/>
  <c r="I26" i="80"/>
  <c r="I159" i="76"/>
  <c r="I27" i="80"/>
  <c r="I169" i="76"/>
  <c r="J27" i="80"/>
  <c r="J169" i="76"/>
  <c r="K27" i="80"/>
  <c r="L27" i="80"/>
  <c r="I28" i="80"/>
  <c r="I47" i="80"/>
  <c r="I333" i="76"/>
  <c r="I50" i="80"/>
  <c r="I345" i="76"/>
  <c r="I51" i="80"/>
  <c r="I355" i="76"/>
  <c r="I52" i="80"/>
  <c r="I53" i="80"/>
  <c r="I54" i="80"/>
  <c r="I55" i="80"/>
  <c r="I395" i="49"/>
  <c r="I74" i="80"/>
  <c r="I549" i="49"/>
  <c r="I75" i="80"/>
  <c r="I559" i="76"/>
  <c r="I76" i="80"/>
  <c r="I77" i="80"/>
  <c r="I81" i="80"/>
  <c r="I82" i="80"/>
  <c r="I611" i="49"/>
  <c r="J27" i="76"/>
  <c r="J36" i="80"/>
  <c r="J250" i="49"/>
  <c r="J37" i="80"/>
  <c r="J38" i="80"/>
  <c r="J39" i="80"/>
  <c r="J280" i="76"/>
  <c r="J40" i="80"/>
  <c r="J290" i="49"/>
  <c r="J41" i="80"/>
  <c r="J300" i="49"/>
  <c r="J23" i="80"/>
  <c r="J129" i="76"/>
  <c r="J24" i="80"/>
  <c r="J25" i="80"/>
  <c r="J26" i="80"/>
  <c r="J159" i="49"/>
  <c r="J28" i="80"/>
  <c r="J179" i="76"/>
  <c r="J47" i="80"/>
  <c r="J333" i="49"/>
  <c r="J50" i="80"/>
  <c r="J345" i="49"/>
  <c r="J51" i="80"/>
  <c r="J52" i="80"/>
  <c r="J53" i="80"/>
  <c r="J375" i="76"/>
  <c r="J54" i="80"/>
  <c r="J385" i="49"/>
  <c r="J55" i="80"/>
  <c r="J395" i="76"/>
  <c r="J74" i="80"/>
  <c r="J549" i="76"/>
  <c r="J75" i="80"/>
  <c r="J76" i="80"/>
  <c r="J77" i="80"/>
  <c r="J579" i="76"/>
  <c r="J81" i="80"/>
  <c r="J601" i="76"/>
  <c r="J82" i="80"/>
  <c r="K36" i="80"/>
  <c r="K37" i="80"/>
  <c r="K38" i="80"/>
  <c r="K270" i="76"/>
  <c r="K39" i="80"/>
  <c r="K40" i="80"/>
  <c r="K290" i="76"/>
  <c r="K41" i="80"/>
  <c r="K23" i="80"/>
  <c r="K129" i="76"/>
  <c r="K24" i="80"/>
  <c r="K25" i="80"/>
  <c r="K26" i="80"/>
  <c r="K28" i="80"/>
  <c r="K179" i="49"/>
  <c r="K47" i="80"/>
  <c r="K50" i="80"/>
  <c r="K345" i="76"/>
  <c r="K51" i="80"/>
  <c r="K52" i="80"/>
  <c r="K365" i="49"/>
  <c r="K53" i="80"/>
  <c r="K54" i="80"/>
  <c r="K385" i="76"/>
  <c r="K55" i="80"/>
  <c r="K74" i="80"/>
  <c r="K549" i="76"/>
  <c r="K75" i="80"/>
  <c r="K76" i="80"/>
  <c r="K77" i="80"/>
  <c r="K81" i="80"/>
  <c r="K82" i="80"/>
  <c r="L36" i="80"/>
  <c r="L250" i="76"/>
  <c r="L37" i="80"/>
  <c r="L38" i="80"/>
  <c r="L270" i="76"/>
  <c r="L39" i="80"/>
  <c r="L280" i="76"/>
  <c r="L40" i="80"/>
  <c r="L290" i="49"/>
  <c r="L41" i="80"/>
  <c r="L23" i="80"/>
  <c r="L129" i="76"/>
  <c r="L24" i="80"/>
  <c r="L25" i="80"/>
  <c r="L26" i="80"/>
  <c r="L28" i="80"/>
  <c r="L179" i="49"/>
  <c r="L47" i="80"/>
  <c r="L333" i="49"/>
  <c r="L50" i="80"/>
  <c r="L345" i="76"/>
  <c r="L51" i="80"/>
  <c r="L355" i="76"/>
  <c r="L52" i="80"/>
  <c r="L365" i="76"/>
  <c r="L53" i="80"/>
  <c r="L375" i="76"/>
  <c r="L54" i="80"/>
  <c r="L385" i="76"/>
  <c r="L55" i="80"/>
  <c r="L395" i="76"/>
  <c r="L74" i="80"/>
  <c r="L75" i="80"/>
  <c r="L76" i="80"/>
  <c r="L569" i="76"/>
  <c r="L77" i="80"/>
  <c r="L579" i="76"/>
  <c r="L81" i="80"/>
  <c r="L82" i="80"/>
  <c r="L611" i="76"/>
  <c r="D36" i="84"/>
  <c r="D251" i="76"/>
  <c r="D37" i="84"/>
  <c r="D261" i="49"/>
  <c r="D38" i="84"/>
  <c r="D39" i="84"/>
  <c r="D281" i="49"/>
  <c r="D40" i="84"/>
  <c r="D291" i="76"/>
  <c r="D41" i="84"/>
  <c r="D301" i="76"/>
  <c r="D23" i="84"/>
  <c r="D24" i="84"/>
  <c r="E24" i="84"/>
  <c r="G24" i="84"/>
  <c r="H24" i="84"/>
  <c r="I24" i="84"/>
  <c r="I140" i="49"/>
  <c r="J24" i="84"/>
  <c r="J140" i="49"/>
  <c r="K24" i="84"/>
  <c r="K140" i="76"/>
  <c r="L24" i="84"/>
  <c r="L140" i="76"/>
  <c r="D25" i="84"/>
  <c r="D150" i="76"/>
  <c r="D26" i="84"/>
  <c r="D27" i="84"/>
  <c r="D28" i="84"/>
  <c r="D47" i="84"/>
  <c r="D50" i="84"/>
  <c r="D51" i="84"/>
  <c r="D52" i="84"/>
  <c r="D366" i="76"/>
  <c r="D53" i="84"/>
  <c r="D376" i="76"/>
  <c r="D54" i="84"/>
  <c r="D55" i="84"/>
  <c r="D396" i="76"/>
  <c r="D74" i="84"/>
  <c r="D75" i="84"/>
  <c r="D76" i="84"/>
  <c r="D77" i="84"/>
  <c r="D580" i="76"/>
  <c r="D81" i="84"/>
  <c r="D82" i="84"/>
  <c r="E36" i="84"/>
  <c r="E37" i="84"/>
  <c r="E261" i="49"/>
  <c r="E38" i="84"/>
  <c r="E271" i="49"/>
  <c r="E39" i="84"/>
  <c r="E40" i="84"/>
  <c r="E291" i="76"/>
  <c r="E41" i="84"/>
  <c r="E301" i="49"/>
  <c r="E23" i="84"/>
  <c r="E130" i="49"/>
  <c r="E25" i="84"/>
  <c r="E150" i="76"/>
  <c r="E26" i="84"/>
  <c r="E160" i="76"/>
  <c r="E27" i="84"/>
  <c r="E28" i="84"/>
  <c r="E47" i="84"/>
  <c r="E334" i="49"/>
  <c r="E50" i="84"/>
  <c r="E51" i="84"/>
  <c r="E356" i="49"/>
  <c r="E52" i="84"/>
  <c r="E366" i="49"/>
  <c r="E53" i="84"/>
  <c r="E376" i="76"/>
  <c r="E54" i="84"/>
  <c r="E386" i="49"/>
  <c r="E55" i="84"/>
  <c r="E396" i="49"/>
  <c r="E74" i="84"/>
  <c r="E550" i="76"/>
  <c r="E75" i="84"/>
  <c r="E560" i="49"/>
  <c r="E76" i="84"/>
  <c r="E570" i="76"/>
  <c r="E77" i="84"/>
  <c r="E81" i="84"/>
  <c r="E82" i="84"/>
  <c r="E612" i="49"/>
  <c r="G36" i="84"/>
  <c r="G251" i="76"/>
  <c r="G37" i="84"/>
  <c r="G38" i="84"/>
  <c r="G39" i="84"/>
  <c r="G281" i="49"/>
  <c r="G40" i="84"/>
  <c r="G291" i="49"/>
  <c r="G41" i="84"/>
  <c r="G301" i="49"/>
  <c r="G23" i="84"/>
  <c r="G25" i="84"/>
  <c r="G150" i="49"/>
  <c r="G26" i="84"/>
  <c r="G160" i="76"/>
  <c r="G27" i="84"/>
  <c r="G28" i="84"/>
  <c r="G180" i="76"/>
  <c r="G47" i="84"/>
  <c r="G50" i="84"/>
  <c r="G346" i="49"/>
  <c r="G51" i="84"/>
  <c r="G52" i="84"/>
  <c r="G53" i="84"/>
  <c r="G376" i="76"/>
  <c r="G54" i="84"/>
  <c r="G386" i="49"/>
  <c r="G55" i="84"/>
  <c r="G74" i="84"/>
  <c r="G75" i="84"/>
  <c r="G76" i="84"/>
  <c r="G570" i="49"/>
  <c r="G77" i="84"/>
  <c r="G580" i="76"/>
  <c r="G81" i="84"/>
  <c r="G82" i="84"/>
  <c r="G612" i="76"/>
  <c r="H36" i="84"/>
  <c r="H251" i="76"/>
  <c r="H37" i="84"/>
  <c r="H261" i="49"/>
  <c r="H38" i="84"/>
  <c r="H271" i="49"/>
  <c r="H39" i="84"/>
  <c r="H40" i="84"/>
  <c r="H291" i="76"/>
  <c r="H41" i="84"/>
  <c r="H23" i="84"/>
  <c r="H25" i="84"/>
  <c r="H150" i="76"/>
  <c r="H26" i="84"/>
  <c r="H160" i="76"/>
  <c r="H27" i="84"/>
  <c r="H170" i="49"/>
  <c r="H28" i="84"/>
  <c r="H47" i="84"/>
  <c r="H334" i="76"/>
  <c r="H50" i="84"/>
  <c r="H346" i="49"/>
  <c r="H51" i="84"/>
  <c r="H52" i="84"/>
  <c r="H366" i="76"/>
  <c r="H53" i="84"/>
  <c r="H54" i="84"/>
  <c r="H386" i="49"/>
  <c r="H55" i="84"/>
  <c r="H396" i="76"/>
  <c r="H74" i="84"/>
  <c r="H550" i="76"/>
  <c r="H75" i="84"/>
  <c r="H560" i="76"/>
  <c r="H76" i="84"/>
  <c r="H77" i="84"/>
  <c r="H81" i="84"/>
  <c r="H602" i="76"/>
  <c r="H82" i="84"/>
  <c r="H612" i="76"/>
  <c r="I36" i="84"/>
  <c r="I251" i="49"/>
  <c r="I37" i="84"/>
  <c r="I38" i="84"/>
  <c r="I271" i="76"/>
  <c r="I39" i="84"/>
  <c r="I281" i="76"/>
  <c r="I40" i="84"/>
  <c r="I291" i="76"/>
  <c r="I41" i="84"/>
  <c r="I301" i="76"/>
  <c r="I23" i="84"/>
  <c r="I130" i="76"/>
  <c r="I25" i="84"/>
  <c r="I150" i="49"/>
  <c r="I26" i="84"/>
  <c r="I27" i="84"/>
  <c r="I170" i="76"/>
  <c r="I28" i="84"/>
  <c r="I180" i="76"/>
  <c r="I47" i="84"/>
  <c r="I50" i="84"/>
  <c r="I346" i="49"/>
  <c r="I51" i="84"/>
  <c r="I356" i="76"/>
  <c r="I52" i="84"/>
  <c r="I53" i="84"/>
  <c r="I376" i="76"/>
  <c r="I54" i="84"/>
  <c r="I55" i="84"/>
  <c r="I74" i="84"/>
  <c r="I550" i="76"/>
  <c r="I75" i="84"/>
  <c r="I560" i="76"/>
  <c r="I76" i="84"/>
  <c r="I77" i="84"/>
  <c r="I580" i="76"/>
  <c r="I81" i="84"/>
  <c r="I602" i="76"/>
  <c r="I82" i="84"/>
  <c r="J36" i="84"/>
  <c r="J251" i="49"/>
  <c r="J37" i="84"/>
  <c r="J261" i="76"/>
  <c r="J38" i="84"/>
  <c r="J271" i="76"/>
  <c r="J39" i="84"/>
  <c r="J281" i="49"/>
  <c r="J40" i="84"/>
  <c r="J41" i="84"/>
  <c r="J23" i="84"/>
  <c r="J130" i="76"/>
  <c r="J25" i="84"/>
  <c r="J150" i="76"/>
  <c r="J26" i="84"/>
  <c r="J27" i="84"/>
  <c r="J28" i="84"/>
  <c r="J180" i="49"/>
  <c r="J47" i="84"/>
  <c r="J50" i="84"/>
  <c r="J51" i="84"/>
  <c r="J356" i="76"/>
  <c r="J52" i="84"/>
  <c r="J366" i="76"/>
  <c r="J53" i="84"/>
  <c r="J376" i="76"/>
  <c r="J54" i="84"/>
  <c r="J386" i="49"/>
  <c r="J55" i="84"/>
  <c r="J74" i="84"/>
  <c r="J550" i="76"/>
  <c r="J75" i="84"/>
  <c r="J560" i="76"/>
  <c r="J76" i="84"/>
  <c r="J570" i="49"/>
  <c r="J77" i="84"/>
  <c r="J580" i="49"/>
  <c r="J81" i="84"/>
  <c r="J82" i="84"/>
  <c r="K36" i="84"/>
  <c r="K251" i="76"/>
  <c r="K37" i="84"/>
  <c r="K261" i="49"/>
  <c r="K38" i="84"/>
  <c r="K271" i="76"/>
  <c r="K39" i="84"/>
  <c r="K40" i="84"/>
  <c r="K41" i="84"/>
  <c r="K23" i="84"/>
  <c r="K130" i="49"/>
  <c r="K25" i="84"/>
  <c r="K26" i="84"/>
  <c r="K27" i="84"/>
  <c r="K170" i="76"/>
  <c r="K28" i="84"/>
  <c r="K180" i="49"/>
  <c r="K47" i="84"/>
  <c r="K50" i="84"/>
  <c r="K346" i="49"/>
  <c r="K51" i="84"/>
  <c r="K356" i="49"/>
  <c r="K52" i="84"/>
  <c r="K53" i="84"/>
  <c r="K54" i="84"/>
  <c r="K386" i="49"/>
  <c r="K55" i="84"/>
  <c r="K74" i="84"/>
  <c r="K550" i="76"/>
  <c r="K75" i="84"/>
  <c r="K560" i="76"/>
  <c r="K76" i="84"/>
  <c r="K77" i="84"/>
  <c r="K580" i="49"/>
  <c r="K81" i="84"/>
  <c r="K82" i="84"/>
  <c r="L36" i="84"/>
  <c r="L251" i="76"/>
  <c r="L37" i="84"/>
  <c r="L38" i="84"/>
  <c r="L271" i="76"/>
  <c r="L39" i="84"/>
  <c r="L40" i="84"/>
  <c r="L291" i="49"/>
  <c r="L41" i="84"/>
  <c r="L23" i="84"/>
  <c r="L130" i="49"/>
  <c r="L25" i="84"/>
  <c r="L150" i="49"/>
  <c r="L26" i="84"/>
  <c r="L27" i="84"/>
  <c r="L170" i="76"/>
  <c r="L28" i="84"/>
  <c r="L180" i="49"/>
  <c r="L47" i="84"/>
  <c r="L50" i="84"/>
  <c r="L51" i="84"/>
  <c r="L356" i="76"/>
  <c r="L52" i="84"/>
  <c r="L53" i="84"/>
  <c r="L54" i="84"/>
  <c r="L386" i="76"/>
  <c r="L55" i="84"/>
  <c r="L396" i="49"/>
  <c r="L74" i="84"/>
  <c r="L550" i="76"/>
  <c r="L75" i="84"/>
  <c r="L560" i="76"/>
  <c r="L76" i="84"/>
  <c r="L77" i="84"/>
  <c r="L580" i="49"/>
  <c r="L81" i="84"/>
  <c r="L602" i="49"/>
  <c r="L82" i="84"/>
  <c r="A92" i="77"/>
  <c r="E24" i="77"/>
  <c r="E29" i="77"/>
  <c r="E41" i="77"/>
  <c r="E63" i="77"/>
  <c r="E68" i="77"/>
  <c r="A14" i="77"/>
  <c r="A13" i="77"/>
  <c r="A12" i="77"/>
  <c r="A11" i="77"/>
  <c r="A10" i="77"/>
  <c r="A9" i="77"/>
  <c r="A8" i="77"/>
  <c r="A7" i="77"/>
  <c r="A6" i="77"/>
  <c r="A5" i="77"/>
  <c r="A3" i="77"/>
  <c r="A2" i="77"/>
  <c r="D79" i="75"/>
  <c r="D78" i="75"/>
  <c r="D76" i="75"/>
  <c r="D75" i="75"/>
  <c r="F13" i="13"/>
  <c r="F40" i="74"/>
  <c r="F36" i="13"/>
  <c r="F37" i="13"/>
  <c r="F38" i="13"/>
  <c r="F263" i="74"/>
  <c r="F39" i="13"/>
  <c r="F273" i="74"/>
  <c r="F40" i="13"/>
  <c r="F283" i="49"/>
  <c r="F41" i="13"/>
  <c r="F23" i="13"/>
  <c r="F24" i="13"/>
  <c r="F132" i="74"/>
  <c r="F25" i="13"/>
  <c r="F142" i="49"/>
  <c r="F26" i="13"/>
  <c r="F27" i="13"/>
  <c r="F28" i="13"/>
  <c r="F172" i="74"/>
  <c r="F47" i="13"/>
  <c r="F326" i="74"/>
  <c r="F50" i="13"/>
  <c r="F338" i="74"/>
  <c r="F51" i="13"/>
  <c r="D27" i="2"/>
  <c r="F52" i="13"/>
  <c r="F53" i="13"/>
  <c r="F368" i="49"/>
  <c r="F54" i="13"/>
  <c r="F378" i="74"/>
  <c r="F55" i="13"/>
  <c r="F74" i="13"/>
  <c r="F542" i="49"/>
  <c r="F75" i="13"/>
  <c r="F552" i="49"/>
  <c r="F76" i="13"/>
  <c r="F562" i="49"/>
  <c r="F77" i="13"/>
  <c r="F81" i="13"/>
  <c r="F594" i="74"/>
  <c r="F82" i="13"/>
  <c r="F13" i="16"/>
  <c r="D13" i="15"/>
  <c r="F36" i="16"/>
  <c r="F244" i="49"/>
  <c r="F37" i="16"/>
  <c r="F254" i="74"/>
  <c r="F38" i="16"/>
  <c r="F264" i="74"/>
  <c r="F39" i="16"/>
  <c r="F40" i="16"/>
  <c r="F41" i="16"/>
  <c r="F294" i="74"/>
  <c r="F23" i="16"/>
  <c r="F24" i="16"/>
  <c r="F25" i="16"/>
  <c r="F143" i="74"/>
  <c r="F26" i="16"/>
  <c r="F153" i="74"/>
  <c r="F27" i="16"/>
  <c r="F28" i="16"/>
  <c r="F173" i="74"/>
  <c r="F47" i="16"/>
  <c r="F50" i="16"/>
  <c r="F339" i="74"/>
  <c r="F51" i="16"/>
  <c r="F349" i="49"/>
  <c r="F52" i="16"/>
  <c r="F359" i="74"/>
  <c r="F53" i="16"/>
  <c r="F54" i="16"/>
  <c r="D69" i="15"/>
  <c r="F55" i="16"/>
  <c r="F74" i="16"/>
  <c r="F543" i="74"/>
  <c r="F75" i="16"/>
  <c r="F553" i="74"/>
  <c r="F76" i="16"/>
  <c r="F77" i="16"/>
  <c r="F573" i="74"/>
  <c r="F81" i="16"/>
  <c r="D57" i="15"/>
  <c r="F82" i="16"/>
  <c r="F605" i="74"/>
  <c r="F13" i="21"/>
  <c r="F42" i="74"/>
  <c r="F36" i="21"/>
  <c r="F245" i="49"/>
  <c r="F37" i="21"/>
  <c r="F38" i="21"/>
  <c r="D38" i="21"/>
  <c r="E38" i="21"/>
  <c r="E265" i="74"/>
  <c r="G38" i="21"/>
  <c r="G265" i="49"/>
  <c r="H38" i="21"/>
  <c r="I38" i="21"/>
  <c r="I265" i="49"/>
  <c r="J38" i="21"/>
  <c r="K38" i="21"/>
  <c r="K265" i="74"/>
  <c r="L38" i="21"/>
  <c r="L265" i="49"/>
  <c r="F39" i="21"/>
  <c r="F275" i="49"/>
  <c r="F40" i="21"/>
  <c r="F285" i="49"/>
  <c r="F41" i="21"/>
  <c r="F23" i="21"/>
  <c r="F124" i="74"/>
  <c r="F24" i="21"/>
  <c r="F25" i="21"/>
  <c r="F144" i="74"/>
  <c r="D25" i="21"/>
  <c r="D144" i="74"/>
  <c r="E25" i="21"/>
  <c r="E144" i="49"/>
  <c r="G25" i="21"/>
  <c r="H25" i="21"/>
  <c r="H144" i="74"/>
  <c r="I25" i="21"/>
  <c r="I144" i="74"/>
  <c r="J25" i="21"/>
  <c r="J144" i="49"/>
  <c r="K25" i="21"/>
  <c r="K144" i="74"/>
  <c r="L25" i="21"/>
  <c r="L144" i="74"/>
  <c r="F26" i="21"/>
  <c r="F27" i="21"/>
  <c r="F28" i="21"/>
  <c r="F47" i="21"/>
  <c r="D23" i="20"/>
  <c r="F50" i="21"/>
  <c r="F340" i="74"/>
  <c r="F51" i="21"/>
  <c r="F350" i="49"/>
  <c r="F52" i="21"/>
  <c r="F53" i="21"/>
  <c r="F370" i="49"/>
  <c r="F54" i="21"/>
  <c r="F380" i="74"/>
  <c r="F55" i="21"/>
  <c r="F390" i="74"/>
  <c r="F74" i="21"/>
  <c r="F544" i="74"/>
  <c r="F75" i="21"/>
  <c r="F76" i="21"/>
  <c r="F77" i="21"/>
  <c r="F81" i="21"/>
  <c r="F596" i="49"/>
  <c r="F82" i="21"/>
  <c r="D13" i="13"/>
  <c r="D40" i="49"/>
  <c r="D36" i="13"/>
  <c r="D37" i="13"/>
  <c r="D253" i="74"/>
  <c r="D38" i="13"/>
  <c r="D39" i="13"/>
  <c r="D273" i="74"/>
  <c r="D40" i="13"/>
  <c r="D283" i="74"/>
  <c r="D41" i="13"/>
  <c r="D23" i="13"/>
  <c r="D24" i="13"/>
  <c r="D25" i="13"/>
  <c r="D142" i="74"/>
  <c r="D26" i="13"/>
  <c r="D152" i="49"/>
  <c r="D27" i="13"/>
  <c r="D162" i="74"/>
  <c r="D28" i="13"/>
  <c r="D47" i="13"/>
  <c r="D326" i="74"/>
  <c r="D50" i="13"/>
  <c r="D338" i="49"/>
  <c r="D51" i="13"/>
  <c r="D348" i="74"/>
  <c r="D52" i="13"/>
  <c r="D358" i="49"/>
  <c r="D53" i="13"/>
  <c r="D368" i="74"/>
  <c r="D54" i="13"/>
  <c r="D55" i="13"/>
  <c r="D74" i="13"/>
  <c r="D75" i="13"/>
  <c r="D552" i="74"/>
  <c r="D76" i="13"/>
  <c r="D562" i="74"/>
  <c r="D77" i="13"/>
  <c r="D572" i="49"/>
  <c r="D81" i="13"/>
  <c r="D594" i="49"/>
  <c r="D82" i="13"/>
  <c r="E13" i="13"/>
  <c r="E40" i="74"/>
  <c r="E36" i="13"/>
  <c r="E243" i="74"/>
  <c r="E37" i="13"/>
  <c r="E253" i="74"/>
  <c r="E38" i="13"/>
  <c r="E39" i="13"/>
  <c r="E273" i="74"/>
  <c r="E40" i="13"/>
  <c r="E41" i="13"/>
  <c r="E293" i="74"/>
  <c r="E23" i="13"/>
  <c r="E24" i="13"/>
  <c r="E25" i="13"/>
  <c r="E142" i="74"/>
  <c r="E26" i="13"/>
  <c r="E152" i="49"/>
  <c r="E27" i="13"/>
  <c r="E162" i="74"/>
  <c r="E28" i="13"/>
  <c r="E172" i="74"/>
  <c r="E47" i="13"/>
  <c r="E326" i="74"/>
  <c r="E50" i="13"/>
  <c r="E338" i="74"/>
  <c r="E51" i="13"/>
  <c r="E52" i="13"/>
  <c r="E53" i="13"/>
  <c r="E54" i="13"/>
  <c r="E378" i="74"/>
  <c r="E55" i="13"/>
  <c r="E74" i="13"/>
  <c r="E75" i="13"/>
  <c r="E552" i="74"/>
  <c r="E76" i="13"/>
  <c r="E562" i="49"/>
  <c r="E77" i="13"/>
  <c r="E81" i="13"/>
  <c r="E594" i="74"/>
  <c r="E82" i="13"/>
  <c r="E604" i="74"/>
  <c r="G13" i="13"/>
  <c r="G36" i="13"/>
  <c r="G37" i="13"/>
  <c r="G38" i="13"/>
  <c r="G263" i="74"/>
  <c r="G39" i="13"/>
  <c r="G273" i="74"/>
  <c r="G40" i="13"/>
  <c r="G283" i="49"/>
  <c r="G41" i="13"/>
  <c r="G293" i="74"/>
  <c r="G23" i="13"/>
  <c r="G24" i="13"/>
  <c r="G25" i="13"/>
  <c r="G142" i="74"/>
  <c r="G26" i="13"/>
  <c r="G152" i="74"/>
  <c r="G27" i="13"/>
  <c r="G162" i="74"/>
  <c r="G28" i="13"/>
  <c r="G47" i="13"/>
  <c r="G50" i="13"/>
  <c r="G51" i="13"/>
  <c r="G348" i="49"/>
  <c r="G52" i="13"/>
  <c r="G358" i="74"/>
  <c r="G53" i="13"/>
  <c r="G54" i="13"/>
  <c r="G378" i="74"/>
  <c r="G55" i="13"/>
  <c r="G388" i="74"/>
  <c r="G74" i="13"/>
  <c r="G75" i="13"/>
  <c r="G552" i="74"/>
  <c r="G76" i="13"/>
  <c r="G562" i="49"/>
  <c r="G77" i="13"/>
  <c r="G81" i="13"/>
  <c r="G82" i="13"/>
  <c r="H13" i="13"/>
  <c r="H36" i="13"/>
  <c r="H37" i="13"/>
  <c r="H253" i="74"/>
  <c r="H38" i="13"/>
  <c r="H39" i="13"/>
  <c r="H40" i="13"/>
  <c r="H283" i="74"/>
  <c r="H41" i="13"/>
  <c r="H23" i="13"/>
  <c r="H122" i="74"/>
  <c r="H24" i="13"/>
  <c r="H132" i="74"/>
  <c r="H25" i="13"/>
  <c r="H26" i="13"/>
  <c r="H27" i="13"/>
  <c r="H28" i="13"/>
  <c r="H47" i="13"/>
  <c r="H326" i="74"/>
  <c r="H50" i="13"/>
  <c r="H338" i="74"/>
  <c r="H51" i="13"/>
  <c r="H348" i="74"/>
  <c r="H52" i="13"/>
  <c r="H358" i="49"/>
  <c r="H53" i="13"/>
  <c r="H368" i="74"/>
  <c r="H54" i="13"/>
  <c r="H378" i="49"/>
  <c r="H55" i="13"/>
  <c r="H388" i="74"/>
  <c r="H74" i="13"/>
  <c r="H542" i="74"/>
  <c r="H75" i="13"/>
  <c r="H552" i="49"/>
  <c r="H76" i="13"/>
  <c r="H562" i="49"/>
  <c r="H77" i="13"/>
  <c r="H81" i="13"/>
  <c r="H82" i="13"/>
  <c r="H604" i="74"/>
  <c r="I13" i="13"/>
  <c r="I40" i="74"/>
  <c r="I36" i="13"/>
  <c r="I37" i="13"/>
  <c r="I253" i="74"/>
  <c r="I38" i="13"/>
  <c r="I39" i="13"/>
  <c r="I273" i="74"/>
  <c r="I40" i="13"/>
  <c r="I283" i="74"/>
  <c r="I41" i="13"/>
  <c r="I293" i="49"/>
  <c r="I23" i="13"/>
  <c r="I24" i="13"/>
  <c r="I132" i="74"/>
  <c r="I25" i="13"/>
  <c r="I26" i="13"/>
  <c r="I27" i="13"/>
  <c r="I162" i="49"/>
  <c r="I28" i="13"/>
  <c r="I172" i="74"/>
  <c r="I47" i="13"/>
  <c r="I50" i="13"/>
  <c r="I338" i="74"/>
  <c r="I51" i="13"/>
  <c r="I52" i="13"/>
  <c r="I53" i="13"/>
  <c r="I368" i="74"/>
  <c r="I54" i="13"/>
  <c r="I378" i="49"/>
  <c r="I55" i="13"/>
  <c r="I74" i="13"/>
  <c r="I542" i="74"/>
  <c r="I75" i="13"/>
  <c r="I552" i="49"/>
  <c r="I76" i="13"/>
  <c r="I77" i="13"/>
  <c r="I572" i="74"/>
  <c r="I81" i="13"/>
  <c r="I594" i="74"/>
  <c r="I82" i="13"/>
  <c r="I604" i="49"/>
  <c r="J13" i="13"/>
  <c r="J36" i="13"/>
  <c r="J243" i="74"/>
  <c r="J37" i="13"/>
  <c r="J253" i="74"/>
  <c r="J38" i="13"/>
  <c r="J263" i="74"/>
  <c r="J39" i="13"/>
  <c r="J40" i="13"/>
  <c r="J41" i="13"/>
  <c r="K41" i="13"/>
  <c r="K293" i="74"/>
  <c r="L41" i="13"/>
  <c r="J23" i="13"/>
  <c r="J122" i="49"/>
  <c r="J24" i="13"/>
  <c r="J132" i="74"/>
  <c r="J25" i="13"/>
  <c r="J142" i="49"/>
  <c r="J26" i="13"/>
  <c r="J27" i="13"/>
  <c r="J162" i="74"/>
  <c r="J28" i="13"/>
  <c r="J172" i="49"/>
  <c r="J47" i="13"/>
  <c r="J326" i="74"/>
  <c r="J47" i="16"/>
  <c r="J47" i="21"/>
  <c r="J328" i="74"/>
  <c r="J50" i="13"/>
  <c r="J51" i="13"/>
  <c r="J348" i="74"/>
  <c r="J52" i="13"/>
  <c r="J53" i="13"/>
  <c r="J368" i="74"/>
  <c r="J54" i="13"/>
  <c r="J378" i="74"/>
  <c r="J55" i="13"/>
  <c r="J74" i="13"/>
  <c r="J75" i="13"/>
  <c r="J552" i="49"/>
  <c r="J76" i="13"/>
  <c r="J562" i="74"/>
  <c r="J77" i="13"/>
  <c r="J572" i="74"/>
  <c r="J81" i="13"/>
  <c r="J82" i="13"/>
  <c r="K13" i="13"/>
  <c r="K40" i="74"/>
  <c r="K36" i="13"/>
  <c r="K243" i="49"/>
  <c r="K37" i="13"/>
  <c r="K38" i="13"/>
  <c r="K263" i="74"/>
  <c r="K39" i="13"/>
  <c r="K273" i="74"/>
  <c r="K40" i="13"/>
  <c r="K23" i="13"/>
  <c r="K24" i="13"/>
  <c r="K132" i="49"/>
  <c r="K25" i="13"/>
  <c r="K142" i="74"/>
  <c r="K26" i="13"/>
  <c r="K27" i="13"/>
  <c r="K162" i="74"/>
  <c r="K28" i="13"/>
  <c r="K172" i="49"/>
  <c r="K47" i="13"/>
  <c r="K50" i="13"/>
  <c r="K338" i="49"/>
  <c r="K51" i="13"/>
  <c r="K52" i="13"/>
  <c r="K358" i="74"/>
  <c r="K53" i="13"/>
  <c r="K368" i="74"/>
  <c r="K54" i="13"/>
  <c r="K55" i="13"/>
  <c r="K388" i="74"/>
  <c r="K74" i="13"/>
  <c r="K542" i="49"/>
  <c r="K75" i="13"/>
  <c r="K552" i="49"/>
  <c r="K76" i="13"/>
  <c r="K77" i="13"/>
  <c r="K572" i="74"/>
  <c r="K81" i="13"/>
  <c r="K594" i="49"/>
  <c r="K82" i="13"/>
  <c r="L13" i="13"/>
  <c r="L40" i="74"/>
  <c r="L36" i="13"/>
  <c r="L37" i="13"/>
  <c r="L253" i="74"/>
  <c r="L38" i="13"/>
  <c r="L263" i="74"/>
  <c r="L39" i="13"/>
  <c r="L273" i="74"/>
  <c r="L40" i="13"/>
  <c r="L23" i="13"/>
  <c r="L122" i="49"/>
  <c r="L24" i="13"/>
  <c r="L132" i="49"/>
  <c r="L25" i="13"/>
  <c r="L142" i="74"/>
  <c r="L26" i="13"/>
  <c r="L152" i="49"/>
  <c r="L27" i="13"/>
  <c r="L28" i="13"/>
  <c r="L47" i="13"/>
  <c r="L326" i="74"/>
  <c r="L50" i="13"/>
  <c r="L51" i="13"/>
  <c r="L348" i="49"/>
  <c r="L52" i="13"/>
  <c r="L358" i="49"/>
  <c r="L53" i="13"/>
  <c r="L54" i="13"/>
  <c r="L55" i="13"/>
  <c r="L388" i="49"/>
  <c r="L74" i="13"/>
  <c r="L542" i="74"/>
  <c r="L75" i="13"/>
  <c r="L552" i="74"/>
  <c r="L76" i="13"/>
  <c r="L562" i="49"/>
  <c r="L77" i="13"/>
  <c r="L572" i="74"/>
  <c r="L81" i="13"/>
  <c r="L594" i="74"/>
  <c r="L82" i="13"/>
  <c r="D13" i="16"/>
  <c r="D41" i="74"/>
  <c r="D36" i="16"/>
  <c r="D244" i="74"/>
  <c r="D37" i="16"/>
  <c r="D38" i="16"/>
  <c r="D264" i="49"/>
  <c r="D39" i="16"/>
  <c r="D40" i="16"/>
  <c r="D284" i="74"/>
  <c r="D41" i="16"/>
  <c r="D294" i="49"/>
  <c r="D23" i="16"/>
  <c r="D24" i="16"/>
  <c r="D25" i="16"/>
  <c r="D143" i="74"/>
  <c r="D26" i="16"/>
  <c r="D153" i="74"/>
  <c r="D27" i="16"/>
  <c r="D28" i="16"/>
  <c r="D173" i="74"/>
  <c r="D47" i="16"/>
  <c r="D327" i="49"/>
  <c r="D50" i="16"/>
  <c r="D339" i="74"/>
  <c r="D51" i="16"/>
  <c r="D52" i="16"/>
  <c r="D359" i="74"/>
  <c r="D53" i="16"/>
  <c r="D369" i="49"/>
  <c r="D54" i="16"/>
  <c r="D379" i="74"/>
  <c r="D55" i="16"/>
  <c r="D74" i="16"/>
  <c r="D75" i="16"/>
  <c r="D553" i="74"/>
  <c r="D76" i="16"/>
  <c r="D563" i="74"/>
  <c r="D77" i="16"/>
  <c r="D81" i="16"/>
  <c r="D82" i="16"/>
  <c r="D605" i="74"/>
  <c r="E13" i="16"/>
  <c r="E36" i="16"/>
  <c r="E244" i="74"/>
  <c r="E37" i="16"/>
  <c r="E254" i="49"/>
  <c r="E38" i="16"/>
  <c r="E264" i="49"/>
  <c r="E39" i="16"/>
  <c r="E274" i="74"/>
  <c r="E40" i="16"/>
  <c r="E41" i="16"/>
  <c r="G41" i="16"/>
  <c r="G294" i="74"/>
  <c r="H41" i="16"/>
  <c r="H294" i="74"/>
  <c r="I41" i="16"/>
  <c r="I294" i="74"/>
  <c r="J41" i="16"/>
  <c r="J294" i="74"/>
  <c r="K41" i="16"/>
  <c r="L41" i="16"/>
  <c r="L294" i="74"/>
  <c r="E23" i="16"/>
  <c r="E123" i="74"/>
  <c r="E24" i="16"/>
  <c r="E133" i="74"/>
  <c r="E25" i="16"/>
  <c r="E26" i="16"/>
  <c r="E27" i="16"/>
  <c r="E163" i="74"/>
  <c r="E28" i="16"/>
  <c r="E47" i="16"/>
  <c r="E327" i="74"/>
  <c r="E50" i="16"/>
  <c r="E339" i="74"/>
  <c r="E51" i="16"/>
  <c r="E52" i="16"/>
  <c r="E359" i="74"/>
  <c r="E53" i="16"/>
  <c r="E369" i="49"/>
  <c r="E54" i="16"/>
  <c r="E55" i="16"/>
  <c r="E521" i="74"/>
  <c r="E74" i="16"/>
  <c r="E543" i="49"/>
  <c r="E75" i="16"/>
  <c r="E553" i="49"/>
  <c r="E76" i="16"/>
  <c r="E77" i="16"/>
  <c r="E573" i="74"/>
  <c r="E81" i="16"/>
  <c r="E595" i="74"/>
  <c r="E82" i="16"/>
  <c r="G13" i="16"/>
  <c r="G36" i="16"/>
  <c r="G244" i="74"/>
  <c r="G37" i="16"/>
  <c r="G38" i="16"/>
  <c r="G264" i="74"/>
  <c r="G39" i="16"/>
  <c r="G274" i="49"/>
  <c r="G40" i="16"/>
  <c r="G23" i="16"/>
  <c r="G123" i="49"/>
  <c r="G24" i="16"/>
  <c r="G133" i="74"/>
  <c r="G25" i="16"/>
  <c r="G26" i="16"/>
  <c r="G27" i="16"/>
  <c r="G28" i="16"/>
  <c r="G47" i="16"/>
  <c r="G327" i="49"/>
  <c r="G50" i="16"/>
  <c r="G339" i="74"/>
  <c r="G51" i="16"/>
  <c r="G51" i="21"/>
  <c r="G350" i="49"/>
  <c r="G52" i="16"/>
  <c r="G359" i="49"/>
  <c r="G53" i="16"/>
  <c r="G369" i="74"/>
  <c r="G54" i="16"/>
  <c r="G379" i="49"/>
  <c r="G55" i="16"/>
  <c r="G74" i="16"/>
  <c r="G75" i="16"/>
  <c r="G553" i="74"/>
  <c r="G76" i="16"/>
  <c r="G563" i="74"/>
  <c r="G77" i="16"/>
  <c r="G573" i="49"/>
  <c r="G81" i="16"/>
  <c r="G82" i="16"/>
  <c r="G605" i="49"/>
  <c r="H13" i="16"/>
  <c r="H36" i="16"/>
  <c r="H244" i="74"/>
  <c r="H37" i="16"/>
  <c r="H254" i="74"/>
  <c r="H38" i="16"/>
  <c r="H264" i="74"/>
  <c r="H39" i="16"/>
  <c r="H274" i="74"/>
  <c r="H40" i="16"/>
  <c r="H23" i="16"/>
  <c r="H123" i="74"/>
  <c r="H24" i="16"/>
  <c r="H25" i="16"/>
  <c r="H143" i="74"/>
  <c r="H26" i="16"/>
  <c r="H153" i="74"/>
  <c r="H27" i="16"/>
  <c r="H28" i="16"/>
  <c r="H173" i="74"/>
  <c r="H47" i="16"/>
  <c r="H327" i="74"/>
  <c r="H50" i="16"/>
  <c r="H339" i="74"/>
  <c r="H51" i="16"/>
  <c r="H52" i="16"/>
  <c r="H359" i="74"/>
  <c r="H53" i="16"/>
  <c r="H369" i="74"/>
  <c r="H54" i="16"/>
  <c r="H379" i="74"/>
  <c r="H55" i="16"/>
  <c r="H389" i="49"/>
  <c r="H74" i="16"/>
  <c r="H543" i="49"/>
  <c r="H75" i="16"/>
  <c r="H553" i="74"/>
  <c r="H76" i="16"/>
  <c r="H563" i="49"/>
  <c r="H77" i="16"/>
  <c r="H81" i="16"/>
  <c r="H595" i="74"/>
  <c r="H82" i="16"/>
  <c r="H605" i="49"/>
  <c r="I13" i="16"/>
  <c r="I41" i="74"/>
  <c r="I36" i="16"/>
  <c r="I244" i="49"/>
  <c r="I37" i="16"/>
  <c r="I254" i="74"/>
  <c r="I38" i="16"/>
  <c r="I39" i="16"/>
  <c r="I274" i="74"/>
  <c r="I40" i="16"/>
  <c r="I284" i="49"/>
  <c r="I23" i="16"/>
  <c r="I123" i="74"/>
  <c r="I24" i="16"/>
  <c r="I133" i="74"/>
  <c r="I25" i="16"/>
  <c r="I143" i="74"/>
  <c r="I26" i="16"/>
  <c r="I27" i="16"/>
  <c r="I163" i="74"/>
  <c r="I28" i="16"/>
  <c r="I47" i="16"/>
  <c r="I327" i="49"/>
  <c r="I50" i="16"/>
  <c r="I339" i="74"/>
  <c r="I51" i="16"/>
  <c r="I349" i="74"/>
  <c r="I52" i="16"/>
  <c r="I359" i="49"/>
  <c r="I53" i="16"/>
  <c r="I369" i="49"/>
  <c r="I54" i="16"/>
  <c r="I55" i="16"/>
  <c r="I74" i="16"/>
  <c r="I543" i="74"/>
  <c r="I75" i="16"/>
  <c r="I553" i="74"/>
  <c r="I76" i="16"/>
  <c r="I77" i="16"/>
  <c r="I573" i="74"/>
  <c r="I81" i="16"/>
  <c r="I82" i="16"/>
  <c r="I605" i="74"/>
  <c r="J13" i="16"/>
  <c r="J36" i="16"/>
  <c r="J244" i="49"/>
  <c r="K36" i="16"/>
  <c r="L36" i="16"/>
  <c r="L244" i="49"/>
  <c r="J37" i="16"/>
  <c r="J38" i="16"/>
  <c r="J39" i="16"/>
  <c r="J274" i="74"/>
  <c r="J40" i="16"/>
  <c r="J284" i="74"/>
  <c r="J23" i="16"/>
  <c r="J24" i="16"/>
  <c r="J25" i="16"/>
  <c r="J143" i="74"/>
  <c r="J26" i="16"/>
  <c r="J27" i="16"/>
  <c r="J28" i="16"/>
  <c r="J173" i="74"/>
  <c r="J50" i="16"/>
  <c r="J339" i="74"/>
  <c r="J51" i="16"/>
  <c r="J349" i="74"/>
  <c r="J52" i="16"/>
  <c r="J359" i="74"/>
  <c r="J53" i="16"/>
  <c r="J54" i="16"/>
  <c r="J379" i="74"/>
  <c r="J55" i="16"/>
  <c r="J511" i="74"/>
  <c r="J74" i="16"/>
  <c r="J75" i="16"/>
  <c r="J76" i="16"/>
  <c r="J563" i="74"/>
  <c r="J77" i="16"/>
  <c r="J81" i="16"/>
  <c r="J595" i="74"/>
  <c r="J82" i="16"/>
  <c r="J605" i="49"/>
  <c r="K13" i="16"/>
  <c r="K41" i="74"/>
  <c r="K37" i="16"/>
  <c r="K38" i="16"/>
  <c r="K39" i="16"/>
  <c r="K274" i="74"/>
  <c r="K40" i="16"/>
  <c r="K284" i="74"/>
  <c r="K23" i="16"/>
  <c r="K24" i="16"/>
  <c r="K133" i="49"/>
  <c r="K25" i="16"/>
  <c r="K143" i="74"/>
  <c r="K26" i="16"/>
  <c r="K27" i="16"/>
  <c r="K28" i="16"/>
  <c r="K173" i="74"/>
  <c r="K47" i="16"/>
  <c r="K327" i="49"/>
  <c r="K50" i="16"/>
  <c r="K339" i="74"/>
  <c r="K51" i="16"/>
  <c r="K349" i="49"/>
  <c r="K52" i="16"/>
  <c r="K53" i="16"/>
  <c r="K369" i="74"/>
  <c r="K53" i="21"/>
  <c r="K370" i="74"/>
  <c r="K54" i="16"/>
  <c r="K55" i="16"/>
  <c r="K389" i="49"/>
  <c r="K74" i="16"/>
  <c r="K543" i="49"/>
  <c r="L74" i="16"/>
  <c r="L543" i="74"/>
  <c r="K75" i="16"/>
  <c r="K76" i="16"/>
  <c r="K563" i="74"/>
  <c r="K77" i="16"/>
  <c r="K573" i="74"/>
  <c r="K81" i="16"/>
  <c r="K595" i="74"/>
  <c r="K82" i="16"/>
  <c r="K605" i="49"/>
  <c r="L13" i="16"/>
  <c r="L37" i="16"/>
  <c r="L254" i="74"/>
  <c r="L38" i="16"/>
  <c r="L264" i="49"/>
  <c r="L39" i="16"/>
  <c r="L40" i="16"/>
  <c r="L284" i="74"/>
  <c r="L23" i="16"/>
  <c r="L123" i="49"/>
  <c r="L24" i="16"/>
  <c r="L133" i="74"/>
  <c r="L25" i="16"/>
  <c r="L26" i="16"/>
  <c r="L153" i="49"/>
  <c r="L27" i="16"/>
  <c r="L163" i="49"/>
  <c r="L28" i="16"/>
  <c r="L173" i="49"/>
  <c r="L47" i="16"/>
  <c r="L50" i="16"/>
  <c r="L339" i="49"/>
  <c r="L51" i="16"/>
  <c r="L349" i="74"/>
  <c r="L52" i="16"/>
  <c r="L359" i="74"/>
  <c r="L53" i="16"/>
  <c r="L54" i="16"/>
  <c r="L379" i="74"/>
  <c r="L55" i="16"/>
  <c r="L75" i="16"/>
  <c r="L76" i="16"/>
  <c r="L563" i="74"/>
  <c r="L77" i="16"/>
  <c r="L573" i="74"/>
  <c r="L81" i="16"/>
  <c r="L595" i="74"/>
  <c r="L82" i="16"/>
  <c r="L605" i="74"/>
  <c r="D13" i="21"/>
  <c r="D42" i="49"/>
  <c r="D36" i="21"/>
  <c r="D37" i="21"/>
  <c r="D255" i="49"/>
  <c r="D39" i="21"/>
  <c r="D275" i="74"/>
  <c r="D40" i="21"/>
  <c r="D41" i="21"/>
  <c r="D295" i="74"/>
  <c r="D23" i="21"/>
  <c r="D24" i="21"/>
  <c r="D26" i="21"/>
  <c r="D154" i="74"/>
  <c r="D27" i="21"/>
  <c r="D164" i="74"/>
  <c r="D28" i="21"/>
  <c r="D174" i="74"/>
  <c r="D47" i="21"/>
  <c r="D328" i="49"/>
  <c r="D50" i="21"/>
  <c r="D51" i="21"/>
  <c r="D350" i="49"/>
  <c r="D52" i="21"/>
  <c r="D360" i="74"/>
  <c r="D53" i="21"/>
  <c r="D370" i="49"/>
  <c r="D54" i="21"/>
  <c r="D55" i="21"/>
  <c r="D74" i="21"/>
  <c r="D75" i="21"/>
  <c r="D554" i="49"/>
  <c r="D76" i="21"/>
  <c r="D564" i="74"/>
  <c r="D77" i="21"/>
  <c r="D574" i="74"/>
  <c r="D81" i="21"/>
  <c r="D596" i="74"/>
  <c r="D82" i="21"/>
  <c r="D606" i="49"/>
  <c r="E13" i="21"/>
  <c r="E36" i="21"/>
  <c r="E245" i="49"/>
  <c r="E37" i="21"/>
  <c r="E255" i="74"/>
  <c r="E39" i="21"/>
  <c r="E275" i="49"/>
  <c r="E40" i="21"/>
  <c r="E41" i="21"/>
  <c r="E295" i="49"/>
  <c r="E23" i="21"/>
  <c r="E24" i="21"/>
  <c r="E134" i="49"/>
  <c r="E26" i="21"/>
  <c r="E154" i="74"/>
  <c r="E27" i="21"/>
  <c r="E164" i="49"/>
  <c r="E28" i="21"/>
  <c r="E174" i="74"/>
  <c r="E47" i="21"/>
  <c r="E328" i="74"/>
  <c r="E50" i="21"/>
  <c r="E340" i="49"/>
  <c r="E51" i="21"/>
  <c r="E52" i="21"/>
  <c r="E53" i="21"/>
  <c r="E370" i="74"/>
  <c r="E54" i="21"/>
  <c r="E55" i="21"/>
  <c r="E74" i="21"/>
  <c r="E75" i="21"/>
  <c r="E554" i="74"/>
  <c r="E76" i="21"/>
  <c r="E77" i="21"/>
  <c r="E574" i="74"/>
  <c r="E81" i="21"/>
  <c r="E596" i="74"/>
  <c r="E82" i="21"/>
  <c r="E606" i="74"/>
  <c r="G13" i="21"/>
  <c r="G42" i="74"/>
  <c r="G36" i="21"/>
  <c r="G37" i="21"/>
  <c r="G255" i="74"/>
  <c r="G39" i="21"/>
  <c r="G275" i="49"/>
  <c r="G40" i="21"/>
  <c r="G41" i="21"/>
  <c r="G23" i="21"/>
  <c r="G24" i="21"/>
  <c r="G134" i="74"/>
  <c r="G26" i="21"/>
  <c r="G27" i="21"/>
  <c r="G164" i="74"/>
  <c r="G28" i="21"/>
  <c r="G174" i="74"/>
  <c r="G47" i="21"/>
  <c r="G328" i="74"/>
  <c r="G50" i="21"/>
  <c r="G52" i="21"/>
  <c r="G53" i="21"/>
  <c r="G370" i="74"/>
  <c r="G54" i="21"/>
  <c r="G380" i="49"/>
  <c r="G55" i="21"/>
  <c r="G74" i="21"/>
  <c r="G75" i="21"/>
  <c r="G76" i="21"/>
  <c r="G564" i="74"/>
  <c r="G77" i="21"/>
  <c r="G574" i="74"/>
  <c r="G81" i="21"/>
  <c r="G596" i="74"/>
  <c r="G82" i="21"/>
  <c r="G606" i="49"/>
  <c r="H13" i="21"/>
  <c r="H36" i="21"/>
  <c r="H245" i="49"/>
  <c r="H37" i="21"/>
  <c r="H255" i="49"/>
  <c r="H39" i="21"/>
  <c r="H275" i="49"/>
  <c r="H40" i="21"/>
  <c r="H285" i="49"/>
  <c r="H41" i="21"/>
  <c r="H23" i="21"/>
  <c r="H24" i="21"/>
  <c r="H134" i="74"/>
  <c r="H26" i="21"/>
  <c r="H154" i="74"/>
  <c r="H27" i="21"/>
  <c r="H164" i="74"/>
  <c r="H28" i="21"/>
  <c r="H174" i="74"/>
  <c r="H47" i="21"/>
  <c r="H19" i="21"/>
  <c r="H84" i="49"/>
  <c r="H20" i="21"/>
  <c r="H21" i="21"/>
  <c r="H22" i="21"/>
  <c r="H114" i="74"/>
  <c r="H32" i="21"/>
  <c r="H205" i="74"/>
  <c r="H33" i="21"/>
  <c r="H215" i="74"/>
  <c r="H34" i="21"/>
  <c r="H225" i="74"/>
  <c r="H35" i="21"/>
  <c r="H50" i="21"/>
  <c r="H340" i="74"/>
  <c r="H51" i="21"/>
  <c r="H350" i="74"/>
  <c r="H52" i="21"/>
  <c r="H360" i="74"/>
  <c r="H53" i="21"/>
  <c r="H370" i="49"/>
  <c r="H54" i="21"/>
  <c r="H380" i="49"/>
  <c r="H55" i="21"/>
  <c r="H74" i="21"/>
  <c r="H75" i="21"/>
  <c r="H76" i="21"/>
  <c r="H564" i="74"/>
  <c r="H77" i="21"/>
  <c r="H81" i="21"/>
  <c r="H596" i="49"/>
  <c r="H82" i="21"/>
  <c r="H87" i="21"/>
  <c r="H638" i="49"/>
  <c r="H88" i="21"/>
  <c r="H648" i="49"/>
  <c r="H89" i="21"/>
  <c r="H658" i="74"/>
  <c r="H90" i="21"/>
  <c r="H668" i="49"/>
  <c r="H91" i="21"/>
  <c r="H678" i="74"/>
  <c r="H92" i="21"/>
  <c r="I13" i="21"/>
  <c r="I36" i="21"/>
  <c r="I245" i="74"/>
  <c r="I37" i="21"/>
  <c r="I255" i="49"/>
  <c r="I39" i="21"/>
  <c r="I40" i="21"/>
  <c r="I285" i="49"/>
  <c r="I41" i="21"/>
  <c r="I295" i="49"/>
  <c r="I23" i="21"/>
  <c r="I124" i="74"/>
  <c r="I24" i="21"/>
  <c r="I134" i="74"/>
  <c r="I26" i="21"/>
  <c r="I154" i="49"/>
  <c r="I27" i="21"/>
  <c r="I164" i="49"/>
  <c r="I28" i="21"/>
  <c r="I47" i="21"/>
  <c r="I328" i="74"/>
  <c r="I50" i="21"/>
  <c r="I51" i="21"/>
  <c r="I350" i="49"/>
  <c r="I52" i="21"/>
  <c r="I360" i="74"/>
  <c r="I53" i="21"/>
  <c r="I370" i="74"/>
  <c r="I54" i="21"/>
  <c r="I380" i="49"/>
  <c r="I55" i="21"/>
  <c r="I452" i="74"/>
  <c r="I74" i="21"/>
  <c r="I75" i="21"/>
  <c r="I554" i="74"/>
  <c r="I76" i="21"/>
  <c r="I564" i="74"/>
  <c r="I77" i="21"/>
  <c r="I81" i="21"/>
  <c r="I82" i="21"/>
  <c r="J13" i="21"/>
  <c r="J42" i="49"/>
  <c r="J36" i="21"/>
  <c r="J245" i="74"/>
  <c r="J37" i="21"/>
  <c r="J39" i="21"/>
  <c r="J275" i="49"/>
  <c r="J40" i="21"/>
  <c r="J41" i="21"/>
  <c r="J295" i="74"/>
  <c r="J23" i="21"/>
  <c r="J24" i="21"/>
  <c r="J134" i="74"/>
  <c r="J26" i="21"/>
  <c r="J154" i="74"/>
  <c r="J27" i="21"/>
  <c r="J164" i="74"/>
  <c r="J28" i="21"/>
  <c r="J50" i="21"/>
  <c r="J51" i="21"/>
  <c r="J350" i="49"/>
  <c r="J52" i="21"/>
  <c r="J360" i="74"/>
  <c r="J53" i="21"/>
  <c r="J54" i="21"/>
  <c r="J380" i="74"/>
  <c r="J55" i="21"/>
  <c r="J74" i="21"/>
  <c r="J544" i="74"/>
  <c r="J75" i="21"/>
  <c r="J76" i="21"/>
  <c r="J564" i="49"/>
  <c r="J77" i="21"/>
  <c r="J574" i="74"/>
  <c r="J81" i="21"/>
  <c r="J596" i="49"/>
  <c r="J82" i="21"/>
  <c r="J606" i="49"/>
  <c r="K13" i="21"/>
  <c r="K42" i="74"/>
  <c r="K36" i="21"/>
  <c r="K245" i="74"/>
  <c r="K37" i="21"/>
  <c r="K39" i="21"/>
  <c r="K275" i="49"/>
  <c r="K40" i="21"/>
  <c r="K285" i="74"/>
  <c r="K41" i="21"/>
  <c r="K295" i="74"/>
  <c r="K23" i="21"/>
  <c r="K24" i="21"/>
  <c r="K134" i="74"/>
  <c r="K26" i="21"/>
  <c r="K154" i="74"/>
  <c r="K27" i="21"/>
  <c r="K28" i="21"/>
  <c r="K174" i="49"/>
  <c r="K47" i="21"/>
  <c r="K50" i="21"/>
  <c r="K340" i="49"/>
  <c r="K51" i="21"/>
  <c r="K350" i="74"/>
  <c r="K52" i="21"/>
  <c r="K54" i="21"/>
  <c r="K380" i="74"/>
  <c r="K55" i="21"/>
  <c r="K74" i="21"/>
  <c r="K75" i="21"/>
  <c r="K554" i="74"/>
  <c r="K76" i="21"/>
  <c r="K564" i="49"/>
  <c r="K77" i="21"/>
  <c r="K574" i="74"/>
  <c r="K81" i="21"/>
  <c r="K596" i="74"/>
  <c r="K82" i="21"/>
  <c r="L13" i="21"/>
  <c r="L36" i="21"/>
  <c r="L245" i="74"/>
  <c r="L37" i="21"/>
  <c r="L255" i="74"/>
  <c r="L39" i="21"/>
  <c r="L40" i="21"/>
  <c r="L285" i="74"/>
  <c r="L41" i="21"/>
  <c r="L23" i="21"/>
  <c r="L124" i="74"/>
  <c r="L24" i="21"/>
  <c r="L26" i="21"/>
  <c r="L154" i="74"/>
  <c r="L27" i="21"/>
  <c r="L164" i="74"/>
  <c r="L28" i="21"/>
  <c r="L47" i="21"/>
  <c r="L328" i="49"/>
  <c r="L50" i="21"/>
  <c r="L51" i="21"/>
  <c r="L350" i="74"/>
  <c r="L52" i="21"/>
  <c r="L360" i="49"/>
  <c r="L53" i="21"/>
  <c r="L54" i="21"/>
  <c r="L380" i="74"/>
  <c r="L55" i="21"/>
  <c r="L390" i="74"/>
  <c r="L422" i="74"/>
  <c r="L452" i="74"/>
  <c r="L74" i="21"/>
  <c r="L544" i="74"/>
  <c r="L75" i="21"/>
  <c r="L554" i="74"/>
  <c r="L76" i="21"/>
  <c r="L564" i="74"/>
  <c r="L77" i="21"/>
  <c r="L81" i="21"/>
  <c r="L82" i="21"/>
  <c r="L606" i="74"/>
  <c r="F442" i="74"/>
  <c r="F52" i="74"/>
  <c r="A92" i="75"/>
  <c r="E24" i="75"/>
  <c r="E29" i="75"/>
  <c r="E41" i="75"/>
  <c r="E63" i="75"/>
  <c r="E68" i="75"/>
  <c r="A14" i="75"/>
  <c r="A13" i="75"/>
  <c r="A12" i="75"/>
  <c r="A11" i="75"/>
  <c r="A10" i="75"/>
  <c r="A9" i="75"/>
  <c r="A8" i="75"/>
  <c r="A7" i="75"/>
  <c r="A6" i="75"/>
  <c r="A5" i="75"/>
  <c r="A3" i="75"/>
  <c r="A2" i="75"/>
  <c r="M33" i="76"/>
  <c r="M34" i="76"/>
  <c r="M35" i="76"/>
  <c r="M36" i="76"/>
  <c r="M37" i="76"/>
  <c r="M38" i="76"/>
  <c r="D87" i="26"/>
  <c r="D639" i="49"/>
  <c r="E87" i="26"/>
  <c r="F87" i="26"/>
  <c r="F639" i="76"/>
  <c r="G87" i="26"/>
  <c r="G639" i="76"/>
  <c r="H87" i="26"/>
  <c r="H639" i="76"/>
  <c r="I87" i="26"/>
  <c r="J87" i="26"/>
  <c r="K87" i="26"/>
  <c r="L87" i="26"/>
  <c r="L639" i="76"/>
  <c r="D87" i="36"/>
  <c r="D640" i="49"/>
  <c r="E87" i="36"/>
  <c r="E640" i="76"/>
  <c r="F87" i="36"/>
  <c r="F640" i="49"/>
  <c r="G87" i="36"/>
  <c r="G640" i="76"/>
  <c r="H87" i="36"/>
  <c r="I87" i="36"/>
  <c r="I640" i="76"/>
  <c r="J87" i="36"/>
  <c r="J640" i="76"/>
  <c r="K87" i="36"/>
  <c r="K640" i="76"/>
  <c r="L87" i="36"/>
  <c r="D87" i="41"/>
  <c r="E87" i="41"/>
  <c r="E641" i="76"/>
  <c r="F87" i="41"/>
  <c r="G87" i="41"/>
  <c r="H87" i="41"/>
  <c r="I87" i="41"/>
  <c r="J87" i="41"/>
  <c r="J641" i="76"/>
  <c r="K87" i="41"/>
  <c r="K641" i="76"/>
  <c r="L87" i="41"/>
  <c r="L641" i="76"/>
  <c r="D87" i="31"/>
  <c r="D642" i="76"/>
  <c r="E87" i="31"/>
  <c r="E642" i="76"/>
  <c r="F87" i="31"/>
  <c r="F642" i="76"/>
  <c r="G87" i="31"/>
  <c r="H87" i="31"/>
  <c r="I87" i="31"/>
  <c r="J87" i="31"/>
  <c r="J642" i="49"/>
  <c r="K87" i="31"/>
  <c r="K642" i="76"/>
  <c r="L87" i="31"/>
  <c r="L642" i="76"/>
  <c r="D87" i="80"/>
  <c r="E87" i="80"/>
  <c r="E643" i="76"/>
  <c r="F87" i="80"/>
  <c r="F643" i="76"/>
  <c r="G87" i="80"/>
  <c r="G643" i="76"/>
  <c r="H87" i="80"/>
  <c r="H643" i="76"/>
  <c r="I87" i="80"/>
  <c r="I643" i="76"/>
  <c r="J87" i="80"/>
  <c r="K87" i="80"/>
  <c r="K643" i="49"/>
  <c r="L87" i="80"/>
  <c r="D87" i="84"/>
  <c r="E87" i="84"/>
  <c r="E644" i="76"/>
  <c r="F87" i="84"/>
  <c r="G87" i="84"/>
  <c r="G644" i="76"/>
  <c r="H87" i="84"/>
  <c r="H644" i="49"/>
  <c r="I87" i="84"/>
  <c r="J87" i="84"/>
  <c r="J644" i="76"/>
  <c r="K87" i="84"/>
  <c r="K644" i="76"/>
  <c r="L87" i="84"/>
  <c r="L644" i="76"/>
  <c r="D88" i="26"/>
  <c r="E88" i="26"/>
  <c r="F88" i="26"/>
  <c r="F649" i="76"/>
  <c r="G88" i="26"/>
  <c r="H88" i="26"/>
  <c r="I88" i="26"/>
  <c r="I649" i="76"/>
  <c r="J88" i="26"/>
  <c r="J649" i="76"/>
  <c r="K88" i="26"/>
  <c r="K649" i="76"/>
  <c r="L88" i="26"/>
  <c r="L649" i="76"/>
  <c r="D88" i="36"/>
  <c r="D650" i="76"/>
  <c r="E88" i="36"/>
  <c r="E650" i="76"/>
  <c r="F88" i="36"/>
  <c r="G88" i="36"/>
  <c r="H88" i="36"/>
  <c r="I88" i="36"/>
  <c r="I650" i="49"/>
  <c r="J88" i="36"/>
  <c r="K88" i="36"/>
  <c r="K650" i="49"/>
  <c r="L88" i="36"/>
  <c r="L650" i="76"/>
  <c r="D88" i="41"/>
  <c r="D651" i="49"/>
  <c r="E88" i="41"/>
  <c r="E651" i="76"/>
  <c r="F88" i="41"/>
  <c r="F651" i="49"/>
  <c r="G88" i="41"/>
  <c r="G651" i="76"/>
  <c r="H88" i="41"/>
  <c r="H651" i="76"/>
  <c r="I88" i="41"/>
  <c r="I651" i="76"/>
  <c r="J88" i="41"/>
  <c r="J651" i="49"/>
  <c r="K88" i="41"/>
  <c r="L88" i="41"/>
  <c r="L651" i="76"/>
  <c r="D88" i="31"/>
  <c r="E88" i="31"/>
  <c r="F88" i="31"/>
  <c r="G88" i="31"/>
  <c r="G652" i="76"/>
  <c r="H88" i="31"/>
  <c r="H652" i="76"/>
  <c r="I88" i="31"/>
  <c r="I652" i="49"/>
  <c r="J88" i="31"/>
  <c r="J652" i="49"/>
  <c r="K88" i="31"/>
  <c r="K652" i="49"/>
  <c r="L88" i="31"/>
  <c r="D88" i="80"/>
  <c r="D653" i="76"/>
  <c r="E88" i="80"/>
  <c r="E653" i="49"/>
  <c r="F88" i="80"/>
  <c r="F653" i="76"/>
  <c r="G88" i="80"/>
  <c r="H88" i="80"/>
  <c r="H653" i="49"/>
  <c r="I88" i="80"/>
  <c r="J88" i="80"/>
  <c r="J653" i="49"/>
  <c r="K88" i="80"/>
  <c r="K653" i="76"/>
  <c r="L88" i="80"/>
  <c r="L653" i="76"/>
  <c r="D88" i="84"/>
  <c r="D654" i="76"/>
  <c r="E88" i="84"/>
  <c r="E654" i="76"/>
  <c r="F88" i="84"/>
  <c r="G88" i="84"/>
  <c r="H88" i="84"/>
  <c r="I88" i="84"/>
  <c r="I654" i="76"/>
  <c r="J88" i="84"/>
  <c r="K88" i="84"/>
  <c r="K654" i="49"/>
  <c r="L88" i="84"/>
  <c r="L654" i="76"/>
  <c r="D89" i="26"/>
  <c r="D659" i="49"/>
  <c r="E89" i="26"/>
  <c r="E659" i="76"/>
  <c r="F89" i="26"/>
  <c r="F659" i="49"/>
  <c r="G89" i="26"/>
  <c r="G659" i="76"/>
  <c r="H89" i="26"/>
  <c r="I89" i="26"/>
  <c r="J89" i="26"/>
  <c r="K89" i="26"/>
  <c r="K659" i="76"/>
  <c r="L89" i="26"/>
  <c r="D89" i="36"/>
  <c r="D660" i="76"/>
  <c r="E89" i="36"/>
  <c r="E660" i="49"/>
  <c r="F89" i="36"/>
  <c r="F660" i="49"/>
  <c r="G89" i="36"/>
  <c r="G660" i="76"/>
  <c r="H89" i="36"/>
  <c r="H660" i="76"/>
  <c r="I89" i="36"/>
  <c r="I660" i="76"/>
  <c r="J89" i="36"/>
  <c r="J660" i="76"/>
  <c r="K89" i="36"/>
  <c r="L89" i="36"/>
  <c r="D89" i="41"/>
  <c r="E89" i="41"/>
  <c r="E661" i="76"/>
  <c r="F89" i="41"/>
  <c r="G89" i="41"/>
  <c r="G661" i="76"/>
  <c r="H89" i="41"/>
  <c r="I89" i="41"/>
  <c r="I661" i="76"/>
  <c r="J89" i="41"/>
  <c r="J661" i="76"/>
  <c r="K89" i="41"/>
  <c r="K661" i="76"/>
  <c r="L89" i="41"/>
  <c r="L661" i="76"/>
  <c r="D89" i="31"/>
  <c r="D662" i="76"/>
  <c r="E89" i="31"/>
  <c r="E662" i="76"/>
  <c r="F89" i="31"/>
  <c r="G89" i="31"/>
  <c r="H89" i="31"/>
  <c r="H662" i="76"/>
  <c r="I89" i="31"/>
  <c r="J89" i="31"/>
  <c r="J662" i="49"/>
  <c r="K89" i="31"/>
  <c r="K662" i="76"/>
  <c r="L89" i="31"/>
  <c r="D89" i="80"/>
  <c r="D663" i="76"/>
  <c r="E89" i="80"/>
  <c r="E663" i="76"/>
  <c r="F89" i="80"/>
  <c r="F663" i="76"/>
  <c r="G89" i="80"/>
  <c r="G663" i="76"/>
  <c r="H89" i="80"/>
  <c r="I89" i="80"/>
  <c r="J89" i="80"/>
  <c r="J663" i="76"/>
  <c r="K89" i="80"/>
  <c r="K663" i="76"/>
  <c r="L89" i="80"/>
  <c r="D89" i="84"/>
  <c r="D664" i="49"/>
  <c r="E89" i="84"/>
  <c r="F89" i="84"/>
  <c r="F664" i="76"/>
  <c r="G89" i="84"/>
  <c r="G664" i="49"/>
  <c r="H89" i="84"/>
  <c r="H664" i="49"/>
  <c r="I89" i="84"/>
  <c r="I664" i="76"/>
  <c r="J89" i="84"/>
  <c r="J664" i="76"/>
  <c r="K89" i="84"/>
  <c r="K664" i="49"/>
  <c r="L89" i="84"/>
  <c r="D90" i="26"/>
  <c r="D669" i="76"/>
  <c r="E90" i="26"/>
  <c r="E669" i="76"/>
  <c r="F90" i="26"/>
  <c r="G90" i="26"/>
  <c r="G669" i="49"/>
  <c r="H90" i="26"/>
  <c r="H669" i="76"/>
  <c r="I90" i="26"/>
  <c r="I669" i="76"/>
  <c r="J90" i="26"/>
  <c r="J669" i="76"/>
  <c r="K90" i="26"/>
  <c r="K669" i="76"/>
  <c r="L90" i="26"/>
  <c r="L669" i="49"/>
  <c r="D90" i="36"/>
  <c r="D670" i="49"/>
  <c r="E90" i="36"/>
  <c r="F90" i="36"/>
  <c r="G90" i="36"/>
  <c r="H90" i="36"/>
  <c r="I90" i="36"/>
  <c r="J90" i="36"/>
  <c r="J670" i="76"/>
  <c r="K90" i="36"/>
  <c r="K670" i="49"/>
  <c r="L90" i="36"/>
  <c r="L670" i="76"/>
  <c r="D90" i="41"/>
  <c r="D671" i="76"/>
  <c r="E90" i="41"/>
  <c r="E671" i="49"/>
  <c r="F90" i="41"/>
  <c r="F671" i="76"/>
  <c r="G90" i="41"/>
  <c r="G671" i="76"/>
  <c r="H90" i="41"/>
  <c r="I90" i="41"/>
  <c r="J90" i="41"/>
  <c r="J671" i="49"/>
  <c r="K90" i="41"/>
  <c r="K671" i="76"/>
  <c r="L90" i="41"/>
  <c r="D90" i="31"/>
  <c r="D672" i="76"/>
  <c r="E90" i="31"/>
  <c r="E672" i="76"/>
  <c r="F90" i="31"/>
  <c r="G90" i="31"/>
  <c r="G672" i="76"/>
  <c r="H90" i="31"/>
  <c r="I90" i="31"/>
  <c r="I672" i="76"/>
  <c r="J90" i="31"/>
  <c r="J672" i="76"/>
  <c r="K90" i="31"/>
  <c r="L90" i="31"/>
  <c r="D90" i="80"/>
  <c r="E90" i="80"/>
  <c r="E673" i="49"/>
  <c r="F90" i="80"/>
  <c r="G90" i="80"/>
  <c r="G673" i="76"/>
  <c r="H90" i="80"/>
  <c r="H673" i="76"/>
  <c r="I90" i="80"/>
  <c r="J90" i="80"/>
  <c r="J673" i="76"/>
  <c r="K90" i="80"/>
  <c r="K673" i="76"/>
  <c r="L90" i="80"/>
  <c r="L673" i="76"/>
  <c r="D90" i="84"/>
  <c r="D674" i="76"/>
  <c r="E90" i="84"/>
  <c r="F90" i="84"/>
  <c r="G90" i="84"/>
  <c r="G674" i="49"/>
  <c r="H90" i="84"/>
  <c r="H674" i="76"/>
  <c r="I90" i="84"/>
  <c r="J90" i="84"/>
  <c r="J674" i="76"/>
  <c r="K90" i="84"/>
  <c r="L90" i="84"/>
  <c r="L674" i="76"/>
  <c r="D91" i="26"/>
  <c r="D679" i="76"/>
  <c r="E91" i="26"/>
  <c r="E679" i="76"/>
  <c r="F91" i="26"/>
  <c r="F679" i="76"/>
  <c r="G91" i="26"/>
  <c r="G679" i="49"/>
  <c r="H91" i="26"/>
  <c r="I91" i="26"/>
  <c r="I679" i="49"/>
  <c r="J91" i="26"/>
  <c r="K91" i="26"/>
  <c r="K679" i="76"/>
  <c r="L91" i="26"/>
  <c r="D91" i="36"/>
  <c r="D680" i="49"/>
  <c r="E91" i="36"/>
  <c r="E680" i="49"/>
  <c r="F91" i="36"/>
  <c r="F680" i="49"/>
  <c r="G91" i="36"/>
  <c r="G680" i="76"/>
  <c r="H91" i="36"/>
  <c r="H680" i="76"/>
  <c r="I91" i="36"/>
  <c r="I680" i="76"/>
  <c r="J91" i="36"/>
  <c r="J680" i="76"/>
  <c r="K91" i="36"/>
  <c r="K680" i="76"/>
  <c r="L91" i="36"/>
  <c r="D91" i="41"/>
  <c r="D681" i="76"/>
  <c r="E91" i="41"/>
  <c r="E681" i="76"/>
  <c r="F91" i="41"/>
  <c r="G91" i="41"/>
  <c r="G681" i="76"/>
  <c r="H91" i="41"/>
  <c r="H681" i="76"/>
  <c r="I91" i="41"/>
  <c r="I681" i="76"/>
  <c r="J91" i="41"/>
  <c r="J681" i="49"/>
  <c r="K91" i="41"/>
  <c r="L91" i="41"/>
  <c r="L681" i="76"/>
  <c r="D91" i="31"/>
  <c r="D682" i="76"/>
  <c r="E91" i="31"/>
  <c r="F91" i="31"/>
  <c r="G91" i="31"/>
  <c r="H91" i="31"/>
  <c r="H682" i="49"/>
  <c r="I91" i="31"/>
  <c r="J91" i="31"/>
  <c r="J682" i="76"/>
  <c r="K91" i="31"/>
  <c r="K682" i="76"/>
  <c r="L91" i="31"/>
  <c r="L682" i="76"/>
  <c r="D91" i="80"/>
  <c r="D683" i="76"/>
  <c r="E91" i="80"/>
  <c r="E683" i="76"/>
  <c r="F91" i="80"/>
  <c r="F683" i="76"/>
  <c r="G91" i="80"/>
  <c r="G683" i="76"/>
  <c r="H91" i="80"/>
  <c r="I91" i="80"/>
  <c r="J91" i="80"/>
  <c r="K91" i="80"/>
  <c r="K683" i="76"/>
  <c r="L91" i="80"/>
  <c r="D91" i="84"/>
  <c r="D684" i="76"/>
  <c r="E91" i="84"/>
  <c r="E684" i="76"/>
  <c r="F91" i="84"/>
  <c r="G91" i="84"/>
  <c r="G684" i="76"/>
  <c r="H91" i="84"/>
  <c r="H684" i="76"/>
  <c r="I91" i="84"/>
  <c r="I684" i="76"/>
  <c r="J91" i="84"/>
  <c r="J684" i="49"/>
  <c r="K91" i="84"/>
  <c r="L91" i="84"/>
  <c r="D92" i="26"/>
  <c r="D689" i="76"/>
  <c r="E92" i="26"/>
  <c r="E689" i="76"/>
  <c r="F92" i="26"/>
  <c r="G92" i="26"/>
  <c r="G689" i="76"/>
  <c r="H92" i="26"/>
  <c r="H689" i="49"/>
  <c r="I92" i="26"/>
  <c r="I689" i="49"/>
  <c r="J92" i="26"/>
  <c r="J689" i="76"/>
  <c r="K92" i="26"/>
  <c r="K689" i="76"/>
  <c r="L92" i="26"/>
  <c r="L689" i="49"/>
  <c r="D92" i="36"/>
  <c r="D690" i="76"/>
  <c r="E92" i="36"/>
  <c r="E690" i="76"/>
  <c r="F92" i="36"/>
  <c r="G92" i="36"/>
  <c r="H92" i="36"/>
  <c r="H690" i="76"/>
  <c r="I92" i="36"/>
  <c r="J92" i="36"/>
  <c r="J690" i="76"/>
  <c r="K92" i="36"/>
  <c r="K690" i="49"/>
  <c r="L92" i="36"/>
  <c r="L690" i="76"/>
  <c r="D92" i="41"/>
  <c r="D691" i="49"/>
  <c r="E92" i="41"/>
  <c r="E691" i="76"/>
  <c r="F92" i="41"/>
  <c r="F691" i="76"/>
  <c r="G92" i="41"/>
  <c r="G691" i="76"/>
  <c r="H92" i="41"/>
  <c r="I92" i="41"/>
  <c r="J92" i="41"/>
  <c r="J691" i="49"/>
  <c r="K92" i="41"/>
  <c r="K691" i="76"/>
  <c r="L92" i="41"/>
  <c r="D92" i="31"/>
  <c r="D692" i="76"/>
  <c r="E92" i="31"/>
  <c r="F92" i="31"/>
  <c r="F692" i="49"/>
  <c r="G92" i="31"/>
  <c r="G692" i="76"/>
  <c r="H92" i="31"/>
  <c r="H692" i="76"/>
  <c r="I92" i="31"/>
  <c r="I692" i="49"/>
  <c r="J92" i="31"/>
  <c r="J692" i="76"/>
  <c r="K92" i="31"/>
  <c r="L92" i="31"/>
  <c r="D92" i="80"/>
  <c r="E92" i="80"/>
  <c r="F92" i="80"/>
  <c r="G92" i="80"/>
  <c r="G693" i="76"/>
  <c r="H92" i="80"/>
  <c r="I92" i="80"/>
  <c r="I693" i="49"/>
  <c r="J92" i="80"/>
  <c r="J693" i="76"/>
  <c r="K92" i="80"/>
  <c r="K693" i="76"/>
  <c r="L92" i="80"/>
  <c r="L693" i="76"/>
  <c r="D92" i="84"/>
  <c r="D694" i="49"/>
  <c r="E92" i="84"/>
  <c r="F92" i="84"/>
  <c r="F694" i="49"/>
  <c r="G92" i="84"/>
  <c r="H92" i="84"/>
  <c r="H694" i="76"/>
  <c r="I92" i="84"/>
  <c r="I694" i="49"/>
  <c r="J92" i="84"/>
  <c r="J694" i="49"/>
  <c r="K92" i="84"/>
  <c r="L92" i="84"/>
  <c r="L694" i="76"/>
  <c r="L392" i="76"/>
  <c r="L136" i="76"/>
  <c r="L26" i="76"/>
  <c r="L33" i="76"/>
  <c r="L34" i="76"/>
  <c r="L35" i="76"/>
  <c r="L36" i="76"/>
  <c r="L37" i="76"/>
  <c r="L38" i="76"/>
  <c r="L48" i="76"/>
  <c r="K26" i="76"/>
  <c r="K33" i="76"/>
  <c r="K34" i="76"/>
  <c r="K35" i="76"/>
  <c r="K36" i="76"/>
  <c r="K37" i="76"/>
  <c r="K38" i="76"/>
  <c r="K57" i="76"/>
  <c r="K447" i="76"/>
  <c r="K466" i="76"/>
  <c r="K556" i="76"/>
  <c r="J248" i="76"/>
  <c r="J258" i="76"/>
  <c r="J16" i="76"/>
  <c r="J33" i="76"/>
  <c r="J34" i="76"/>
  <c r="J35" i="76"/>
  <c r="J36" i="76"/>
  <c r="J37" i="76"/>
  <c r="J38" i="76"/>
  <c r="J447" i="76"/>
  <c r="J466" i="76"/>
  <c r="J474" i="76"/>
  <c r="J487" i="76"/>
  <c r="J506" i="76"/>
  <c r="J514" i="76"/>
  <c r="J545" i="76"/>
  <c r="I343" i="76"/>
  <c r="I363" i="76"/>
  <c r="I268" i="76"/>
  <c r="I33" i="76"/>
  <c r="I34" i="76"/>
  <c r="I35" i="76"/>
  <c r="I36" i="76"/>
  <c r="I37" i="76"/>
  <c r="I38" i="76"/>
  <c r="H23" i="76"/>
  <c r="H33" i="76"/>
  <c r="H34" i="76"/>
  <c r="H35" i="76"/>
  <c r="H36" i="76"/>
  <c r="H37" i="76"/>
  <c r="H38" i="76"/>
  <c r="H456" i="76"/>
  <c r="H496" i="76"/>
  <c r="H505" i="76"/>
  <c r="H523" i="76"/>
  <c r="H598" i="76"/>
  <c r="G384" i="76"/>
  <c r="G33" i="76"/>
  <c r="G34" i="76"/>
  <c r="G35" i="76"/>
  <c r="G36" i="76"/>
  <c r="G37" i="76"/>
  <c r="G38" i="76"/>
  <c r="G464" i="76"/>
  <c r="G496" i="76"/>
  <c r="G504" i="76"/>
  <c r="G608" i="76"/>
  <c r="F250" i="76"/>
  <c r="F269" i="76"/>
  <c r="F33" i="76"/>
  <c r="F34" i="76"/>
  <c r="F35" i="76"/>
  <c r="F36" i="76"/>
  <c r="F37" i="76"/>
  <c r="F38" i="76"/>
  <c r="E266" i="76"/>
  <c r="E33" i="76"/>
  <c r="E34" i="76"/>
  <c r="E35" i="76"/>
  <c r="E36" i="76"/>
  <c r="E37" i="76"/>
  <c r="E38" i="76"/>
  <c r="E424" i="76"/>
  <c r="E427" i="76"/>
  <c r="E437" i="76"/>
  <c r="D391" i="76"/>
  <c r="D33" i="76"/>
  <c r="D34" i="76"/>
  <c r="D35" i="76"/>
  <c r="D36" i="76"/>
  <c r="D37" i="76"/>
  <c r="D38" i="76"/>
  <c r="D423" i="76"/>
  <c r="D427" i="76"/>
  <c r="D438" i="76"/>
  <c r="D507" i="76"/>
  <c r="C779" i="76"/>
  <c r="C780" i="76"/>
  <c r="C781" i="76"/>
  <c r="C782" i="76"/>
  <c r="C783" i="76"/>
  <c r="C784" i="76"/>
  <c r="C776" i="76"/>
  <c r="C789" i="76"/>
  <c r="C790" i="76"/>
  <c r="C791" i="76"/>
  <c r="C792" i="76"/>
  <c r="C793" i="76"/>
  <c r="C794" i="76"/>
  <c r="C795" i="76"/>
  <c r="C796" i="76"/>
  <c r="C797" i="76"/>
  <c r="C798" i="76"/>
  <c r="C799" i="76"/>
  <c r="C803" i="76"/>
  <c r="C804" i="76"/>
  <c r="C805" i="76"/>
  <c r="C806" i="76"/>
  <c r="C810" i="76"/>
  <c r="C811" i="76"/>
  <c r="C816" i="76"/>
  <c r="C817" i="76"/>
  <c r="C818" i="76"/>
  <c r="C819" i="76"/>
  <c r="C820" i="76"/>
  <c r="C821" i="76"/>
  <c r="D35" i="26"/>
  <c r="D236" i="49"/>
  <c r="E35" i="26"/>
  <c r="E236" i="76"/>
  <c r="F35" i="26"/>
  <c r="G35" i="26"/>
  <c r="H35" i="26"/>
  <c r="H236" i="49"/>
  <c r="I35" i="26"/>
  <c r="J35" i="26"/>
  <c r="J236" i="76"/>
  <c r="K35" i="26"/>
  <c r="K236" i="76"/>
  <c r="L35" i="26"/>
  <c r="L236" i="76"/>
  <c r="D35" i="36"/>
  <c r="D237" i="76"/>
  <c r="E35" i="36"/>
  <c r="F35" i="36"/>
  <c r="G35" i="36"/>
  <c r="G237" i="76"/>
  <c r="H35" i="36"/>
  <c r="H237" i="76"/>
  <c r="I35" i="36"/>
  <c r="J35" i="36"/>
  <c r="K35" i="36"/>
  <c r="L35" i="36"/>
  <c r="L237" i="76"/>
  <c r="D35" i="41"/>
  <c r="E35" i="41"/>
  <c r="E238" i="76"/>
  <c r="F35" i="41"/>
  <c r="F238" i="76"/>
  <c r="G35" i="41"/>
  <c r="G238" i="49"/>
  <c r="H35" i="41"/>
  <c r="H238" i="76"/>
  <c r="I35" i="41"/>
  <c r="J35" i="41"/>
  <c r="J238" i="49"/>
  <c r="K35" i="41"/>
  <c r="K238" i="76"/>
  <c r="L35" i="41"/>
  <c r="D35" i="31"/>
  <c r="E35" i="31"/>
  <c r="F35" i="31"/>
  <c r="G35" i="31"/>
  <c r="H35" i="31"/>
  <c r="H239" i="76"/>
  <c r="I35" i="31"/>
  <c r="I239" i="76"/>
  <c r="J35" i="31"/>
  <c r="J239" i="49"/>
  <c r="K35" i="31"/>
  <c r="K239" i="49"/>
  <c r="L35" i="31"/>
  <c r="L19" i="31"/>
  <c r="L88" i="76"/>
  <c r="L20" i="31"/>
  <c r="L98" i="76"/>
  <c r="L21" i="31"/>
  <c r="L22" i="31"/>
  <c r="L32" i="31"/>
  <c r="L33" i="31"/>
  <c r="L219" i="76"/>
  <c r="L34" i="31"/>
  <c r="D35" i="80"/>
  <c r="D240" i="49"/>
  <c r="E35" i="80"/>
  <c r="E240" i="76"/>
  <c r="F35" i="80"/>
  <c r="F240" i="76"/>
  <c r="G35" i="80"/>
  <c r="H35" i="80"/>
  <c r="I35" i="80"/>
  <c r="I240" i="76"/>
  <c r="J35" i="80"/>
  <c r="J240" i="76"/>
  <c r="K35" i="80"/>
  <c r="K240" i="76"/>
  <c r="L35" i="80"/>
  <c r="L240" i="76"/>
  <c r="D35" i="84"/>
  <c r="D241" i="76"/>
  <c r="E35" i="84"/>
  <c r="E241" i="49"/>
  <c r="G35" i="84"/>
  <c r="G241" i="49"/>
  <c r="H35" i="84"/>
  <c r="H241" i="76"/>
  <c r="I35" i="84"/>
  <c r="I241" i="76"/>
  <c r="J35" i="84"/>
  <c r="J241" i="49"/>
  <c r="K35" i="84"/>
  <c r="L35" i="84"/>
  <c r="L241" i="49"/>
  <c r="D34" i="26"/>
  <c r="D226" i="76"/>
  <c r="E34" i="26"/>
  <c r="E226" i="76"/>
  <c r="F34" i="26"/>
  <c r="G34" i="26"/>
  <c r="G226" i="49"/>
  <c r="H34" i="26"/>
  <c r="I34" i="26"/>
  <c r="J34" i="26"/>
  <c r="J226" i="49"/>
  <c r="K34" i="26"/>
  <c r="L34" i="26"/>
  <c r="L226" i="49"/>
  <c r="D34" i="36"/>
  <c r="E34" i="36"/>
  <c r="F34" i="36"/>
  <c r="F227" i="49"/>
  <c r="G34" i="36"/>
  <c r="H34" i="36"/>
  <c r="H227" i="49"/>
  <c r="I34" i="36"/>
  <c r="J34" i="36"/>
  <c r="J227" i="76"/>
  <c r="K34" i="36"/>
  <c r="K227" i="76"/>
  <c r="L34" i="36"/>
  <c r="D34" i="41"/>
  <c r="D228" i="76"/>
  <c r="E34" i="41"/>
  <c r="F34" i="41"/>
  <c r="F228" i="76"/>
  <c r="G34" i="41"/>
  <c r="G228" i="76"/>
  <c r="H34" i="41"/>
  <c r="H228" i="76"/>
  <c r="I34" i="41"/>
  <c r="I228" i="49"/>
  <c r="J34" i="41"/>
  <c r="J228" i="76"/>
  <c r="K34" i="41"/>
  <c r="K228" i="49"/>
  <c r="L34" i="41"/>
  <c r="D34" i="31"/>
  <c r="D229" i="76"/>
  <c r="E34" i="31"/>
  <c r="E229" i="76"/>
  <c r="F34" i="31"/>
  <c r="F229" i="76"/>
  <c r="G34" i="31"/>
  <c r="H34" i="31"/>
  <c r="H229" i="76"/>
  <c r="I34" i="31"/>
  <c r="I229" i="49"/>
  <c r="I32" i="31"/>
  <c r="I209" i="76"/>
  <c r="I33" i="31"/>
  <c r="I219" i="49"/>
  <c r="J34" i="31"/>
  <c r="J229" i="76"/>
  <c r="K34" i="31"/>
  <c r="K229" i="76"/>
  <c r="D34" i="80"/>
  <c r="D230" i="49"/>
  <c r="E34" i="80"/>
  <c r="F34" i="80"/>
  <c r="F230" i="76"/>
  <c r="G34" i="80"/>
  <c r="G230" i="76"/>
  <c r="H34" i="80"/>
  <c r="I34" i="80"/>
  <c r="I230" i="76"/>
  <c r="J34" i="80"/>
  <c r="J230" i="76"/>
  <c r="K34" i="80"/>
  <c r="K230" i="76"/>
  <c r="L34" i="80"/>
  <c r="L230" i="76"/>
  <c r="D34" i="84"/>
  <c r="E34" i="84"/>
  <c r="E231" i="49"/>
  <c r="G34" i="84"/>
  <c r="G231" i="76"/>
  <c r="H34" i="84"/>
  <c r="H231" i="76"/>
  <c r="I34" i="84"/>
  <c r="J34" i="84"/>
  <c r="J231" i="76"/>
  <c r="K34" i="84"/>
  <c r="K231" i="76"/>
  <c r="L34" i="84"/>
  <c r="D33" i="26"/>
  <c r="D216" i="49"/>
  <c r="E33" i="26"/>
  <c r="E216" i="76"/>
  <c r="F33" i="26"/>
  <c r="F216" i="76"/>
  <c r="G33" i="26"/>
  <c r="H33" i="26"/>
  <c r="I33" i="26"/>
  <c r="I216" i="76"/>
  <c r="J33" i="26"/>
  <c r="J216" i="76"/>
  <c r="K33" i="26"/>
  <c r="K216" i="76"/>
  <c r="L33" i="26"/>
  <c r="L216" i="76"/>
  <c r="D33" i="36"/>
  <c r="D217" i="76"/>
  <c r="E33" i="36"/>
  <c r="E217" i="49"/>
  <c r="F33" i="36"/>
  <c r="G33" i="36"/>
  <c r="H33" i="36"/>
  <c r="H217" i="49"/>
  <c r="I33" i="36"/>
  <c r="I217" i="76"/>
  <c r="J33" i="36"/>
  <c r="J217" i="49"/>
  <c r="K33" i="36"/>
  <c r="L33" i="36"/>
  <c r="L217" i="49"/>
  <c r="D33" i="41"/>
  <c r="D218" i="49"/>
  <c r="E33" i="41"/>
  <c r="E218" i="76"/>
  <c r="F33" i="41"/>
  <c r="F218" i="76"/>
  <c r="G33" i="41"/>
  <c r="G218" i="76"/>
  <c r="H33" i="41"/>
  <c r="I33" i="41"/>
  <c r="J33" i="41"/>
  <c r="J218" i="76"/>
  <c r="K33" i="41"/>
  <c r="K218" i="76"/>
  <c r="L33" i="41"/>
  <c r="L218" i="49"/>
  <c r="D33" i="31"/>
  <c r="E33" i="31"/>
  <c r="E219" i="49"/>
  <c r="F33" i="31"/>
  <c r="F219" i="76"/>
  <c r="G33" i="31"/>
  <c r="G219" i="76"/>
  <c r="H33" i="31"/>
  <c r="H219" i="49"/>
  <c r="J33" i="31"/>
  <c r="K33" i="31"/>
  <c r="K219" i="49"/>
  <c r="D33" i="80"/>
  <c r="D220" i="49"/>
  <c r="E33" i="80"/>
  <c r="F33" i="80"/>
  <c r="G33" i="80"/>
  <c r="G220" i="76"/>
  <c r="H33" i="80"/>
  <c r="H220" i="49"/>
  <c r="I33" i="80"/>
  <c r="I220" i="76"/>
  <c r="J33" i="80"/>
  <c r="K33" i="80"/>
  <c r="K220" i="76"/>
  <c r="L33" i="80"/>
  <c r="L220" i="49"/>
  <c r="D33" i="84"/>
  <c r="D221" i="76"/>
  <c r="E33" i="84"/>
  <c r="E221" i="76"/>
  <c r="G33" i="84"/>
  <c r="G221" i="76"/>
  <c r="H33" i="84"/>
  <c r="I33" i="84"/>
  <c r="J33" i="84"/>
  <c r="J221" i="76"/>
  <c r="K33" i="84"/>
  <c r="K221" i="49"/>
  <c r="L33" i="84"/>
  <c r="L221" i="76"/>
  <c r="D32" i="26"/>
  <c r="E32" i="26"/>
  <c r="F32" i="26"/>
  <c r="F206" i="76"/>
  <c r="G32" i="26"/>
  <c r="G206" i="76"/>
  <c r="H32" i="26"/>
  <c r="H206" i="76"/>
  <c r="I32" i="26"/>
  <c r="I206" i="76"/>
  <c r="J32" i="26"/>
  <c r="J206" i="76"/>
  <c r="K32" i="26"/>
  <c r="K206" i="76"/>
  <c r="L32" i="26"/>
  <c r="D32" i="36"/>
  <c r="D207" i="76"/>
  <c r="E32" i="36"/>
  <c r="E207" i="76"/>
  <c r="F32" i="36"/>
  <c r="G32" i="36"/>
  <c r="G207" i="49"/>
  <c r="H32" i="36"/>
  <c r="H207" i="76"/>
  <c r="I32" i="36"/>
  <c r="I207" i="76"/>
  <c r="J32" i="36"/>
  <c r="J207" i="49"/>
  <c r="K32" i="36"/>
  <c r="K207" i="76"/>
  <c r="L32" i="36"/>
  <c r="L207" i="76"/>
  <c r="D32" i="41"/>
  <c r="E32" i="41"/>
  <c r="F32" i="41"/>
  <c r="G32" i="41"/>
  <c r="G208" i="49"/>
  <c r="H32" i="41"/>
  <c r="H208" i="76"/>
  <c r="I32" i="41"/>
  <c r="I208" i="49"/>
  <c r="J32" i="41"/>
  <c r="J208" i="49"/>
  <c r="K32" i="41"/>
  <c r="K208" i="76"/>
  <c r="L32" i="41"/>
  <c r="L208" i="76"/>
  <c r="D32" i="31"/>
  <c r="D209" i="76"/>
  <c r="E32" i="31"/>
  <c r="F32" i="31"/>
  <c r="F209" i="76"/>
  <c r="G32" i="31"/>
  <c r="G209" i="76"/>
  <c r="H32" i="31"/>
  <c r="J32" i="31"/>
  <c r="J209" i="76"/>
  <c r="K32" i="31"/>
  <c r="K209" i="76"/>
  <c r="D32" i="80"/>
  <c r="D210" i="76"/>
  <c r="E32" i="80"/>
  <c r="E210" i="49"/>
  <c r="F32" i="80"/>
  <c r="G32" i="80"/>
  <c r="G210" i="49"/>
  <c r="H32" i="80"/>
  <c r="I32" i="80"/>
  <c r="I210" i="49"/>
  <c r="J32" i="80"/>
  <c r="K32" i="80"/>
  <c r="K210" i="76"/>
  <c r="L32" i="80"/>
  <c r="D32" i="84"/>
  <c r="E32" i="84"/>
  <c r="G32" i="84"/>
  <c r="G211" i="49"/>
  <c r="H32" i="84"/>
  <c r="H211" i="49"/>
  <c r="I32" i="84"/>
  <c r="J32" i="84"/>
  <c r="J211" i="49"/>
  <c r="K32" i="84"/>
  <c r="K211" i="49"/>
  <c r="L32" i="84"/>
  <c r="L211" i="76"/>
  <c r="D22" i="26"/>
  <c r="D115" i="49"/>
  <c r="E22" i="26"/>
  <c r="F22" i="26"/>
  <c r="F115" i="76"/>
  <c r="G22" i="26"/>
  <c r="G115" i="76"/>
  <c r="H22" i="26"/>
  <c r="I22" i="26"/>
  <c r="I115" i="76"/>
  <c r="J22" i="26"/>
  <c r="J115" i="76"/>
  <c r="K22" i="26"/>
  <c r="K115" i="76"/>
  <c r="L22" i="26"/>
  <c r="L115" i="76"/>
  <c r="D22" i="36"/>
  <c r="D116" i="49"/>
  <c r="E22" i="36"/>
  <c r="E116" i="76"/>
  <c r="F22" i="36"/>
  <c r="F116" i="76"/>
  <c r="G22" i="36"/>
  <c r="G116" i="49"/>
  <c r="H22" i="36"/>
  <c r="I22" i="36"/>
  <c r="I116" i="76"/>
  <c r="J22" i="36"/>
  <c r="J116" i="76"/>
  <c r="K22" i="36"/>
  <c r="L22" i="36"/>
  <c r="L116" i="76"/>
  <c r="D22" i="41"/>
  <c r="D117" i="49"/>
  <c r="E22" i="41"/>
  <c r="F22" i="41"/>
  <c r="F117" i="49"/>
  <c r="G22" i="41"/>
  <c r="G117" i="49"/>
  <c r="H22" i="41"/>
  <c r="H117" i="76"/>
  <c r="I22" i="41"/>
  <c r="I117" i="76"/>
  <c r="J22" i="41"/>
  <c r="J117" i="76"/>
  <c r="K22" i="41"/>
  <c r="L22" i="41"/>
  <c r="L117" i="49"/>
  <c r="D22" i="31"/>
  <c r="E22" i="31"/>
  <c r="E118" i="49"/>
  <c r="F22" i="31"/>
  <c r="F118" i="76"/>
  <c r="G22" i="31"/>
  <c r="G118" i="76"/>
  <c r="H22" i="31"/>
  <c r="I22" i="31"/>
  <c r="I118" i="76"/>
  <c r="J22" i="31"/>
  <c r="K22" i="31"/>
  <c r="K118" i="76"/>
  <c r="D22" i="80"/>
  <c r="D119" i="76"/>
  <c r="E22" i="80"/>
  <c r="E119" i="49"/>
  <c r="F22" i="80"/>
  <c r="G22" i="80"/>
  <c r="G119" i="76"/>
  <c r="H22" i="80"/>
  <c r="H119" i="76"/>
  <c r="I22" i="80"/>
  <c r="J22" i="80"/>
  <c r="J119" i="76"/>
  <c r="K22" i="80"/>
  <c r="L22" i="80"/>
  <c r="L119" i="49"/>
  <c r="D22" i="84"/>
  <c r="D120" i="49"/>
  <c r="E22" i="84"/>
  <c r="E120" i="76"/>
  <c r="F22" i="84"/>
  <c r="F120" i="76"/>
  <c r="G22" i="84"/>
  <c r="G120" i="76"/>
  <c r="H22" i="84"/>
  <c r="H120" i="76"/>
  <c r="I22" i="84"/>
  <c r="J22" i="84"/>
  <c r="J120" i="76"/>
  <c r="K22" i="84"/>
  <c r="K120" i="76"/>
  <c r="L22" i="84"/>
  <c r="L120" i="49"/>
  <c r="D21" i="26"/>
  <c r="D105" i="76"/>
  <c r="E21" i="26"/>
  <c r="E105" i="76"/>
  <c r="F21" i="26"/>
  <c r="G21" i="26"/>
  <c r="G105" i="76"/>
  <c r="H21" i="26"/>
  <c r="H105" i="49"/>
  <c r="I21" i="26"/>
  <c r="I105" i="49"/>
  <c r="J21" i="26"/>
  <c r="J105" i="76"/>
  <c r="K21" i="26"/>
  <c r="K105" i="76"/>
  <c r="L21" i="26"/>
  <c r="D21" i="36"/>
  <c r="E21" i="36"/>
  <c r="F21" i="36"/>
  <c r="G21" i="36"/>
  <c r="G106" i="76"/>
  <c r="H21" i="36"/>
  <c r="H106" i="76"/>
  <c r="I21" i="36"/>
  <c r="J21" i="36"/>
  <c r="J106" i="76"/>
  <c r="K21" i="36"/>
  <c r="L21" i="36"/>
  <c r="L106" i="76"/>
  <c r="D21" i="41"/>
  <c r="D107" i="76"/>
  <c r="E21" i="41"/>
  <c r="E107" i="76"/>
  <c r="F21" i="41"/>
  <c r="G21" i="41"/>
  <c r="G107" i="76"/>
  <c r="H21" i="41"/>
  <c r="I21" i="41"/>
  <c r="J21" i="41"/>
  <c r="J107" i="76"/>
  <c r="K21" i="41"/>
  <c r="K107" i="76"/>
  <c r="L21" i="41"/>
  <c r="L107" i="76"/>
  <c r="D21" i="31"/>
  <c r="D108" i="49"/>
  <c r="E21" i="31"/>
  <c r="E108" i="49"/>
  <c r="F21" i="31"/>
  <c r="F108" i="76"/>
  <c r="G21" i="31"/>
  <c r="G108" i="76"/>
  <c r="H21" i="31"/>
  <c r="H108" i="76"/>
  <c r="I21" i="31"/>
  <c r="J21" i="31"/>
  <c r="J108" i="76"/>
  <c r="K21" i="31"/>
  <c r="D21" i="80"/>
  <c r="E21" i="80"/>
  <c r="E109" i="76"/>
  <c r="F21" i="80"/>
  <c r="G21" i="80"/>
  <c r="G109" i="49"/>
  <c r="H21" i="80"/>
  <c r="I21" i="80"/>
  <c r="I109" i="76"/>
  <c r="J21" i="80"/>
  <c r="J109" i="76"/>
  <c r="K21" i="80"/>
  <c r="K109" i="76"/>
  <c r="L21" i="80"/>
  <c r="L109" i="76"/>
  <c r="D21" i="84"/>
  <c r="E21" i="84"/>
  <c r="F21" i="84"/>
  <c r="G21" i="84"/>
  <c r="G110" i="76"/>
  <c r="H21" i="84"/>
  <c r="H110" i="76"/>
  <c r="I21" i="84"/>
  <c r="J21" i="84"/>
  <c r="J110" i="49"/>
  <c r="K21" i="84"/>
  <c r="K110" i="76"/>
  <c r="L21" i="84"/>
  <c r="D20" i="26"/>
  <c r="D95" i="76"/>
  <c r="E20" i="26"/>
  <c r="F20" i="26"/>
  <c r="G20" i="26"/>
  <c r="G95" i="76"/>
  <c r="H20" i="26"/>
  <c r="H95" i="49"/>
  <c r="I20" i="26"/>
  <c r="I95" i="49"/>
  <c r="J20" i="26"/>
  <c r="K20" i="26"/>
  <c r="K95" i="49"/>
  <c r="L20" i="26"/>
  <c r="L95" i="76"/>
  <c r="D20" i="36"/>
  <c r="D96" i="76"/>
  <c r="E20" i="36"/>
  <c r="F20" i="36"/>
  <c r="F96" i="49"/>
  <c r="G20" i="36"/>
  <c r="G96" i="76"/>
  <c r="H20" i="36"/>
  <c r="I20" i="36"/>
  <c r="J20" i="36"/>
  <c r="K20" i="36"/>
  <c r="L20" i="36"/>
  <c r="L96" i="49"/>
  <c r="D20" i="41"/>
  <c r="D97" i="76"/>
  <c r="E20" i="41"/>
  <c r="F20" i="41"/>
  <c r="F97" i="76"/>
  <c r="G20" i="41"/>
  <c r="G97" i="49"/>
  <c r="H20" i="41"/>
  <c r="I20" i="41"/>
  <c r="I97" i="76"/>
  <c r="J20" i="41"/>
  <c r="K20" i="41"/>
  <c r="L20" i="41"/>
  <c r="D20" i="31"/>
  <c r="E20" i="31"/>
  <c r="E98" i="76"/>
  <c r="F20" i="31"/>
  <c r="G20" i="31"/>
  <c r="G98" i="49"/>
  <c r="H20" i="31"/>
  <c r="H98" i="49"/>
  <c r="H19" i="31"/>
  <c r="I20" i="31"/>
  <c r="J20" i="31"/>
  <c r="J98" i="76"/>
  <c r="K20" i="31"/>
  <c r="K98" i="76"/>
  <c r="D20" i="80"/>
  <c r="D99" i="76"/>
  <c r="E20" i="80"/>
  <c r="E99" i="49"/>
  <c r="F20" i="80"/>
  <c r="G20" i="80"/>
  <c r="H20" i="80"/>
  <c r="H99" i="76"/>
  <c r="I20" i="80"/>
  <c r="J20" i="80"/>
  <c r="K20" i="80"/>
  <c r="K99" i="49"/>
  <c r="K19" i="80"/>
  <c r="K89" i="76"/>
  <c r="L20" i="80"/>
  <c r="L99" i="76"/>
  <c r="D20" i="84"/>
  <c r="E20" i="84"/>
  <c r="F20" i="84"/>
  <c r="F100" i="76"/>
  <c r="G20" i="84"/>
  <c r="G100" i="76"/>
  <c r="H20" i="84"/>
  <c r="I20" i="84"/>
  <c r="I100" i="49"/>
  <c r="J20" i="84"/>
  <c r="K20" i="84"/>
  <c r="K100" i="49"/>
  <c r="L20" i="84"/>
  <c r="L100" i="49"/>
  <c r="D19" i="26"/>
  <c r="D85" i="76"/>
  <c r="E19" i="26"/>
  <c r="E85" i="76"/>
  <c r="F19" i="26"/>
  <c r="G19" i="26"/>
  <c r="G85" i="49"/>
  <c r="H19" i="26"/>
  <c r="H85" i="76"/>
  <c r="I19" i="26"/>
  <c r="I85" i="76"/>
  <c r="J19" i="26"/>
  <c r="K19" i="26"/>
  <c r="L19" i="26"/>
  <c r="D19" i="36"/>
  <c r="E19" i="36"/>
  <c r="E86" i="76"/>
  <c r="F19" i="36"/>
  <c r="F86" i="76"/>
  <c r="G19" i="36"/>
  <c r="G86" i="76"/>
  <c r="H19" i="36"/>
  <c r="H86" i="76"/>
  <c r="I19" i="36"/>
  <c r="J19" i="36"/>
  <c r="J86" i="49"/>
  <c r="K19" i="36"/>
  <c r="K86" i="76"/>
  <c r="L19" i="36"/>
  <c r="D19" i="41"/>
  <c r="E19" i="41"/>
  <c r="E87" i="76"/>
  <c r="F19" i="41"/>
  <c r="F87" i="49"/>
  <c r="G19" i="41"/>
  <c r="H19" i="41"/>
  <c r="H87" i="76"/>
  <c r="I19" i="41"/>
  <c r="I87" i="76"/>
  <c r="J19" i="41"/>
  <c r="J87" i="76"/>
  <c r="K19" i="41"/>
  <c r="K87" i="49"/>
  <c r="L19" i="41"/>
  <c r="L87" i="76"/>
  <c r="D19" i="31"/>
  <c r="D88" i="76"/>
  <c r="E19" i="31"/>
  <c r="E88" i="76"/>
  <c r="F19" i="31"/>
  <c r="F88" i="76"/>
  <c r="G19" i="31"/>
  <c r="I19" i="31"/>
  <c r="I88" i="49"/>
  <c r="J19" i="31"/>
  <c r="K19" i="31"/>
  <c r="D19" i="80"/>
  <c r="E19" i="80"/>
  <c r="E89" i="76"/>
  <c r="F19" i="80"/>
  <c r="F89" i="76"/>
  <c r="G19" i="80"/>
  <c r="G89" i="49"/>
  <c r="H19" i="80"/>
  <c r="I19" i="80"/>
  <c r="I89" i="76"/>
  <c r="J19" i="80"/>
  <c r="J89" i="76"/>
  <c r="L19" i="80"/>
  <c r="L89" i="76"/>
  <c r="D19" i="84"/>
  <c r="E19" i="84"/>
  <c r="F19" i="84"/>
  <c r="F90" i="76"/>
  <c r="G19" i="84"/>
  <c r="H19" i="84"/>
  <c r="H90" i="76"/>
  <c r="I19" i="84"/>
  <c r="I90" i="76"/>
  <c r="J19" i="84"/>
  <c r="J90" i="76"/>
  <c r="K19" i="84"/>
  <c r="K90" i="76"/>
  <c r="L19" i="84"/>
  <c r="L90" i="76"/>
  <c r="M100" i="26"/>
  <c r="M100" i="36"/>
  <c r="M717" i="76"/>
  <c r="M100" i="41"/>
  <c r="M718" i="76"/>
  <c r="M100" i="31"/>
  <c r="M100" i="80"/>
  <c r="M720" i="76"/>
  <c r="M100" i="84"/>
  <c r="M721" i="49"/>
  <c r="B2" i="84"/>
  <c r="B721" i="76"/>
  <c r="B2" i="80"/>
  <c r="B703" i="76"/>
  <c r="B2" i="31"/>
  <c r="B729" i="76"/>
  <c r="B2" i="41"/>
  <c r="B718" i="76"/>
  <c r="B2" i="36"/>
  <c r="B690" i="76"/>
  <c r="B2" i="26"/>
  <c r="B105" i="49"/>
  <c r="M7" i="76"/>
  <c r="B6" i="76"/>
  <c r="B4" i="76"/>
  <c r="B3" i="76"/>
  <c r="M30" i="74"/>
  <c r="M31" i="74"/>
  <c r="M32" i="74"/>
  <c r="D87" i="13"/>
  <c r="D636" i="74"/>
  <c r="E87" i="13"/>
  <c r="F87" i="13"/>
  <c r="F636" i="74"/>
  <c r="G87" i="13"/>
  <c r="G636" i="74"/>
  <c r="H87" i="13"/>
  <c r="H636" i="74"/>
  <c r="I87" i="13"/>
  <c r="I636" i="74"/>
  <c r="J87" i="13"/>
  <c r="J636" i="49"/>
  <c r="K87" i="13"/>
  <c r="L87" i="13"/>
  <c r="L636" i="49"/>
  <c r="D87" i="16"/>
  <c r="D637" i="74"/>
  <c r="E87" i="16"/>
  <c r="E637" i="74"/>
  <c r="F87" i="16"/>
  <c r="F637" i="49"/>
  <c r="G87" i="16"/>
  <c r="G637" i="74"/>
  <c r="H87" i="16"/>
  <c r="H637" i="74"/>
  <c r="I87" i="16"/>
  <c r="I637" i="74"/>
  <c r="J87" i="16"/>
  <c r="J637" i="74"/>
  <c r="K87" i="16"/>
  <c r="K637" i="74"/>
  <c r="L87" i="16"/>
  <c r="L637" i="74"/>
  <c r="D87" i="21"/>
  <c r="E87" i="21"/>
  <c r="E638" i="74"/>
  <c r="F87" i="21"/>
  <c r="F638" i="74"/>
  <c r="G87" i="21"/>
  <c r="G638" i="49"/>
  <c r="I87" i="21"/>
  <c r="I638" i="74"/>
  <c r="J87" i="21"/>
  <c r="J638" i="74"/>
  <c r="K87" i="21"/>
  <c r="K638" i="49"/>
  <c r="L87" i="21"/>
  <c r="D88" i="13"/>
  <c r="D646" i="74"/>
  <c r="E88" i="13"/>
  <c r="E646" i="49"/>
  <c r="F88" i="13"/>
  <c r="G88" i="13"/>
  <c r="G646" i="49"/>
  <c r="H88" i="13"/>
  <c r="H646" i="49"/>
  <c r="I88" i="13"/>
  <c r="I646" i="49"/>
  <c r="J88" i="13"/>
  <c r="K88" i="13"/>
  <c r="K646" i="74"/>
  <c r="L88" i="13"/>
  <c r="L646" i="74"/>
  <c r="D88" i="16"/>
  <c r="E88" i="16"/>
  <c r="E647" i="74"/>
  <c r="F88" i="16"/>
  <c r="F647" i="74"/>
  <c r="G88" i="16"/>
  <c r="G647" i="74"/>
  <c r="H88" i="16"/>
  <c r="H647" i="74"/>
  <c r="I88" i="16"/>
  <c r="I647" i="74"/>
  <c r="J88" i="16"/>
  <c r="J647" i="49"/>
  <c r="K88" i="16"/>
  <c r="K647" i="49"/>
  <c r="L88" i="16"/>
  <c r="L647" i="49"/>
  <c r="D88" i="21"/>
  <c r="D648" i="74"/>
  <c r="E88" i="21"/>
  <c r="E648" i="49"/>
  <c r="F88" i="21"/>
  <c r="F648" i="74"/>
  <c r="G88" i="21"/>
  <c r="G648" i="74"/>
  <c r="I88" i="21"/>
  <c r="I648" i="74"/>
  <c r="J88" i="21"/>
  <c r="J648" i="74"/>
  <c r="K88" i="21"/>
  <c r="K648" i="74"/>
  <c r="L88" i="21"/>
  <c r="L648" i="74"/>
  <c r="D89" i="13"/>
  <c r="E89" i="13"/>
  <c r="E656" i="74"/>
  <c r="F89" i="13"/>
  <c r="G89" i="13"/>
  <c r="G656" i="49"/>
  <c r="H89" i="13"/>
  <c r="H656" i="49"/>
  <c r="I89" i="13"/>
  <c r="I656" i="74"/>
  <c r="J89" i="13"/>
  <c r="K89" i="13"/>
  <c r="L89" i="13"/>
  <c r="L656" i="74"/>
  <c r="D89" i="16"/>
  <c r="D657" i="49"/>
  <c r="E89" i="16"/>
  <c r="E657" i="74"/>
  <c r="F89" i="16"/>
  <c r="F657" i="74"/>
  <c r="G89" i="16"/>
  <c r="H89" i="16"/>
  <c r="H657" i="74"/>
  <c r="I89" i="16"/>
  <c r="J89" i="16"/>
  <c r="J657" i="49"/>
  <c r="K89" i="16"/>
  <c r="K657" i="74"/>
  <c r="L89" i="16"/>
  <c r="D89" i="21"/>
  <c r="E89" i="21"/>
  <c r="F89" i="21"/>
  <c r="F658" i="74"/>
  <c r="G89" i="21"/>
  <c r="I89" i="21"/>
  <c r="I658" i="49"/>
  <c r="J89" i="21"/>
  <c r="J658" i="74"/>
  <c r="K89" i="21"/>
  <c r="K658" i="49"/>
  <c r="L89" i="21"/>
  <c r="D90" i="13"/>
  <c r="E90" i="13"/>
  <c r="E666" i="74"/>
  <c r="F90" i="13"/>
  <c r="F666" i="74"/>
  <c r="G90" i="13"/>
  <c r="H90" i="13"/>
  <c r="I90" i="13"/>
  <c r="I666" i="74"/>
  <c r="J90" i="13"/>
  <c r="J666" i="49"/>
  <c r="K90" i="13"/>
  <c r="K666" i="74"/>
  <c r="L90" i="13"/>
  <c r="L666" i="49"/>
  <c r="D90" i="16"/>
  <c r="E90" i="16"/>
  <c r="E667" i="74"/>
  <c r="F90" i="16"/>
  <c r="F667" i="49"/>
  <c r="G90" i="16"/>
  <c r="G667" i="49"/>
  <c r="H90" i="16"/>
  <c r="H667" i="74"/>
  <c r="I90" i="16"/>
  <c r="I667" i="74"/>
  <c r="J90" i="16"/>
  <c r="J667" i="74"/>
  <c r="K90" i="16"/>
  <c r="K667" i="49"/>
  <c r="L90" i="16"/>
  <c r="L667" i="74"/>
  <c r="D90" i="21"/>
  <c r="D668" i="49"/>
  <c r="E90" i="21"/>
  <c r="E668" i="74"/>
  <c r="F90" i="21"/>
  <c r="F668" i="74"/>
  <c r="G90" i="21"/>
  <c r="G668" i="49"/>
  <c r="I90" i="21"/>
  <c r="I668" i="74"/>
  <c r="J90" i="21"/>
  <c r="J668" i="74"/>
  <c r="K90" i="21"/>
  <c r="L90" i="21"/>
  <c r="L668" i="49"/>
  <c r="D91" i="13"/>
  <c r="D676" i="74"/>
  <c r="E91" i="13"/>
  <c r="F91" i="13"/>
  <c r="G91" i="13"/>
  <c r="G676" i="74"/>
  <c r="H91" i="13"/>
  <c r="H676" i="49"/>
  <c r="I91" i="13"/>
  <c r="J91" i="13"/>
  <c r="J676" i="74"/>
  <c r="K91" i="13"/>
  <c r="L91" i="13"/>
  <c r="L676" i="74"/>
  <c r="D91" i="16"/>
  <c r="E91" i="16"/>
  <c r="F91" i="16"/>
  <c r="G91" i="16"/>
  <c r="G677" i="74"/>
  <c r="H91" i="16"/>
  <c r="H677" i="74"/>
  <c r="I91" i="16"/>
  <c r="J91" i="16"/>
  <c r="J677" i="74"/>
  <c r="K91" i="16"/>
  <c r="L91" i="16"/>
  <c r="D91" i="21"/>
  <c r="D678" i="74"/>
  <c r="E91" i="21"/>
  <c r="E678" i="74"/>
  <c r="F91" i="21"/>
  <c r="F678" i="74"/>
  <c r="G91" i="21"/>
  <c r="G678" i="49"/>
  <c r="I91" i="21"/>
  <c r="J91" i="21"/>
  <c r="K91" i="21"/>
  <c r="L91" i="21"/>
  <c r="L678" i="49"/>
  <c r="D92" i="13"/>
  <c r="E92" i="13"/>
  <c r="E686" i="74"/>
  <c r="F92" i="13"/>
  <c r="G92" i="13"/>
  <c r="G686" i="74"/>
  <c r="H92" i="13"/>
  <c r="H686" i="49"/>
  <c r="I92" i="13"/>
  <c r="J92" i="13"/>
  <c r="J686" i="74"/>
  <c r="K92" i="13"/>
  <c r="K92" i="16"/>
  <c r="K687" i="74"/>
  <c r="K92" i="21"/>
  <c r="L92" i="13"/>
  <c r="L686" i="74"/>
  <c r="D92" i="16"/>
  <c r="D687" i="74"/>
  <c r="E92" i="16"/>
  <c r="F92" i="16"/>
  <c r="F687" i="74"/>
  <c r="G92" i="16"/>
  <c r="H92" i="16"/>
  <c r="I92" i="16"/>
  <c r="I687" i="49"/>
  <c r="J92" i="16"/>
  <c r="L92" i="16"/>
  <c r="L687" i="74"/>
  <c r="D92" i="21"/>
  <c r="E92" i="21"/>
  <c r="F92" i="21"/>
  <c r="F688" i="74"/>
  <c r="G92" i="21"/>
  <c r="G688" i="74"/>
  <c r="I92" i="21"/>
  <c r="I688" i="74"/>
  <c r="J92" i="21"/>
  <c r="L92" i="21"/>
  <c r="L688" i="49"/>
  <c r="L21" i="74"/>
  <c r="L30" i="74"/>
  <c r="L31" i="74"/>
  <c r="L32" i="74"/>
  <c r="K30" i="74"/>
  <c r="K31" i="74"/>
  <c r="K32" i="74"/>
  <c r="K450" i="74"/>
  <c r="K492" i="74"/>
  <c r="J30" i="74"/>
  <c r="J31" i="74"/>
  <c r="J32" i="74"/>
  <c r="J431" i="74"/>
  <c r="I30" i="74"/>
  <c r="I31" i="74"/>
  <c r="I32" i="74"/>
  <c r="I42" i="74"/>
  <c r="I52" i="74"/>
  <c r="H30" i="74"/>
  <c r="H31" i="74"/>
  <c r="H32" i="74"/>
  <c r="H52" i="74"/>
  <c r="H491" i="74"/>
  <c r="H501" i="74"/>
  <c r="G30" i="74"/>
  <c r="G31" i="74"/>
  <c r="G32" i="74"/>
  <c r="G421" i="74"/>
  <c r="G491" i="74"/>
  <c r="G501" i="74"/>
  <c r="F30" i="74"/>
  <c r="F31" i="74"/>
  <c r="F32" i="74"/>
  <c r="E30" i="74"/>
  <c r="E31" i="74"/>
  <c r="E32" i="74"/>
  <c r="E430" i="74"/>
  <c r="E470" i="74"/>
  <c r="D30" i="74"/>
  <c r="D31" i="74"/>
  <c r="D32" i="74"/>
  <c r="D451" i="74"/>
  <c r="C779" i="74"/>
  <c r="C780" i="74"/>
  <c r="C781" i="74"/>
  <c r="C782" i="74"/>
  <c r="C783" i="74"/>
  <c r="C784" i="74"/>
  <c r="C776" i="74"/>
  <c r="C789" i="74"/>
  <c r="C790" i="74"/>
  <c r="C791" i="74"/>
  <c r="C792" i="74"/>
  <c r="C793" i="74"/>
  <c r="C794" i="74"/>
  <c r="C795" i="74"/>
  <c r="C796" i="74"/>
  <c r="C797" i="74"/>
  <c r="C798" i="74"/>
  <c r="C799" i="74"/>
  <c r="C803" i="74"/>
  <c r="C804" i="74"/>
  <c r="C805" i="74"/>
  <c r="C806" i="74"/>
  <c r="C810" i="74"/>
  <c r="C811" i="74"/>
  <c r="C816" i="74"/>
  <c r="C817" i="74"/>
  <c r="C818" i="74"/>
  <c r="C819" i="74"/>
  <c r="C820" i="74"/>
  <c r="C821" i="74"/>
  <c r="D35" i="13"/>
  <c r="E35" i="13"/>
  <c r="F35" i="13"/>
  <c r="F233" i="74"/>
  <c r="G35" i="13"/>
  <c r="G233" i="74"/>
  <c r="H35" i="13"/>
  <c r="H233" i="74"/>
  <c r="I35" i="13"/>
  <c r="I233" i="49"/>
  <c r="J35" i="13"/>
  <c r="J233" i="74"/>
  <c r="K35" i="13"/>
  <c r="K233" i="74"/>
  <c r="L35" i="13"/>
  <c r="D35" i="16"/>
  <c r="D234" i="49"/>
  <c r="E35" i="16"/>
  <c r="F35" i="16"/>
  <c r="F234" i="74"/>
  <c r="G35" i="16"/>
  <c r="G234" i="74"/>
  <c r="H35" i="16"/>
  <c r="I35" i="16"/>
  <c r="J35" i="16"/>
  <c r="J234" i="74"/>
  <c r="K35" i="16"/>
  <c r="K234" i="74"/>
  <c r="L35" i="16"/>
  <c r="L234" i="74"/>
  <c r="D35" i="21"/>
  <c r="D235" i="74"/>
  <c r="E35" i="21"/>
  <c r="E235" i="74"/>
  <c r="F35" i="21"/>
  <c r="F235" i="49"/>
  <c r="G35" i="21"/>
  <c r="G235" i="74"/>
  <c r="I35" i="21"/>
  <c r="J35" i="21"/>
  <c r="J235" i="74"/>
  <c r="K35" i="21"/>
  <c r="K235" i="74"/>
  <c r="L35" i="21"/>
  <c r="D34" i="13"/>
  <c r="D223" i="74"/>
  <c r="E34" i="13"/>
  <c r="E223" i="49"/>
  <c r="F34" i="13"/>
  <c r="G34" i="13"/>
  <c r="H34" i="13"/>
  <c r="H223" i="74"/>
  <c r="I34" i="13"/>
  <c r="I223" i="49"/>
  <c r="J34" i="13"/>
  <c r="J223" i="49"/>
  <c r="K34" i="13"/>
  <c r="K223" i="74"/>
  <c r="L34" i="13"/>
  <c r="L223" i="74"/>
  <c r="D34" i="16"/>
  <c r="E34" i="16"/>
  <c r="F34" i="16"/>
  <c r="G34" i="16"/>
  <c r="G224" i="49"/>
  <c r="H34" i="16"/>
  <c r="I34" i="16"/>
  <c r="I224" i="74"/>
  <c r="J34" i="16"/>
  <c r="J224" i="49"/>
  <c r="K34" i="16"/>
  <c r="K224" i="74"/>
  <c r="L34" i="16"/>
  <c r="L224" i="74"/>
  <c r="D34" i="21"/>
  <c r="D225" i="74"/>
  <c r="E34" i="21"/>
  <c r="F34" i="21"/>
  <c r="F225" i="49"/>
  <c r="G34" i="21"/>
  <c r="G225" i="49"/>
  <c r="I34" i="21"/>
  <c r="J34" i="21"/>
  <c r="K34" i="21"/>
  <c r="L34" i="21"/>
  <c r="L225" i="49"/>
  <c r="D33" i="13"/>
  <c r="D213" i="74"/>
  <c r="E33" i="13"/>
  <c r="E213" i="49"/>
  <c r="F33" i="13"/>
  <c r="F213" i="74"/>
  <c r="G33" i="13"/>
  <c r="G213" i="74"/>
  <c r="H33" i="13"/>
  <c r="H213" i="49"/>
  <c r="I33" i="13"/>
  <c r="I213" i="49"/>
  <c r="J33" i="13"/>
  <c r="J213" i="74"/>
  <c r="J33" i="16"/>
  <c r="J214" i="74"/>
  <c r="J33" i="21"/>
  <c r="J215" i="74"/>
  <c r="K33" i="13"/>
  <c r="L33" i="13"/>
  <c r="L213" i="74"/>
  <c r="D33" i="16"/>
  <c r="D214" i="74"/>
  <c r="E33" i="16"/>
  <c r="E214" i="49"/>
  <c r="F33" i="16"/>
  <c r="F214" i="74"/>
  <c r="G33" i="16"/>
  <c r="G214" i="49"/>
  <c r="H33" i="16"/>
  <c r="H214" i="74"/>
  <c r="I33" i="16"/>
  <c r="I214" i="74"/>
  <c r="K33" i="16"/>
  <c r="L33" i="16"/>
  <c r="D33" i="21"/>
  <c r="D215" i="74"/>
  <c r="E33" i="21"/>
  <c r="F33" i="21"/>
  <c r="G33" i="21"/>
  <c r="G215" i="49"/>
  <c r="I33" i="21"/>
  <c r="I215" i="74"/>
  <c r="K33" i="21"/>
  <c r="K215" i="74"/>
  <c r="L33" i="21"/>
  <c r="L215" i="74"/>
  <c r="D32" i="13"/>
  <c r="D203" i="74"/>
  <c r="E32" i="13"/>
  <c r="E203" i="49"/>
  <c r="F32" i="13"/>
  <c r="F203" i="74"/>
  <c r="G32" i="13"/>
  <c r="H32" i="13"/>
  <c r="H203" i="49"/>
  <c r="I32" i="13"/>
  <c r="J32" i="13"/>
  <c r="K32" i="13"/>
  <c r="L32" i="13"/>
  <c r="L203" i="49"/>
  <c r="D32" i="16"/>
  <c r="D204" i="49"/>
  <c r="E32" i="16"/>
  <c r="E204" i="74"/>
  <c r="F32" i="16"/>
  <c r="G32" i="16"/>
  <c r="G204" i="49"/>
  <c r="H32" i="16"/>
  <c r="H204" i="74"/>
  <c r="I32" i="16"/>
  <c r="I204" i="74"/>
  <c r="J32" i="16"/>
  <c r="K32" i="16"/>
  <c r="L32" i="16"/>
  <c r="L204" i="49"/>
  <c r="D32" i="21"/>
  <c r="E32" i="21"/>
  <c r="F32" i="21"/>
  <c r="F205" i="74"/>
  <c r="G32" i="21"/>
  <c r="G205" i="74"/>
  <c r="I32" i="21"/>
  <c r="I205" i="74"/>
  <c r="J32" i="21"/>
  <c r="J205" i="74"/>
  <c r="K32" i="21"/>
  <c r="K205" i="49"/>
  <c r="L32" i="21"/>
  <c r="D22" i="13"/>
  <c r="D112" i="74"/>
  <c r="E22" i="13"/>
  <c r="F22" i="13"/>
  <c r="F112" i="74"/>
  <c r="G22" i="13"/>
  <c r="H22" i="13"/>
  <c r="H112" i="74"/>
  <c r="I22" i="13"/>
  <c r="J22" i="13"/>
  <c r="J112" i="49"/>
  <c r="K22" i="13"/>
  <c r="K112" i="74"/>
  <c r="L22" i="13"/>
  <c r="L112" i="74"/>
  <c r="D22" i="16"/>
  <c r="D113" i="49"/>
  <c r="E22" i="16"/>
  <c r="E113" i="74"/>
  <c r="F22" i="16"/>
  <c r="F113" i="49"/>
  <c r="G22" i="16"/>
  <c r="G113" i="74"/>
  <c r="H22" i="16"/>
  <c r="I22" i="16"/>
  <c r="J22" i="16"/>
  <c r="J113" i="49"/>
  <c r="J19" i="16"/>
  <c r="J83" i="49"/>
  <c r="J20" i="16"/>
  <c r="J21" i="16"/>
  <c r="J103" i="74"/>
  <c r="K22" i="16"/>
  <c r="K113" i="74"/>
  <c r="L22" i="16"/>
  <c r="L113" i="74"/>
  <c r="D22" i="21"/>
  <c r="E22" i="21"/>
  <c r="F22" i="21"/>
  <c r="G22" i="21"/>
  <c r="G114" i="74"/>
  <c r="I22" i="21"/>
  <c r="J22" i="21"/>
  <c r="J114" i="74"/>
  <c r="K22" i="21"/>
  <c r="K114" i="74"/>
  <c r="L22" i="21"/>
  <c r="D21" i="13"/>
  <c r="E21" i="13"/>
  <c r="F21" i="13"/>
  <c r="F102" i="74"/>
  <c r="G21" i="13"/>
  <c r="H21" i="13"/>
  <c r="H102" i="74"/>
  <c r="I21" i="13"/>
  <c r="I102" i="49"/>
  <c r="J21" i="13"/>
  <c r="J102" i="74"/>
  <c r="K21" i="13"/>
  <c r="L21" i="13"/>
  <c r="L102" i="49"/>
  <c r="D21" i="16"/>
  <c r="E21" i="16"/>
  <c r="E103" i="49"/>
  <c r="F21" i="16"/>
  <c r="G21" i="16"/>
  <c r="G103" i="74"/>
  <c r="H21" i="16"/>
  <c r="I21" i="16"/>
  <c r="I103" i="74"/>
  <c r="K21" i="16"/>
  <c r="L21" i="16"/>
  <c r="L103" i="74"/>
  <c r="D21" i="21"/>
  <c r="D104" i="74"/>
  <c r="E21" i="21"/>
  <c r="F21" i="21"/>
  <c r="F104" i="49"/>
  <c r="G21" i="21"/>
  <c r="G104" i="74"/>
  <c r="I21" i="21"/>
  <c r="I104" i="49"/>
  <c r="J21" i="21"/>
  <c r="J104" i="49"/>
  <c r="K21" i="21"/>
  <c r="L21" i="21"/>
  <c r="L104" i="74"/>
  <c r="D20" i="13"/>
  <c r="D92" i="49"/>
  <c r="E20" i="13"/>
  <c r="E92" i="74"/>
  <c r="F20" i="13"/>
  <c r="G20" i="13"/>
  <c r="G20" i="16"/>
  <c r="G93" i="74"/>
  <c r="G20" i="21"/>
  <c r="G94" i="74"/>
  <c r="H20" i="13"/>
  <c r="I20" i="13"/>
  <c r="I92" i="49"/>
  <c r="J20" i="13"/>
  <c r="K20" i="13"/>
  <c r="K92" i="74"/>
  <c r="L20" i="13"/>
  <c r="D20" i="16"/>
  <c r="D93" i="49"/>
  <c r="E20" i="16"/>
  <c r="E93" i="74"/>
  <c r="F20" i="16"/>
  <c r="F93" i="74"/>
  <c r="H20" i="16"/>
  <c r="H93" i="74"/>
  <c r="I20" i="16"/>
  <c r="I93" i="74"/>
  <c r="K20" i="16"/>
  <c r="K93" i="74"/>
  <c r="L20" i="16"/>
  <c r="L93" i="49"/>
  <c r="D20" i="21"/>
  <c r="D94" i="49"/>
  <c r="E20" i="21"/>
  <c r="E94" i="74"/>
  <c r="F20" i="21"/>
  <c r="I20" i="21"/>
  <c r="I94" i="74"/>
  <c r="J20" i="21"/>
  <c r="K20" i="21"/>
  <c r="L20" i="21"/>
  <c r="D19" i="13"/>
  <c r="D82" i="49"/>
  <c r="E19" i="13"/>
  <c r="E82" i="74"/>
  <c r="F19" i="13"/>
  <c r="F82" i="74"/>
  <c r="G19" i="13"/>
  <c r="G82" i="74"/>
  <c r="H19" i="13"/>
  <c r="I19" i="13"/>
  <c r="I82" i="49"/>
  <c r="J19" i="13"/>
  <c r="K19" i="13"/>
  <c r="K82" i="49"/>
  <c r="L19" i="13"/>
  <c r="L82" i="74"/>
  <c r="D19" i="16"/>
  <c r="E19" i="16"/>
  <c r="E83" i="74"/>
  <c r="F19" i="16"/>
  <c r="F83" i="49"/>
  <c r="G19" i="16"/>
  <c r="G83" i="74"/>
  <c r="H19" i="16"/>
  <c r="H83" i="49"/>
  <c r="I19" i="16"/>
  <c r="I83" i="74"/>
  <c r="K19" i="16"/>
  <c r="L19" i="16"/>
  <c r="D19" i="21"/>
  <c r="D84" i="74"/>
  <c r="E19" i="21"/>
  <c r="E84" i="74"/>
  <c r="F19" i="21"/>
  <c r="F84" i="74"/>
  <c r="G19" i="21"/>
  <c r="G84" i="74"/>
  <c r="I19" i="21"/>
  <c r="J19" i="21"/>
  <c r="J84" i="74"/>
  <c r="K19" i="21"/>
  <c r="K84" i="49"/>
  <c r="L19" i="21"/>
  <c r="L84" i="49"/>
  <c r="M100" i="13"/>
  <c r="M713" i="74"/>
  <c r="M100" i="16"/>
  <c r="M714" i="74"/>
  <c r="M100" i="21"/>
  <c r="M715" i="74"/>
  <c r="B2" i="21"/>
  <c r="B164" i="49"/>
  <c r="B2" i="16"/>
  <c r="B327" i="74"/>
  <c r="B2" i="13"/>
  <c r="B348" i="49"/>
  <c r="P18" i="74"/>
  <c r="P17" i="74"/>
  <c r="P16" i="74"/>
  <c r="P15" i="74"/>
  <c r="P14" i="74"/>
  <c r="P13" i="74"/>
  <c r="M7" i="74"/>
  <c r="B6" i="74"/>
  <c r="B4" i="74"/>
  <c r="B3" i="74"/>
  <c r="F570" i="49"/>
  <c r="D518" i="49"/>
  <c r="J458" i="49"/>
  <c r="J431" i="49"/>
  <c r="D438" i="49"/>
  <c r="F140" i="49"/>
  <c r="L48" i="49"/>
  <c r="M38" i="49"/>
  <c r="L38" i="49"/>
  <c r="K38" i="49"/>
  <c r="J38" i="49"/>
  <c r="I38" i="49"/>
  <c r="H38" i="49"/>
  <c r="G38" i="49"/>
  <c r="F38" i="49"/>
  <c r="E38" i="49"/>
  <c r="D38" i="49"/>
  <c r="L569" i="49"/>
  <c r="J527" i="49"/>
  <c r="E507" i="49"/>
  <c r="D507" i="49"/>
  <c r="K487" i="49"/>
  <c r="J487" i="49"/>
  <c r="K447" i="49"/>
  <c r="J447" i="49"/>
  <c r="D427" i="49"/>
  <c r="F333" i="49"/>
  <c r="G280" i="49"/>
  <c r="F260" i="49"/>
  <c r="F250" i="49"/>
  <c r="K57" i="49"/>
  <c r="J57" i="49"/>
  <c r="F47" i="49"/>
  <c r="M37" i="49"/>
  <c r="L37" i="49"/>
  <c r="K37" i="49"/>
  <c r="J37" i="49"/>
  <c r="I37" i="49"/>
  <c r="H37" i="49"/>
  <c r="G37" i="49"/>
  <c r="F37" i="49"/>
  <c r="E37" i="49"/>
  <c r="D37" i="49"/>
  <c r="K27" i="49"/>
  <c r="J27" i="49"/>
  <c r="H17" i="49"/>
  <c r="G17" i="49"/>
  <c r="E17" i="49"/>
  <c r="H600" i="49"/>
  <c r="I568" i="49"/>
  <c r="E548" i="49"/>
  <c r="K506" i="49"/>
  <c r="J506" i="49"/>
  <c r="H506" i="49"/>
  <c r="I496" i="49"/>
  <c r="H496" i="49"/>
  <c r="G496" i="49"/>
  <c r="D486" i="49"/>
  <c r="D446" i="49"/>
  <c r="K426" i="49"/>
  <c r="I426" i="49"/>
  <c r="E394" i="49"/>
  <c r="G384" i="49"/>
  <c r="G374" i="49"/>
  <c r="F354" i="49"/>
  <c r="F344" i="49"/>
  <c r="G299" i="49"/>
  <c r="F259" i="49"/>
  <c r="I158" i="49"/>
  <c r="D158" i="49"/>
  <c r="I148" i="49"/>
  <c r="D148" i="49"/>
  <c r="E138" i="49"/>
  <c r="K56" i="49"/>
  <c r="I56" i="49"/>
  <c r="M36" i="49"/>
  <c r="L36" i="49"/>
  <c r="K36" i="49"/>
  <c r="J36" i="49"/>
  <c r="I36" i="49"/>
  <c r="H36" i="49"/>
  <c r="G36" i="49"/>
  <c r="F36" i="49"/>
  <c r="E36" i="49"/>
  <c r="D36" i="49"/>
  <c r="J16" i="49"/>
  <c r="I16" i="49"/>
  <c r="H16" i="49"/>
  <c r="B12" i="52"/>
  <c r="D23" i="79"/>
  <c r="N16" i="63"/>
  <c r="M16" i="63"/>
  <c r="N15" i="63"/>
  <c r="M15" i="63"/>
  <c r="Q32" i="84"/>
  <c r="L108" i="84"/>
  <c r="R34" i="84"/>
  <c r="L109" i="84"/>
  <c r="P60" i="84"/>
  <c r="U60" i="84"/>
  <c r="P61" i="84"/>
  <c r="U61" i="84"/>
  <c r="P62" i="84"/>
  <c r="U62" i="84"/>
  <c r="P63" i="84"/>
  <c r="U63" i="84"/>
  <c r="P64" i="84"/>
  <c r="P65" i="84"/>
  <c r="U65" i="84"/>
  <c r="P66" i="84"/>
  <c r="U66" i="84"/>
  <c r="P67" i="84"/>
  <c r="U67" i="84"/>
  <c r="P68" i="84"/>
  <c r="Q64" i="84"/>
  <c r="V60" i="84"/>
  <c r="V61" i="84"/>
  <c r="V62" i="84"/>
  <c r="V63" i="84"/>
  <c r="V64" i="84"/>
  <c r="V65" i="84"/>
  <c r="V66" i="84"/>
  <c r="V67" i="84"/>
  <c r="W60" i="84"/>
  <c r="W61" i="84"/>
  <c r="W62" i="84"/>
  <c r="W63" i="84"/>
  <c r="W64" i="84"/>
  <c r="W65" i="84"/>
  <c r="W66" i="84"/>
  <c r="W67" i="84"/>
  <c r="AA60" i="84"/>
  <c r="AA61" i="84"/>
  <c r="AA62" i="84"/>
  <c r="AA63" i="84"/>
  <c r="AA64" i="84"/>
  <c r="AA65" i="84"/>
  <c r="AA66" i="84"/>
  <c r="AA67" i="84"/>
  <c r="AA68" i="84"/>
  <c r="R77" i="84"/>
  <c r="L115" i="84"/>
  <c r="R80" i="84"/>
  <c r="AA60" i="80"/>
  <c r="AA61" i="80"/>
  <c r="AA62" i="80"/>
  <c r="AA63" i="80"/>
  <c r="AA64" i="80"/>
  <c r="AA65" i="80"/>
  <c r="AA66" i="80"/>
  <c r="AA67" i="80"/>
  <c r="AA68" i="80"/>
  <c r="P60" i="80"/>
  <c r="U60" i="80"/>
  <c r="P61" i="80"/>
  <c r="U61" i="80"/>
  <c r="P62" i="80"/>
  <c r="U62" i="80"/>
  <c r="P63" i="80"/>
  <c r="P64" i="80"/>
  <c r="U64" i="80"/>
  <c r="P65" i="80"/>
  <c r="U65" i="80"/>
  <c r="P66" i="80"/>
  <c r="U66" i="80"/>
  <c r="P67" i="80"/>
  <c r="U67" i="80"/>
  <c r="P68" i="80"/>
  <c r="R34" i="80"/>
  <c r="L109" i="80"/>
  <c r="Q32" i="80"/>
  <c r="L108" i="80"/>
  <c r="Q64" i="80"/>
  <c r="L111" i="80"/>
  <c r="V60" i="80"/>
  <c r="V61" i="80"/>
  <c r="V62" i="80"/>
  <c r="V63" i="80"/>
  <c r="V64" i="80"/>
  <c r="V65" i="80"/>
  <c r="V66" i="80"/>
  <c r="V67" i="80"/>
  <c r="W60" i="80"/>
  <c r="W61" i="80"/>
  <c r="W62" i="80"/>
  <c r="W63" i="80"/>
  <c r="W64" i="80"/>
  <c r="W65" i="80"/>
  <c r="W66" i="80"/>
  <c r="W67" i="80"/>
  <c r="R77" i="80"/>
  <c r="B16" i="81"/>
  <c r="R80" i="80"/>
  <c r="L116" i="80"/>
  <c r="D58" i="79"/>
  <c r="A14" i="46"/>
  <c r="A13" i="46"/>
  <c r="B3" i="85"/>
  <c r="B2" i="85"/>
  <c r="M7" i="84"/>
  <c r="B6" i="84"/>
  <c r="B4" i="84"/>
  <c r="B3" i="84"/>
  <c r="E15" i="83"/>
  <c r="E20" i="83"/>
  <c r="E32" i="83"/>
  <c r="E54" i="83"/>
  <c r="E59" i="83"/>
  <c r="A5" i="83"/>
  <c r="A3" i="83"/>
  <c r="A2" i="83"/>
  <c r="A3" i="82"/>
  <c r="A2" i="82"/>
  <c r="B3" i="81"/>
  <c r="B2" i="81"/>
  <c r="M7" i="80"/>
  <c r="B6" i="80"/>
  <c r="B4" i="80"/>
  <c r="B3" i="80"/>
  <c r="E15" i="79"/>
  <c r="E20" i="79"/>
  <c r="E32" i="79"/>
  <c r="E54" i="79"/>
  <c r="E59" i="79"/>
  <c r="A5" i="79"/>
  <c r="A3" i="79"/>
  <c r="A2" i="79"/>
  <c r="A3" i="78"/>
  <c r="A2" i="78"/>
  <c r="A15" i="68"/>
  <c r="B14" i="60"/>
  <c r="B13" i="60"/>
  <c r="B12" i="60"/>
  <c r="C21" i="72"/>
  <c r="E15" i="72"/>
  <c r="E14" i="72"/>
  <c r="C21" i="73"/>
  <c r="E15" i="73"/>
  <c r="E14" i="73"/>
  <c r="E16" i="63"/>
  <c r="E15" i="63"/>
  <c r="N19" i="63"/>
  <c r="M19" i="63"/>
  <c r="E19" i="63"/>
  <c r="E19" i="65"/>
  <c r="E18" i="65"/>
  <c r="E17" i="65"/>
  <c r="E19" i="70"/>
  <c r="E18" i="70"/>
  <c r="E19" i="67"/>
  <c r="E18" i="67"/>
  <c r="E11" i="67"/>
  <c r="D19" i="59"/>
  <c r="D18" i="59"/>
  <c r="D19" i="61"/>
  <c r="D18" i="61"/>
  <c r="T15" i="59"/>
  <c r="D26" i="30"/>
  <c r="D27" i="30"/>
  <c r="D29" i="30"/>
  <c r="D15" i="59"/>
  <c r="D17" i="61"/>
  <c r="B14" i="51"/>
  <c r="B13" i="51"/>
  <c r="B12" i="51"/>
  <c r="B11" i="51"/>
  <c r="B10" i="51"/>
  <c r="B9" i="51"/>
  <c r="B8" i="51"/>
  <c r="B7" i="51"/>
  <c r="B6" i="51"/>
  <c r="A16" i="57"/>
  <c r="F16" i="57"/>
  <c r="E16" i="57"/>
  <c r="F41" i="49"/>
  <c r="D23" i="15"/>
  <c r="D28" i="40"/>
  <c r="D29" i="35"/>
  <c r="F338" i="49"/>
  <c r="F363" i="49"/>
  <c r="F42" i="73"/>
  <c r="F46" i="73"/>
  <c r="G42" i="73"/>
  <c r="G46" i="73"/>
  <c r="F510" i="49"/>
  <c r="F483" i="49"/>
  <c r="F432" i="49"/>
  <c r="F442" i="49"/>
  <c r="Z21" i="72"/>
  <c r="Y21" i="72"/>
  <c r="X21" i="72"/>
  <c r="W21" i="72"/>
  <c r="E20" i="72"/>
  <c r="E19" i="72"/>
  <c r="E18" i="72"/>
  <c r="E17" i="72"/>
  <c r="E16" i="72"/>
  <c r="E13" i="72"/>
  <c r="E12" i="72"/>
  <c r="E11" i="72"/>
  <c r="E10" i="72"/>
  <c r="E20" i="73"/>
  <c r="E16" i="73"/>
  <c r="E19" i="73"/>
  <c r="E13" i="73"/>
  <c r="E18" i="73"/>
  <c r="E17" i="73"/>
  <c r="E12" i="73"/>
  <c r="E11" i="73"/>
  <c r="E10" i="73"/>
  <c r="E21" i="73"/>
  <c r="E21" i="72"/>
  <c r="E11" i="70"/>
  <c r="E16" i="70"/>
  <c r="E12" i="70"/>
  <c r="E13" i="70"/>
  <c r="E15" i="70"/>
  <c r="E14" i="70"/>
  <c r="E17" i="70"/>
  <c r="E21" i="70"/>
  <c r="N14" i="63"/>
  <c r="N18" i="63"/>
  <c r="N17" i="63"/>
  <c r="N13" i="63"/>
  <c r="N12" i="63"/>
  <c r="N11" i="63"/>
  <c r="M14" i="63"/>
  <c r="M18" i="63"/>
  <c r="M17" i="63"/>
  <c r="M13" i="63"/>
  <c r="M12" i="63"/>
  <c r="M11" i="63"/>
  <c r="Y21" i="63"/>
  <c r="Z21" i="63"/>
  <c r="AA21" i="63"/>
  <c r="AB21" i="63"/>
  <c r="L118" i="13"/>
  <c r="L118" i="16"/>
  <c r="L118" i="21"/>
  <c r="L118" i="26"/>
  <c r="L118" i="31"/>
  <c r="L118" i="36"/>
  <c r="L118" i="41"/>
  <c r="I45" i="50"/>
  <c r="H45" i="50"/>
  <c r="E11" i="63"/>
  <c r="E21" i="67"/>
  <c r="C21" i="67"/>
  <c r="E16" i="67"/>
  <c r="E12" i="67"/>
  <c r="E13" i="67"/>
  <c r="E15" i="67"/>
  <c r="E14" i="67"/>
  <c r="E17" i="67"/>
  <c r="F48" i="63"/>
  <c r="F55" i="63"/>
  <c r="F47" i="65"/>
  <c r="F51" i="65"/>
  <c r="E14" i="63"/>
  <c r="E18" i="63"/>
  <c r="E17" i="63"/>
  <c r="E13" i="63"/>
  <c r="E12" i="63"/>
  <c r="C20" i="63"/>
  <c r="C20" i="65"/>
  <c r="E20" i="65"/>
  <c r="E16" i="65"/>
  <c r="E15" i="65"/>
  <c r="E14" i="65"/>
  <c r="E13" i="65"/>
  <c r="E12" i="65"/>
  <c r="E11" i="65"/>
  <c r="E20" i="63"/>
  <c r="E59" i="15"/>
  <c r="E54" i="15"/>
  <c r="E32" i="15"/>
  <c r="E20" i="15"/>
  <c r="E15" i="15"/>
  <c r="E59" i="20"/>
  <c r="E54" i="20"/>
  <c r="E32" i="20"/>
  <c r="E20" i="20"/>
  <c r="E15" i="20"/>
  <c r="E59" i="25"/>
  <c r="E54" i="25"/>
  <c r="E32" i="25"/>
  <c r="E20" i="25"/>
  <c r="E15" i="25"/>
  <c r="E59" i="30"/>
  <c r="E54" i="30"/>
  <c r="E32" i="30"/>
  <c r="E20" i="30"/>
  <c r="E15" i="30"/>
  <c r="E59" i="35"/>
  <c r="E54" i="35"/>
  <c r="E32" i="35"/>
  <c r="E20" i="35"/>
  <c r="E15" i="35"/>
  <c r="E59" i="40"/>
  <c r="E54" i="40"/>
  <c r="E32" i="40"/>
  <c r="E20" i="40"/>
  <c r="E15" i="40"/>
  <c r="E59" i="2"/>
  <c r="E54" i="2"/>
  <c r="E32" i="2"/>
  <c r="E20" i="2"/>
  <c r="E15" i="2"/>
  <c r="D79" i="46"/>
  <c r="D78" i="46"/>
  <c r="D76" i="46"/>
  <c r="D75" i="46"/>
  <c r="E68" i="46"/>
  <c r="E63" i="46"/>
  <c r="E41" i="46"/>
  <c r="E29" i="46"/>
  <c r="E24" i="46"/>
  <c r="AF12" i="86"/>
  <c r="W12" i="67"/>
  <c r="J11" i="64"/>
  <c r="S15" i="65"/>
  <c r="D15" i="61"/>
  <c r="D16" i="61"/>
  <c r="D14" i="61"/>
  <c r="D13" i="61"/>
  <c r="D12" i="61"/>
  <c r="D11" i="61"/>
  <c r="C821" i="49"/>
  <c r="C820" i="49"/>
  <c r="C819" i="49"/>
  <c r="C818" i="49"/>
  <c r="C817" i="49"/>
  <c r="C816" i="49"/>
  <c r="C811" i="49"/>
  <c r="C810" i="49"/>
  <c r="C806" i="49"/>
  <c r="C805" i="49"/>
  <c r="C804" i="49"/>
  <c r="C803" i="49"/>
  <c r="C799" i="49"/>
  <c r="C798" i="49"/>
  <c r="C797" i="49"/>
  <c r="C796" i="49"/>
  <c r="C795" i="49"/>
  <c r="C794" i="49"/>
  <c r="C793" i="49"/>
  <c r="C792" i="49"/>
  <c r="C791" i="49"/>
  <c r="C790" i="49"/>
  <c r="C789" i="49"/>
  <c r="C784" i="49"/>
  <c r="C783" i="49"/>
  <c r="C782" i="49"/>
  <c r="C781" i="49"/>
  <c r="C780" i="49"/>
  <c r="C779" i="49"/>
  <c r="C776" i="49"/>
  <c r="K609" i="49"/>
  <c r="J609" i="49"/>
  <c r="L599" i="49"/>
  <c r="K599" i="49"/>
  <c r="R80" i="41"/>
  <c r="R77" i="41"/>
  <c r="B16" i="32"/>
  <c r="E557" i="49"/>
  <c r="G547" i="49"/>
  <c r="E547" i="49"/>
  <c r="D547" i="49"/>
  <c r="AA68" i="41"/>
  <c r="AA67" i="41"/>
  <c r="AA66" i="41"/>
  <c r="AA65" i="41"/>
  <c r="AA64" i="41"/>
  <c r="AA63" i="41"/>
  <c r="AA62" i="41"/>
  <c r="AA61" i="41"/>
  <c r="AA60" i="41"/>
  <c r="W67" i="41"/>
  <c r="J72" i="54"/>
  <c r="V67" i="41"/>
  <c r="I72" i="54"/>
  <c r="W66" i="41"/>
  <c r="J64" i="54"/>
  <c r="V66" i="41"/>
  <c r="I64" i="54"/>
  <c r="W65" i="41"/>
  <c r="J56" i="54"/>
  <c r="V65" i="41"/>
  <c r="I56" i="54"/>
  <c r="W64" i="41"/>
  <c r="J48" i="54"/>
  <c r="V64" i="41"/>
  <c r="I48" i="54"/>
  <c r="W63" i="41"/>
  <c r="J40" i="54"/>
  <c r="V63" i="41"/>
  <c r="I40" i="54"/>
  <c r="W62" i="41"/>
  <c r="J32" i="54"/>
  <c r="V62" i="41"/>
  <c r="I32" i="54"/>
  <c r="W61" i="41"/>
  <c r="J24" i="54"/>
  <c r="V61" i="41"/>
  <c r="I24" i="54"/>
  <c r="W60" i="41"/>
  <c r="V60" i="41"/>
  <c r="P68" i="41"/>
  <c r="C80" i="54"/>
  <c r="P67" i="41"/>
  <c r="P66" i="41"/>
  <c r="P65" i="41"/>
  <c r="C56" i="54"/>
  <c r="Q64" i="41"/>
  <c r="L111" i="41"/>
  <c r="P64" i="41"/>
  <c r="C48" i="54"/>
  <c r="P63" i="41"/>
  <c r="C40" i="54"/>
  <c r="P62" i="41"/>
  <c r="U62" i="41"/>
  <c r="H32" i="54"/>
  <c r="P61" i="41"/>
  <c r="U61" i="41"/>
  <c r="H24" i="54"/>
  <c r="P60" i="41"/>
  <c r="U60" i="41"/>
  <c r="H16" i="54"/>
  <c r="L515" i="49"/>
  <c r="K515" i="49"/>
  <c r="H505" i="49"/>
  <c r="E495" i="49"/>
  <c r="L485" i="49"/>
  <c r="D455" i="49"/>
  <c r="K435" i="49"/>
  <c r="E393" i="49"/>
  <c r="D393" i="49"/>
  <c r="H373" i="49"/>
  <c r="G373" i="49"/>
  <c r="I343" i="49"/>
  <c r="R34" i="41"/>
  <c r="L109" i="41"/>
  <c r="Q32" i="41"/>
  <c r="L108" i="41"/>
  <c r="H288" i="49"/>
  <c r="I278" i="49"/>
  <c r="H278" i="49"/>
  <c r="I268" i="49"/>
  <c r="J258" i="49"/>
  <c r="I258" i="49"/>
  <c r="K248" i="49"/>
  <c r="J248" i="49"/>
  <c r="L177" i="49"/>
  <c r="K177" i="49"/>
  <c r="L167" i="49"/>
  <c r="D157" i="49"/>
  <c r="L35" i="49"/>
  <c r="K35" i="49"/>
  <c r="J35" i="49"/>
  <c r="I35" i="49"/>
  <c r="H35" i="49"/>
  <c r="G35" i="49"/>
  <c r="E35" i="49"/>
  <c r="D35" i="49"/>
  <c r="H15" i="49"/>
  <c r="I608" i="49"/>
  <c r="G608" i="49"/>
  <c r="H598" i="49"/>
  <c r="R80" i="36"/>
  <c r="R77" i="36"/>
  <c r="L576" i="49"/>
  <c r="K576" i="49"/>
  <c r="L566" i="49"/>
  <c r="J566" i="49"/>
  <c r="K556" i="49"/>
  <c r="AA68" i="36"/>
  <c r="AA67" i="36"/>
  <c r="AA66" i="36"/>
  <c r="AA65" i="36"/>
  <c r="AA64" i="36"/>
  <c r="AA63" i="36"/>
  <c r="AA62" i="36"/>
  <c r="AA61" i="36"/>
  <c r="AA60" i="36"/>
  <c r="W67" i="36"/>
  <c r="J71" i="54"/>
  <c r="V67" i="36"/>
  <c r="I71" i="54"/>
  <c r="W66" i="36"/>
  <c r="J63" i="54"/>
  <c r="V66" i="36"/>
  <c r="I63" i="54"/>
  <c r="W65" i="36"/>
  <c r="J55" i="54"/>
  <c r="V65" i="36"/>
  <c r="I55" i="54"/>
  <c r="W64" i="36"/>
  <c r="J47" i="54"/>
  <c r="V64" i="36"/>
  <c r="I47" i="54"/>
  <c r="W63" i="36"/>
  <c r="J39" i="54"/>
  <c r="V63" i="36"/>
  <c r="I39" i="54"/>
  <c r="W62" i="36"/>
  <c r="J31" i="54"/>
  <c r="V62" i="36"/>
  <c r="W61" i="36"/>
  <c r="J23" i="54"/>
  <c r="V61" i="36"/>
  <c r="I23" i="54"/>
  <c r="W60" i="36"/>
  <c r="V60" i="36"/>
  <c r="I15" i="54"/>
  <c r="P68" i="36"/>
  <c r="C79" i="54"/>
  <c r="P67" i="36"/>
  <c r="C71" i="54"/>
  <c r="P66" i="36"/>
  <c r="U66" i="36"/>
  <c r="H63" i="54"/>
  <c r="P65" i="36"/>
  <c r="Q64" i="36"/>
  <c r="P64" i="36"/>
  <c r="C47" i="54"/>
  <c r="P63" i="36"/>
  <c r="U63" i="36"/>
  <c r="H39" i="54"/>
  <c r="P62" i="36"/>
  <c r="P61" i="36"/>
  <c r="P60" i="36"/>
  <c r="K484" i="49"/>
  <c r="K474" i="49"/>
  <c r="E464" i="49"/>
  <c r="E454" i="49"/>
  <c r="H434" i="49"/>
  <c r="E424" i="49"/>
  <c r="D352" i="49"/>
  <c r="I342" i="49"/>
  <c r="J330" i="49"/>
  <c r="I330" i="49"/>
  <c r="H330" i="49"/>
  <c r="R34" i="36"/>
  <c r="L109" i="36"/>
  <c r="Q32" i="36"/>
  <c r="L108" i="36"/>
  <c r="D277" i="49"/>
  <c r="H247" i="49"/>
  <c r="I166" i="49"/>
  <c r="L156" i="49"/>
  <c r="J156" i="49"/>
  <c r="L136" i="49"/>
  <c r="F136" i="49"/>
  <c r="J44" i="49"/>
  <c r="E44" i="49"/>
  <c r="L34" i="49"/>
  <c r="K34" i="49"/>
  <c r="J34" i="49"/>
  <c r="I34" i="49"/>
  <c r="H34" i="49"/>
  <c r="G34" i="49"/>
  <c r="E34" i="49"/>
  <c r="D34" i="49"/>
  <c r="K14" i="49"/>
  <c r="U15" i="67"/>
  <c r="R80" i="31"/>
  <c r="L116" i="31"/>
  <c r="R77" i="31"/>
  <c r="L115" i="31"/>
  <c r="AA68" i="31"/>
  <c r="AA67" i="31"/>
  <c r="AA66" i="31"/>
  <c r="AA65" i="31"/>
  <c r="AA64" i="31"/>
  <c r="AA63" i="31"/>
  <c r="AA62" i="31"/>
  <c r="AA61" i="31"/>
  <c r="AA60" i="31"/>
  <c r="W67" i="31"/>
  <c r="J73" i="54"/>
  <c r="V67" i="31"/>
  <c r="I73" i="54"/>
  <c r="W66" i="31"/>
  <c r="J65" i="54"/>
  <c r="V66" i="31"/>
  <c r="I65" i="54"/>
  <c r="W65" i="31"/>
  <c r="J57" i="54"/>
  <c r="V65" i="31"/>
  <c r="W64" i="31"/>
  <c r="V64" i="31"/>
  <c r="I49" i="54"/>
  <c r="W63" i="31"/>
  <c r="J41" i="54"/>
  <c r="V63" i="31"/>
  <c r="I41" i="54"/>
  <c r="W62" i="31"/>
  <c r="J33" i="54"/>
  <c r="V62" i="31"/>
  <c r="I33" i="54"/>
  <c r="W61" i="31"/>
  <c r="J25" i="54"/>
  <c r="V61" i="31"/>
  <c r="I25" i="54"/>
  <c r="V60" i="31"/>
  <c r="I17" i="54"/>
  <c r="W60" i="31"/>
  <c r="J17" i="54"/>
  <c r="P68" i="31"/>
  <c r="C81" i="54"/>
  <c r="P67" i="31"/>
  <c r="P66" i="31"/>
  <c r="P65" i="31"/>
  <c r="U65" i="31"/>
  <c r="Q64" i="31"/>
  <c r="Q69" i="31"/>
  <c r="D89" i="54"/>
  <c r="P64" i="31"/>
  <c r="P63" i="31"/>
  <c r="P62" i="31"/>
  <c r="P61" i="31"/>
  <c r="U61" i="31"/>
  <c r="H25" i="54"/>
  <c r="P60" i="31"/>
  <c r="U60" i="31"/>
  <c r="H17" i="54"/>
  <c r="R34" i="31"/>
  <c r="L109" i="31"/>
  <c r="Q32" i="31"/>
  <c r="L108" i="31"/>
  <c r="H607" i="49"/>
  <c r="R80" i="26"/>
  <c r="L116" i="26"/>
  <c r="R77" i="26"/>
  <c r="L115" i="26"/>
  <c r="J575" i="49"/>
  <c r="K555" i="49"/>
  <c r="K545" i="49"/>
  <c r="J545" i="49"/>
  <c r="D545" i="49"/>
  <c r="AA68" i="26"/>
  <c r="AA67" i="26"/>
  <c r="AA66" i="26"/>
  <c r="AA65" i="26"/>
  <c r="AA64" i="26"/>
  <c r="AA63" i="26"/>
  <c r="AA62" i="26"/>
  <c r="AA61" i="26"/>
  <c r="AA60" i="26"/>
  <c r="W67" i="26"/>
  <c r="J70" i="54"/>
  <c r="V67" i="26"/>
  <c r="I70" i="54"/>
  <c r="W66" i="26"/>
  <c r="J62" i="54"/>
  <c r="V66" i="26"/>
  <c r="I62" i="54"/>
  <c r="W65" i="26"/>
  <c r="J54" i="54"/>
  <c r="V65" i="26"/>
  <c r="I54" i="54"/>
  <c r="W64" i="26"/>
  <c r="J46" i="54"/>
  <c r="V64" i="26"/>
  <c r="I46" i="54"/>
  <c r="W63" i="26"/>
  <c r="J38" i="54"/>
  <c r="V63" i="26"/>
  <c r="I38" i="54"/>
  <c r="W62" i="26"/>
  <c r="J30" i="54"/>
  <c r="V62" i="26"/>
  <c r="W61" i="26"/>
  <c r="J22" i="54"/>
  <c r="W60" i="26"/>
  <c r="V61" i="26"/>
  <c r="I22" i="54"/>
  <c r="V60" i="26"/>
  <c r="I14" i="54"/>
  <c r="P68" i="26"/>
  <c r="C78" i="54"/>
  <c r="P67" i="26"/>
  <c r="P66" i="26"/>
  <c r="C62" i="54"/>
  <c r="P65" i="26"/>
  <c r="U65" i="26"/>
  <c r="H54" i="54"/>
  <c r="Q64" i="26"/>
  <c r="D46" i="54"/>
  <c r="P64" i="26"/>
  <c r="C46" i="54"/>
  <c r="P63" i="26"/>
  <c r="C38" i="54"/>
  <c r="P62" i="26"/>
  <c r="P61" i="26"/>
  <c r="C22" i="54"/>
  <c r="P60" i="26"/>
  <c r="U60" i="26"/>
  <c r="H14" i="54"/>
  <c r="I523" i="49"/>
  <c r="D513" i="49"/>
  <c r="J493" i="49"/>
  <c r="H483" i="49"/>
  <c r="G483" i="49"/>
  <c r="J453" i="49"/>
  <c r="H443" i="49"/>
  <c r="E433" i="49"/>
  <c r="E391" i="49"/>
  <c r="D391" i="49"/>
  <c r="L381" i="49"/>
  <c r="K381" i="49"/>
  <c r="L361" i="49"/>
  <c r="G329" i="49"/>
  <c r="R34" i="26"/>
  <c r="L109" i="26"/>
  <c r="Q32" i="26"/>
  <c r="L108" i="26"/>
  <c r="L296" i="49"/>
  <c r="E296" i="49"/>
  <c r="G286" i="49"/>
  <c r="E286" i="49"/>
  <c r="G276" i="49"/>
  <c r="L266" i="49"/>
  <c r="E266" i="49"/>
  <c r="I246" i="49"/>
  <c r="H246" i="49"/>
  <c r="H175" i="49"/>
  <c r="I165" i="49"/>
  <c r="K135" i="49"/>
  <c r="I53" i="49"/>
  <c r="H53" i="49"/>
  <c r="H43" i="49"/>
  <c r="L33" i="49"/>
  <c r="K33" i="49"/>
  <c r="J33" i="49"/>
  <c r="I33" i="49"/>
  <c r="H33" i="49"/>
  <c r="G33" i="49"/>
  <c r="E33" i="49"/>
  <c r="D33" i="49"/>
  <c r="G23" i="49"/>
  <c r="E13" i="49"/>
  <c r="D13" i="49"/>
  <c r="R80" i="21"/>
  <c r="B20" i="22"/>
  <c r="R77" i="21"/>
  <c r="B16" i="22"/>
  <c r="AA68" i="21"/>
  <c r="AA67" i="21"/>
  <c r="AA66" i="21"/>
  <c r="AA65" i="21"/>
  <c r="AA64" i="21"/>
  <c r="AA63" i="21"/>
  <c r="AA62" i="21"/>
  <c r="AA61" i="21"/>
  <c r="AA60" i="21"/>
  <c r="W67" i="21"/>
  <c r="J69" i="54"/>
  <c r="V67" i="21"/>
  <c r="I69" i="54"/>
  <c r="W66" i="21"/>
  <c r="J61" i="54"/>
  <c r="V66" i="21"/>
  <c r="I61" i="54"/>
  <c r="W65" i="21"/>
  <c r="J53" i="54"/>
  <c r="V65" i="21"/>
  <c r="I53" i="54"/>
  <c r="W64" i="21"/>
  <c r="J45" i="54"/>
  <c r="V64" i="21"/>
  <c r="I45" i="54"/>
  <c r="W63" i="21"/>
  <c r="J37" i="54"/>
  <c r="V63" i="21"/>
  <c r="I37" i="54"/>
  <c r="W62" i="21"/>
  <c r="J29" i="54"/>
  <c r="V62" i="21"/>
  <c r="W61" i="21"/>
  <c r="J21" i="54"/>
  <c r="V61" i="21"/>
  <c r="I21" i="54"/>
  <c r="W60" i="21"/>
  <c r="J13" i="54"/>
  <c r="V60" i="21"/>
  <c r="I13" i="54"/>
  <c r="P68" i="21"/>
  <c r="C77" i="54"/>
  <c r="P67" i="21"/>
  <c r="U67" i="21"/>
  <c r="H69" i="54"/>
  <c r="P66" i="21"/>
  <c r="P65" i="21"/>
  <c r="Q64" i="21"/>
  <c r="P64" i="21"/>
  <c r="U64" i="21"/>
  <c r="H45" i="54"/>
  <c r="P63" i="21"/>
  <c r="U63" i="21"/>
  <c r="H37" i="54"/>
  <c r="P62" i="21"/>
  <c r="C29" i="54"/>
  <c r="P61" i="21"/>
  <c r="C21" i="54"/>
  <c r="P60" i="21"/>
  <c r="U60" i="21"/>
  <c r="D522" i="49"/>
  <c r="K492" i="49"/>
  <c r="L422" i="49"/>
  <c r="R34" i="21"/>
  <c r="L109" i="21"/>
  <c r="Q32" i="21"/>
  <c r="L108" i="21"/>
  <c r="I52" i="49"/>
  <c r="H52" i="49"/>
  <c r="L32" i="49"/>
  <c r="K32" i="49"/>
  <c r="J32" i="49"/>
  <c r="I32" i="49"/>
  <c r="H32" i="49"/>
  <c r="G32" i="49"/>
  <c r="E32" i="49"/>
  <c r="D32" i="49"/>
  <c r="S12" i="61"/>
  <c r="R80" i="16"/>
  <c r="R77" i="16"/>
  <c r="L115" i="16"/>
  <c r="AA68" i="16"/>
  <c r="AA67" i="16"/>
  <c r="AA66" i="16"/>
  <c r="AA65" i="16"/>
  <c r="AA64" i="16"/>
  <c r="AA63" i="16"/>
  <c r="AA62" i="16"/>
  <c r="AA61" i="16"/>
  <c r="AA60" i="16"/>
  <c r="W67" i="16"/>
  <c r="V67" i="16"/>
  <c r="I68" i="54"/>
  <c r="W66" i="16"/>
  <c r="J60" i="54"/>
  <c r="V66" i="16"/>
  <c r="I60" i="54"/>
  <c r="W65" i="16"/>
  <c r="J52" i="54"/>
  <c r="V65" i="16"/>
  <c r="I52" i="54"/>
  <c r="W64" i="16"/>
  <c r="J44" i="54"/>
  <c r="V64" i="16"/>
  <c r="I44" i="54"/>
  <c r="W63" i="16"/>
  <c r="J36" i="54"/>
  <c r="V63" i="16"/>
  <c r="I36" i="54"/>
  <c r="W62" i="16"/>
  <c r="J28" i="54"/>
  <c r="V62" i="16"/>
  <c r="I28" i="54"/>
  <c r="W61" i="16"/>
  <c r="J20" i="54"/>
  <c r="V61" i="16"/>
  <c r="I20" i="54"/>
  <c r="W60" i="16"/>
  <c r="J12" i="54"/>
  <c r="V60" i="16"/>
  <c r="I12" i="54"/>
  <c r="P68" i="16"/>
  <c r="C76" i="54"/>
  <c r="P67" i="16"/>
  <c r="U67" i="16"/>
  <c r="H68" i="54"/>
  <c r="P66" i="16"/>
  <c r="U66" i="16"/>
  <c r="P65" i="16"/>
  <c r="C52" i="54"/>
  <c r="Q64" i="16"/>
  <c r="P64" i="16"/>
  <c r="C44" i="54"/>
  <c r="P63" i="16"/>
  <c r="P62" i="16"/>
  <c r="C28" i="54"/>
  <c r="P61" i="16"/>
  <c r="U61" i="16"/>
  <c r="P60" i="16"/>
  <c r="U60" i="16"/>
  <c r="H12" i="54"/>
  <c r="E521" i="49"/>
  <c r="J511" i="49"/>
  <c r="G501" i="49"/>
  <c r="D491" i="49"/>
  <c r="L471" i="49"/>
  <c r="J471" i="49"/>
  <c r="G421" i="49"/>
  <c r="R34" i="16"/>
  <c r="L109" i="16"/>
  <c r="Q32" i="16"/>
  <c r="L108" i="16"/>
  <c r="F173" i="49"/>
  <c r="L31" i="49"/>
  <c r="K31" i="49"/>
  <c r="J31" i="49"/>
  <c r="I31" i="49"/>
  <c r="H31" i="49"/>
  <c r="G31" i="49"/>
  <c r="E31" i="49"/>
  <c r="D31" i="49"/>
  <c r="H11" i="49"/>
  <c r="R80" i="13"/>
  <c r="L116" i="13"/>
  <c r="R77" i="13"/>
  <c r="L115" i="13"/>
  <c r="AA68" i="13"/>
  <c r="AA67" i="13"/>
  <c r="AA66" i="13"/>
  <c r="AA65" i="13"/>
  <c r="AA64" i="13"/>
  <c r="AA63" i="13"/>
  <c r="AA62" i="13"/>
  <c r="AA61" i="13"/>
  <c r="AA60" i="13"/>
  <c r="W67" i="13"/>
  <c r="J67" i="54"/>
  <c r="V67" i="13"/>
  <c r="I67" i="54"/>
  <c r="W66" i="13"/>
  <c r="J59" i="54"/>
  <c r="V66" i="13"/>
  <c r="I59" i="54"/>
  <c r="W65" i="13"/>
  <c r="J51" i="54"/>
  <c r="V65" i="13"/>
  <c r="I51" i="54"/>
  <c r="W64" i="13"/>
  <c r="J43" i="54"/>
  <c r="V64" i="13"/>
  <c r="I43" i="54"/>
  <c r="W63" i="13"/>
  <c r="J35" i="54"/>
  <c r="V63" i="13"/>
  <c r="I35" i="54"/>
  <c r="W62" i="13"/>
  <c r="V62" i="13"/>
  <c r="W61" i="13"/>
  <c r="J19" i="54"/>
  <c r="V61" i="13"/>
  <c r="I19" i="54"/>
  <c r="W60" i="13"/>
  <c r="J11" i="54"/>
  <c r="V60" i="13"/>
  <c r="I11" i="54"/>
  <c r="P68" i="13"/>
  <c r="C75" i="54"/>
  <c r="P67" i="13"/>
  <c r="C67" i="54"/>
  <c r="P66" i="13"/>
  <c r="C59" i="54"/>
  <c r="P65" i="13"/>
  <c r="Q64" i="13"/>
  <c r="L111" i="13"/>
  <c r="P64" i="13"/>
  <c r="C43" i="54"/>
  <c r="P63" i="13"/>
  <c r="P62" i="13"/>
  <c r="U62" i="13"/>
  <c r="P61" i="13"/>
  <c r="U61" i="13"/>
  <c r="H19" i="54"/>
  <c r="P60" i="13"/>
  <c r="C11" i="54"/>
  <c r="G510" i="49"/>
  <c r="E500" i="49"/>
  <c r="D500" i="49"/>
  <c r="K490" i="49"/>
  <c r="G470" i="49"/>
  <c r="E470" i="49"/>
  <c r="E460" i="49"/>
  <c r="K450" i="49"/>
  <c r="R34" i="13"/>
  <c r="L109" i="13"/>
  <c r="Q32" i="13"/>
  <c r="L108" i="13"/>
  <c r="F253" i="49"/>
  <c r="L30" i="49"/>
  <c r="K30" i="49"/>
  <c r="J30" i="49"/>
  <c r="I30" i="49"/>
  <c r="H30" i="49"/>
  <c r="G30" i="49"/>
  <c r="E30" i="49"/>
  <c r="D30" i="49"/>
  <c r="G20" i="49"/>
  <c r="D10" i="49"/>
  <c r="M35" i="49"/>
  <c r="E330" i="49"/>
  <c r="M31" i="49"/>
  <c r="M32" i="49"/>
  <c r="D125" i="49"/>
  <c r="M30" i="49"/>
  <c r="F31" i="49"/>
  <c r="F33" i="49"/>
  <c r="Q16" i="61"/>
  <c r="Q13" i="65"/>
  <c r="F34" i="49"/>
  <c r="F504" i="49"/>
  <c r="F605" i="49"/>
  <c r="F30" i="49"/>
  <c r="F32" i="49"/>
  <c r="F35" i="49"/>
  <c r="M34" i="49"/>
  <c r="M33" i="49"/>
  <c r="D17" i="59"/>
  <c r="D16" i="59"/>
  <c r="D14" i="59"/>
  <c r="D13" i="59"/>
  <c r="D12" i="59"/>
  <c r="D11" i="59"/>
  <c r="B6" i="60"/>
  <c r="B8" i="60"/>
  <c r="B7" i="60"/>
  <c r="B11" i="60"/>
  <c r="B10" i="60"/>
  <c r="B9" i="60"/>
  <c r="S16" i="60"/>
  <c r="S39" i="60"/>
  <c r="R16" i="60"/>
  <c r="R39" i="60"/>
  <c r="Q16" i="60"/>
  <c r="Q39" i="60"/>
  <c r="P16" i="60"/>
  <c r="P39" i="60"/>
  <c r="O16" i="60"/>
  <c r="O39" i="60"/>
  <c r="Q20" i="59"/>
  <c r="A5" i="52"/>
  <c r="U8" i="60"/>
  <c r="W10" i="60"/>
  <c r="V12" i="59"/>
  <c r="A89" i="54"/>
  <c r="A88" i="54"/>
  <c r="A87" i="54"/>
  <c r="A86" i="54"/>
  <c r="A85" i="54"/>
  <c r="A84" i="54"/>
  <c r="A83" i="54"/>
  <c r="A81" i="54"/>
  <c r="A80" i="54"/>
  <c r="A79" i="54"/>
  <c r="A78" i="54"/>
  <c r="A77" i="54"/>
  <c r="A76" i="54"/>
  <c r="A75" i="54"/>
  <c r="A73" i="54"/>
  <c r="A72" i="54"/>
  <c r="A71" i="54"/>
  <c r="A70" i="54"/>
  <c r="A69" i="54"/>
  <c r="A68" i="54"/>
  <c r="A67" i="54"/>
  <c r="A65" i="54"/>
  <c r="A64" i="54"/>
  <c r="A63" i="54"/>
  <c r="A62" i="54"/>
  <c r="A61" i="54"/>
  <c r="A60" i="54"/>
  <c r="A59" i="54"/>
  <c r="A57" i="54"/>
  <c r="A56" i="54"/>
  <c r="A55" i="54"/>
  <c r="A54" i="54"/>
  <c r="A53" i="54"/>
  <c r="A52" i="54"/>
  <c r="A51" i="54"/>
  <c r="A49" i="54"/>
  <c r="A48" i="54"/>
  <c r="A47" i="54"/>
  <c r="A46" i="54"/>
  <c r="A45" i="54"/>
  <c r="A44" i="54"/>
  <c r="A43" i="54"/>
  <c r="A41" i="54"/>
  <c r="A40" i="54"/>
  <c r="A39" i="54"/>
  <c r="A38" i="54"/>
  <c r="A37" i="54"/>
  <c r="A36" i="54"/>
  <c r="A35" i="54"/>
  <c r="A33" i="54"/>
  <c r="A32" i="54"/>
  <c r="A31" i="54"/>
  <c r="A30" i="54"/>
  <c r="A29" i="54"/>
  <c r="A28" i="54"/>
  <c r="A27" i="54"/>
  <c r="A25" i="54"/>
  <c r="A24" i="54"/>
  <c r="A23" i="54"/>
  <c r="A22" i="54"/>
  <c r="A21" i="54"/>
  <c r="A20" i="54"/>
  <c r="A19" i="54"/>
  <c r="A17" i="54"/>
  <c r="A16" i="54"/>
  <c r="A15" i="54"/>
  <c r="A14" i="54"/>
  <c r="A13" i="54"/>
  <c r="A12" i="54"/>
  <c r="A11" i="54"/>
  <c r="A3" i="52"/>
  <c r="A2" i="52"/>
  <c r="A1" i="52"/>
  <c r="A12" i="46"/>
  <c r="A11" i="46"/>
  <c r="A10" i="46"/>
  <c r="A9" i="46"/>
  <c r="A8" i="46"/>
  <c r="A7" i="46"/>
  <c r="A6" i="46"/>
  <c r="B3" i="42"/>
  <c r="B2" i="42"/>
  <c r="A5" i="40"/>
  <c r="B3" i="37"/>
  <c r="B2" i="37"/>
  <c r="A5" i="35"/>
  <c r="B3" i="32"/>
  <c r="B2" i="32"/>
  <c r="A5" i="30"/>
  <c r="B3" i="27"/>
  <c r="B2" i="27"/>
  <c r="A5" i="25"/>
  <c r="B3" i="22"/>
  <c r="B2" i="22"/>
  <c r="A5" i="20"/>
  <c r="B3" i="17"/>
  <c r="B2" i="17"/>
  <c r="B4" i="41"/>
  <c r="B3" i="41"/>
  <c r="B4" i="36"/>
  <c r="B3" i="36"/>
  <c r="B4" i="31"/>
  <c r="B3" i="31"/>
  <c r="B4" i="26"/>
  <c r="B3" i="26"/>
  <c r="B4" i="21"/>
  <c r="B3" i="21"/>
  <c r="M7" i="41"/>
  <c r="B6" i="41"/>
  <c r="M7" i="36"/>
  <c r="B6" i="36"/>
  <c r="M7" i="31"/>
  <c r="B6" i="31"/>
  <c r="M7" i="26"/>
  <c r="B6" i="26"/>
  <c r="M7" i="21"/>
  <c r="B6" i="21"/>
  <c r="M7" i="16"/>
  <c r="B6" i="16"/>
  <c r="B4" i="16"/>
  <c r="B3" i="16"/>
  <c r="M7" i="13"/>
  <c r="B6" i="13"/>
  <c r="M7" i="49"/>
  <c r="B6" i="49"/>
  <c r="A5" i="46"/>
  <c r="A5" i="2"/>
  <c r="A5" i="15"/>
  <c r="B3" i="6"/>
  <c r="B2" i="6"/>
  <c r="B3" i="47"/>
  <c r="B2" i="47"/>
  <c r="A3" i="15"/>
  <c r="A3" i="20"/>
  <c r="A3" i="25"/>
  <c r="A3" i="30"/>
  <c r="A3" i="35"/>
  <c r="A3" i="40"/>
  <c r="A3" i="2"/>
  <c r="A2" i="15"/>
  <c r="A2" i="20"/>
  <c r="A2" i="25"/>
  <c r="A2" i="30"/>
  <c r="A2" i="35"/>
  <c r="A2" i="40"/>
  <c r="A2" i="2"/>
  <c r="A2" i="1"/>
  <c r="A2" i="14"/>
  <c r="A2" i="24"/>
  <c r="A2" i="29"/>
  <c r="A2" i="34"/>
  <c r="A2" i="39"/>
  <c r="A2" i="19"/>
  <c r="A3" i="1"/>
  <c r="A3" i="14"/>
  <c r="A3" i="24"/>
  <c r="A3" i="29"/>
  <c r="A3" i="34"/>
  <c r="A3" i="39"/>
  <c r="A3" i="19"/>
  <c r="A3" i="46"/>
  <c r="A1" i="46"/>
  <c r="A92" i="46"/>
  <c r="A2" i="46"/>
  <c r="B2" i="49"/>
  <c r="B4" i="49"/>
  <c r="B3" i="49"/>
  <c r="B4" i="13"/>
  <c r="B3" i="13"/>
  <c r="H59" i="54"/>
  <c r="J4" i="52"/>
  <c r="J21" i="50"/>
  <c r="E17" i="50"/>
  <c r="E16" i="50"/>
  <c r="E15" i="50"/>
  <c r="E14" i="50"/>
  <c r="E13" i="50"/>
  <c r="E12" i="50"/>
  <c r="E11" i="50"/>
  <c r="E20" i="50"/>
  <c r="E22" i="50"/>
  <c r="E45" i="50"/>
  <c r="I452" i="49"/>
  <c r="G522" i="49"/>
  <c r="L462" i="74"/>
  <c r="K452" i="49"/>
  <c r="E512" i="74"/>
  <c r="E512" i="49"/>
  <c r="D432" i="74"/>
  <c r="K524" i="49"/>
  <c r="K527" i="49"/>
  <c r="F160" i="49"/>
  <c r="H442" i="49"/>
  <c r="E22" i="49"/>
  <c r="F491" i="74"/>
  <c r="F491" i="49"/>
  <c r="K471" i="74"/>
  <c r="I51" i="74"/>
  <c r="I51" i="49"/>
  <c r="I133" i="49"/>
  <c r="D451" i="49"/>
  <c r="K166" i="49"/>
  <c r="D478" i="49"/>
  <c r="J498" i="76"/>
  <c r="D23" i="49"/>
  <c r="G448" i="49"/>
  <c r="G448" i="76"/>
  <c r="G288" i="49"/>
  <c r="G289" i="49"/>
  <c r="D518" i="76"/>
  <c r="F160" i="76"/>
  <c r="H448" i="49"/>
  <c r="H448" i="76"/>
  <c r="G528" i="49"/>
  <c r="G528" i="76"/>
  <c r="L261" i="76"/>
  <c r="L261" i="49"/>
  <c r="K261" i="76"/>
  <c r="L384" i="49"/>
  <c r="L497" i="49"/>
  <c r="H487" i="49"/>
  <c r="I57" i="49"/>
  <c r="I57" i="76"/>
  <c r="D26" i="79"/>
  <c r="E467" i="49"/>
  <c r="H477" i="76"/>
  <c r="H47" i="76"/>
  <c r="J527" i="76"/>
  <c r="D467" i="49"/>
  <c r="K527" i="76"/>
  <c r="G517" i="76"/>
  <c r="G517" i="49"/>
  <c r="D137" i="49"/>
  <c r="F455" i="76"/>
  <c r="E55" i="49"/>
  <c r="D147" i="49"/>
  <c r="F465" i="76"/>
  <c r="G465" i="76"/>
  <c r="D455" i="76"/>
  <c r="H298" i="49"/>
  <c r="J331" i="49"/>
  <c r="H425" i="49"/>
  <c r="F546" i="49"/>
  <c r="L546" i="76"/>
  <c r="L546" i="49"/>
  <c r="K524" i="76"/>
  <c r="K14" i="76"/>
  <c r="H514" i="76"/>
  <c r="H279" i="49"/>
  <c r="K444" i="76"/>
  <c r="H342" i="49"/>
  <c r="K166" i="76"/>
  <c r="E494" i="49"/>
  <c r="E494" i="76"/>
  <c r="D247" i="76"/>
  <c r="E247" i="76"/>
  <c r="I247" i="76"/>
  <c r="G362" i="76"/>
  <c r="E504" i="76"/>
  <c r="E247" i="49"/>
  <c r="D257" i="49"/>
  <c r="E486" i="76"/>
  <c r="L556" i="76"/>
  <c r="J83" i="36"/>
  <c r="E526" i="49"/>
  <c r="E526" i="76"/>
  <c r="F289" i="49"/>
  <c r="F289" i="76"/>
  <c r="G289" i="76"/>
  <c r="H279" i="76"/>
  <c r="D578" i="49"/>
  <c r="D486" i="76"/>
  <c r="F269" i="49"/>
  <c r="H354" i="76"/>
  <c r="H354" i="49"/>
  <c r="K158" i="49"/>
  <c r="E486" i="49"/>
  <c r="D568" i="49"/>
  <c r="D526" i="49"/>
  <c r="D526" i="76"/>
  <c r="H16" i="64"/>
  <c r="D473" i="76"/>
  <c r="I443" i="49"/>
  <c r="I443" i="76"/>
  <c r="D473" i="49"/>
  <c r="J565" i="76"/>
  <c r="J565" i="49"/>
  <c r="D135" i="49"/>
  <c r="D23" i="76"/>
  <c r="I575" i="76"/>
  <c r="H510" i="74"/>
  <c r="K490" i="74"/>
  <c r="D358" i="74"/>
  <c r="AD12" i="86"/>
  <c r="Q15" i="65"/>
  <c r="G477" i="76"/>
  <c r="J435" i="76"/>
  <c r="F211" i="76"/>
  <c r="F512" i="74"/>
  <c r="D372" i="76"/>
  <c r="F517" i="76"/>
  <c r="K83" i="41"/>
  <c r="K619" i="76"/>
  <c r="D420" i="49"/>
  <c r="D420" i="74"/>
  <c r="K520" i="74"/>
  <c r="E510" i="49"/>
  <c r="E510" i="74"/>
  <c r="E50" i="49"/>
  <c r="E50" i="74"/>
  <c r="G470" i="74"/>
  <c r="T65" i="13"/>
  <c r="G51" i="54"/>
  <c r="D11" i="2"/>
  <c r="F20" i="74"/>
  <c r="F20" i="49"/>
  <c r="J480" i="74"/>
  <c r="L502" i="49"/>
  <c r="L502" i="74"/>
  <c r="E422" i="49"/>
  <c r="D42" i="20"/>
  <c r="F482" i="49"/>
  <c r="G52" i="49"/>
  <c r="H22" i="74"/>
  <c r="H22" i="49"/>
  <c r="I492" i="74"/>
  <c r="I492" i="49"/>
  <c r="D38" i="20"/>
  <c r="E66" i="20"/>
  <c r="K434" i="76"/>
  <c r="K434" i="49"/>
  <c r="I474" i="76"/>
  <c r="E342" i="49"/>
  <c r="E342" i="76"/>
  <c r="D494" i="76"/>
  <c r="D494" i="49"/>
  <c r="L54" i="49"/>
  <c r="L54" i="76"/>
  <c r="D257" i="76"/>
  <c r="K176" i="76"/>
  <c r="K176" i="49"/>
  <c r="G247" i="76"/>
  <c r="G247" i="49"/>
  <c r="J176" i="49"/>
  <c r="J176" i="76"/>
  <c r="F257" i="76"/>
  <c r="G504" i="49"/>
  <c r="I576" i="76"/>
  <c r="I576" i="49"/>
  <c r="J18" i="76"/>
  <c r="J18" i="49"/>
  <c r="I18" i="76"/>
  <c r="I18" i="49"/>
  <c r="E612" i="76"/>
  <c r="L251" i="49"/>
  <c r="H251" i="49"/>
  <c r="L346" i="49"/>
  <c r="L346" i="76"/>
  <c r="L508" i="76"/>
  <c r="E140" i="76"/>
  <c r="E140" i="49"/>
  <c r="D346" i="76"/>
  <c r="H57" i="76"/>
  <c r="H15" i="80"/>
  <c r="H57" i="49"/>
  <c r="I47" i="49"/>
  <c r="I47" i="76"/>
  <c r="G477" i="49"/>
  <c r="G425" i="76"/>
  <c r="G425" i="49"/>
  <c r="K25" i="76"/>
  <c r="K25" i="49"/>
  <c r="L15" i="49"/>
  <c r="L15" i="76"/>
  <c r="L45" i="76"/>
  <c r="D495" i="76"/>
  <c r="D495" i="49"/>
  <c r="H363" i="49"/>
  <c r="H363" i="76"/>
  <c r="J343" i="76"/>
  <c r="J343" i="49"/>
  <c r="I505" i="76"/>
  <c r="I505" i="49"/>
  <c r="F288" i="76"/>
  <c r="G127" i="76"/>
  <c r="G127" i="49"/>
  <c r="E393" i="76"/>
  <c r="F373" i="49"/>
  <c r="D29" i="40"/>
  <c r="F373" i="76"/>
  <c r="Y16" i="70"/>
  <c r="U6" i="60"/>
  <c r="AD17" i="86"/>
  <c r="Q17" i="61"/>
  <c r="G298" i="49"/>
  <c r="K598" i="76"/>
  <c r="K146" i="49"/>
  <c r="K146" i="76"/>
  <c r="G176" i="76"/>
  <c r="H342" i="76"/>
  <c r="H474" i="49"/>
  <c r="H474" i="76"/>
  <c r="L444" i="76"/>
  <c r="L444" i="49"/>
  <c r="J257" i="76"/>
  <c r="J576" i="49"/>
  <c r="J576" i="76"/>
  <c r="F44" i="49"/>
  <c r="F44" i="76"/>
  <c r="L26" i="49"/>
  <c r="H269" i="76"/>
  <c r="H269" i="49"/>
  <c r="F332" i="76"/>
  <c r="F128" i="49"/>
  <c r="F128" i="76"/>
  <c r="J426" i="76"/>
  <c r="J426" i="49"/>
  <c r="J138" i="76"/>
  <c r="J138" i="49"/>
  <c r="D168" i="49"/>
  <c r="D168" i="76"/>
  <c r="F446" i="76"/>
  <c r="F446" i="49"/>
  <c r="G128" i="49"/>
  <c r="G128" i="76"/>
  <c r="L506" i="49"/>
  <c r="L506" i="76"/>
  <c r="I16" i="64"/>
  <c r="D125" i="76"/>
  <c r="E23" i="49"/>
  <c r="E23" i="76"/>
  <c r="K296" i="49"/>
  <c r="K296" i="76"/>
  <c r="G361" i="49"/>
  <c r="G361" i="76"/>
  <c r="G266" i="76"/>
  <c r="G266" i="49"/>
  <c r="H83" i="26"/>
  <c r="H617" i="76"/>
  <c r="H597" i="76"/>
  <c r="H597" i="49"/>
  <c r="I329" i="49"/>
  <c r="H523" i="49"/>
  <c r="L493" i="49"/>
  <c r="L493" i="76"/>
  <c r="F473" i="76"/>
  <c r="E522" i="74"/>
  <c r="E522" i="49"/>
  <c r="G22" i="74"/>
  <c r="D11" i="20"/>
  <c r="F22" i="74"/>
  <c r="F22" i="49"/>
  <c r="G22" i="49"/>
  <c r="R11" i="61"/>
  <c r="V9" i="60"/>
  <c r="R14" i="65"/>
  <c r="D14" i="20"/>
  <c r="F52" i="49"/>
  <c r="E52" i="49"/>
  <c r="E52" i="74"/>
  <c r="G482" i="74"/>
  <c r="G482" i="49"/>
  <c r="Y13" i="70"/>
  <c r="Q11" i="61"/>
  <c r="T13" i="59"/>
  <c r="U9" i="60"/>
  <c r="Q14" i="65"/>
  <c r="H12" i="64"/>
  <c r="U13" i="67"/>
  <c r="K51" i="49"/>
  <c r="J11" i="74"/>
  <c r="J11" i="49"/>
  <c r="J461" i="49"/>
  <c r="J461" i="74"/>
  <c r="H605" i="74"/>
  <c r="I440" i="49"/>
  <c r="I440" i="74"/>
  <c r="I520" i="49"/>
  <c r="I520" i="74"/>
  <c r="G480" i="74"/>
  <c r="F41" i="74"/>
  <c r="D38" i="30"/>
  <c r="E66" i="30"/>
  <c r="D36" i="40"/>
  <c r="AD15" i="86"/>
  <c r="Y17" i="70"/>
  <c r="D38" i="83"/>
  <c r="E66" i="83"/>
  <c r="D38" i="25"/>
  <c r="E66" i="25"/>
  <c r="F17" i="76"/>
  <c r="E518" i="76"/>
  <c r="E518" i="49"/>
  <c r="H488" i="76"/>
  <c r="H488" i="49"/>
  <c r="K458" i="76"/>
  <c r="K458" i="49"/>
  <c r="E438" i="49"/>
  <c r="E438" i="76"/>
  <c r="F150" i="76"/>
  <c r="D346" i="49"/>
  <c r="D51" i="83"/>
  <c r="F560" i="76"/>
  <c r="F560" i="49"/>
  <c r="G261" i="49"/>
  <c r="G261" i="76"/>
  <c r="I346" i="76"/>
  <c r="F526" i="76"/>
  <c r="L476" i="76"/>
  <c r="F53" i="49"/>
  <c r="G351" i="76"/>
  <c r="G443" i="49"/>
  <c r="D26" i="25"/>
  <c r="G351" i="49"/>
  <c r="I565" i="49"/>
  <c r="I493" i="76"/>
  <c r="L463" i="76"/>
  <c r="F341" i="49"/>
  <c r="F53" i="76"/>
  <c r="F523" i="76"/>
  <c r="K286" i="49"/>
  <c r="L371" i="49"/>
  <c r="F523" i="49"/>
  <c r="D41" i="2"/>
  <c r="I356" i="49"/>
  <c r="F58" i="49"/>
  <c r="I288" i="49"/>
  <c r="I288" i="76"/>
  <c r="Z16" i="70"/>
  <c r="V17" i="67"/>
  <c r="R17" i="61"/>
  <c r="V6" i="60"/>
  <c r="L525" i="76"/>
  <c r="L525" i="49"/>
  <c r="D66" i="40"/>
  <c r="F505" i="76"/>
  <c r="F505" i="49"/>
  <c r="J475" i="76"/>
  <c r="J475" i="49"/>
  <c r="D127" i="76"/>
  <c r="D127" i="49"/>
  <c r="K353" i="76"/>
  <c r="K353" i="49"/>
  <c r="E127" i="76"/>
  <c r="E127" i="49"/>
  <c r="D55" i="76"/>
  <c r="D55" i="49"/>
  <c r="I425" i="76"/>
  <c r="G383" i="49"/>
  <c r="G383" i="76"/>
  <c r="L25" i="49"/>
  <c r="L25" i="76"/>
  <c r="H383" i="49"/>
  <c r="H383" i="76"/>
  <c r="H268" i="49"/>
  <c r="I608" i="76"/>
  <c r="J555" i="76"/>
  <c r="J555" i="49"/>
  <c r="J155" i="76"/>
  <c r="J155" i="49"/>
  <c r="I155" i="76"/>
  <c r="I155" i="49"/>
  <c r="H329" i="76"/>
  <c r="H329" i="49"/>
  <c r="G523" i="49"/>
  <c r="G523" i="76"/>
  <c r="E473" i="49"/>
  <c r="H453" i="49"/>
  <c r="L423" i="76"/>
  <c r="L423" i="49"/>
  <c r="L276" i="49"/>
  <c r="L276" i="76"/>
  <c r="D29" i="25"/>
  <c r="E276" i="76"/>
  <c r="M716" i="49"/>
  <c r="E491" i="74"/>
  <c r="E491" i="49"/>
  <c r="K511" i="49"/>
  <c r="F254" i="49"/>
  <c r="H461" i="74"/>
  <c r="I431" i="74"/>
  <c r="D481" i="74"/>
  <c r="H480" i="74"/>
  <c r="H480" i="49"/>
  <c r="D460" i="49"/>
  <c r="D460" i="74"/>
  <c r="G430" i="74"/>
  <c r="G430" i="49"/>
  <c r="F253" i="74"/>
  <c r="J520" i="49"/>
  <c r="J520" i="74"/>
  <c r="F443" i="76"/>
  <c r="F443" i="49"/>
  <c r="H512" i="74"/>
  <c r="K21" i="49"/>
  <c r="K21" i="74"/>
  <c r="K271" i="49"/>
  <c r="L611" i="49"/>
  <c r="H575" i="76"/>
  <c r="H575" i="49"/>
  <c r="AE12" i="86"/>
  <c r="R12" i="61"/>
  <c r="R15" i="65"/>
  <c r="V12" i="67"/>
  <c r="V10" i="60"/>
  <c r="D45" i="79"/>
  <c r="F517" i="49"/>
  <c r="D42" i="30"/>
  <c r="F279" i="76"/>
  <c r="K331" i="49"/>
  <c r="L57" i="76"/>
  <c r="L57" i="49"/>
  <c r="E24" i="76"/>
  <c r="E24" i="49"/>
  <c r="K15" i="76"/>
  <c r="K15" i="49"/>
  <c r="K394" i="76"/>
  <c r="K394" i="49"/>
  <c r="D13" i="79"/>
  <c r="F47" i="76"/>
  <c r="D375" i="49"/>
  <c r="F16" i="76"/>
  <c r="F16" i="49"/>
  <c r="D10" i="30"/>
  <c r="I8" i="2"/>
  <c r="P19" i="63"/>
  <c r="I8" i="25"/>
  <c r="I20" i="49"/>
  <c r="E25" i="49"/>
  <c r="K247" i="76"/>
  <c r="Z19" i="70"/>
  <c r="I607" i="76"/>
  <c r="G513" i="76"/>
  <c r="J17" i="49"/>
  <c r="E147" i="76"/>
  <c r="T67" i="36"/>
  <c r="G71" i="54"/>
  <c r="H446" i="49"/>
  <c r="E485" i="76"/>
  <c r="E14" i="49"/>
  <c r="K496" i="49"/>
  <c r="K47" i="76"/>
  <c r="D553" i="49"/>
  <c r="E243" i="49"/>
  <c r="F370" i="74"/>
  <c r="E334" i="76"/>
  <c r="J379" i="49"/>
  <c r="D29" i="20"/>
  <c r="L360" i="74"/>
  <c r="E326" i="49"/>
  <c r="F573" i="49"/>
  <c r="D348" i="49"/>
  <c r="D53" i="15"/>
  <c r="H144" i="49"/>
  <c r="J84" i="49"/>
  <c r="D338" i="74"/>
  <c r="G180" i="49"/>
  <c r="I293" i="74"/>
  <c r="L606" i="49"/>
  <c r="L152" i="74"/>
  <c r="H543" i="74"/>
  <c r="G681" i="49"/>
  <c r="G83" i="49"/>
  <c r="L339" i="74"/>
  <c r="I560" i="49"/>
  <c r="E594" i="49"/>
  <c r="E40" i="49"/>
  <c r="I123" i="49"/>
  <c r="L350" i="49"/>
  <c r="D660" i="49"/>
  <c r="K162" i="49"/>
  <c r="D253" i="49"/>
  <c r="I512" i="49"/>
  <c r="G454" i="49"/>
  <c r="F481" i="49"/>
  <c r="I22" i="49"/>
  <c r="F277" i="49"/>
  <c r="F12" i="74"/>
  <c r="E455" i="49"/>
  <c r="I15" i="64"/>
  <c r="I43" i="76"/>
  <c r="J376" i="49"/>
  <c r="K453" i="49"/>
  <c r="E392" i="49"/>
  <c r="D11" i="35"/>
  <c r="D54" i="76"/>
  <c r="E12" i="74"/>
  <c r="E420" i="49"/>
  <c r="F513" i="49"/>
  <c r="E58" i="76"/>
  <c r="H430" i="49"/>
  <c r="J598" i="49"/>
  <c r="F390" i="49"/>
  <c r="K514" i="76"/>
  <c r="F24" i="49"/>
  <c r="F513" i="76"/>
  <c r="F58" i="76"/>
  <c r="L426" i="49"/>
  <c r="J464" i="76"/>
  <c r="L51" i="49"/>
  <c r="R11" i="65"/>
  <c r="L271" i="49"/>
  <c r="F522" i="74"/>
  <c r="H482" i="74"/>
  <c r="H517" i="76"/>
  <c r="H24" i="49"/>
  <c r="F263" i="49"/>
  <c r="H424" i="76"/>
  <c r="E436" i="49"/>
  <c r="E478" i="76"/>
  <c r="J440" i="49"/>
  <c r="H464" i="49"/>
  <c r="K475" i="49"/>
  <c r="E446" i="49"/>
  <c r="D567" i="76"/>
  <c r="L475" i="76"/>
  <c r="C6" i="83"/>
  <c r="C14" i="46"/>
  <c r="J607" i="76"/>
  <c r="G500" i="49"/>
  <c r="G13" i="49"/>
  <c r="H327" i="49"/>
  <c r="I352" i="49"/>
  <c r="F612" i="49"/>
  <c r="J501" i="49"/>
  <c r="J78" i="26"/>
  <c r="J585" i="49"/>
  <c r="H266" i="76"/>
  <c r="F280" i="49"/>
  <c r="I430" i="74"/>
  <c r="I439" i="74"/>
  <c r="I790" i="74"/>
  <c r="F365" i="76"/>
  <c r="L520" i="49"/>
  <c r="U12" i="59"/>
  <c r="Z12" i="70"/>
  <c r="E381" i="49"/>
  <c r="K493" i="49"/>
  <c r="J572" i="49"/>
  <c r="F14" i="76"/>
  <c r="AE17" i="86"/>
  <c r="D46" i="20"/>
  <c r="E137" i="76"/>
  <c r="K498" i="49"/>
  <c r="D48" i="76"/>
  <c r="D4" i="52"/>
  <c r="K440" i="49"/>
  <c r="E472" i="49"/>
  <c r="E513" i="49"/>
  <c r="I44" i="49"/>
  <c r="J278" i="49"/>
  <c r="F348" i="49"/>
  <c r="H437" i="49"/>
  <c r="J482" i="74"/>
  <c r="J489" i="74"/>
  <c r="J795" i="74"/>
  <c r="I283" i="49"/>
  <c r="I368" i="49"/>
  <c r="H388" i="49"/>
  <c r="T63" i="36"/>
  <c r="G39" i="54"/>
  <c r="L142" i="49"/>
  <c r="I654" i="49"/>
  <c r="H122" i="49"/>
  <c r="D42" i="74"/>
  <c r="J263" i="49"/>
  <c r="J326" i="49"/>
  <c r="J23" i="49"/>
  <c r="D11" i="74"/>
  <c r="E145" i="49"/>
  <c r="J10" i="64"/>
  <c r="D42" i="15"/>
  <c r="G150" i="76"/>
  <c r="K342" i="76"/>
  <c r="G460" i="49"/>
  <c r="I150" i="76"/>
  <c r="F50" i="74"/>
  <c r="K443" i="49"/>
  <c r="D50" i="35"/>
  <c r="F365" i="49"/>
  <c r="H472" i="49"/>
  <c r="T4" i="52"/>
  <c r="L466" i="49"/>
  <c r="H504" i="76"/>
  <c r="I456" i="76"/>
  <c r="F129" i="49"/>
  <c r="D21" i="49"/>
  <c r="H286" i="49"/>
  <c r="E516" i="49"/>
  <c r="G565" i="49"/>
  <c r="F13" i="49"/>
  <c r="E48" i="49"/>
  <c r="F431" i="49"/>
  <c r="L453" i="76"/>
  <c r="F12" i="49"/>
  <c r="E45" i="76"/>
  <c r="H58" i="49"/>
  <c r="D41" i="25"/>
  <c r="D11" i="83"/>
  <c r="T67" i="16"/>
  <c r="G68" i="54"/>
  <c r="J421" i="74"/>
  <c r="I442" i="49"/>
  <c r="H15" i="64"/>
  <c r="D484" i="49"/>
  <c r="F50" i="49"/>
  <c r="F393" i="49"/>
  <c r="N4" i="52"/>
  <c r="H470" i="49"/>
  <c r="J165" i="49"/>
  <c r="L166" i="49"/>
  <c r="F127" i="49"/>
  <c r="F495" i="49"/>
  <c r="F55" i="49"/>
  <c r="Y19" i="70"/>
  <c r="F10" i="49"/>
  <c r="L555" i="76"/>
  <c r="F10" i="74"/>
  <c r="F296" i="49"/>
  <c r="L56" i="76"/>
  <c r="E277" i="49"/>
  <c r="G484" i="49"/>
  <c r="U17" i="67"/>
  <c r="I465" i="76"/>
  <c r="F221" i="49"/>
  <c r="K480" i="74"/>
  <c r="L434" i="76"/>
  <c r="D28" i="49"/>
  <c r="W11" i="60"/>
  <c r="Q16" i="65"/>
  <c r="I483" i="49"/>
  <c r="E372" i="49"/>
  <c r="J608" i="49"/>
  <c r="F374" i="49"/>
  <c r="F486" i="49"/>
  <c r="H503" i="49"/>
  <c r="E462" i="74"/>
  <c r="F28" i="49"/>
  <c r="D23" i="83"/>
  <c r="K575" i="76"/>
  <c r="F455" i="49"/>
  <c r="F694" i="76"/>
  <c r="F441" i="74"/>
  <c r="Q11" i="65"/>
  <c r="H438" i="49"/>
  <c r="V11" i="60"/>
  <c r="U11" i="59"/>
  <c r="J424" i="49"/>
  <c r="K425" i="49"/>
  <c r="T64" i="13"/>
  <c r="G43" i="54"/>
  <c r="I451" i="49"/>
  <c r="E423" i="76"/>
  <c r="H433" i="49"/>
  <c r="E369" i="74"/>
  <c r="F441" i="49"/>
  <c r="K442" i="49"/>
  <c r="J504" i="76"/>
  <c r="F334" i="76"/>
  <c r="F241" i="76"/>
  <c r="D450" i="49"/>
  <c r="I491" i="49"/>
  <c r="D165" i="49"/>
  <c r="E54" i="49"/>
  <c r="D444" i="49"/>
  <c r="D524" i="49"/>
  <c r="F545" i="76"/>
  <c r="L145" i="76"/>
  <c r="K465" i="49"/>
  <c r="V14" i="60"/>
  <c r="K456" i="49"/>
  <c r="J470" i="74"/>
  <c r="L461" i="74"/>
  <c r="E476" i="49"/>
  <c r="D490" i="74"/>
  <c r="H486" i="76"/>
  <c r="H489" i="76"/>
  <c r="H795" i="76"/>
  <c r="D50" i="25"/>
  <c r="G494" i="49"/>
  <c r="H432" i="74"/>
  <c r="T60" i="13"/>
  <c r="G11" i="54"/>
  <c r="G391" i="49"/>
  <c r="H495" i="49"/>
  <c r="J510" i="49"/>
  <c r="F135" i="76"/>
  <c r="D136" i="49"/>
  <c r="E445" i="49"/>
  <c r="H277" i="49"/>
  <c r="D546" i="49"/>
  <c r="L421" i="49"/>
  <c r="H371" i="49"/>
  <c r="H526" i="49"/>
  <c r="L501" i="74"/>
  <c r="J430" i="74"/>
  <c r="D575" i="76"/>
  <c r="K505" i="49"/>
  <c r="H50" i="49"/>
  <c r="G420" i="49"/>
  <c r="K482" i="74"/>
  <c r="E502" i="49"/>
  <c r="K165" i="49"/>
  <c r="H455" i="76"/>
  <c r="D58" i="83"/>
  <c r="G521" i="74"/>
  <c r="G125" i="49"/>
  <c r="I267" i="49"/>
  <c r="E265" i="49"/>
  <c r="H436" i="76"/>
  <c r="L560" i="49"/>
  <c r="K55" i="49"/>
  <c r="L164" i="49"/>
  <c r="L554" i="49"/>
  <c r="I679" i="76"/>
  <c r="H462" i="49"/>
  <c r="F328" i="74"/>
  <c r="H253" i="49"/>
  <c r="L358" i="74"/>
  <c r="F261" i="49"/>
  <c r="G279" i="49"/>
  <c r="J300" i="76"/>
  <c r="D328" i="74"/>
  <c r="J349" i="49"/>
  <c r="G364" i="49"/>
  <c r="G250" i="49"/>
  <c r="I548" i="76"/>
  <c r="E673" i="76"/>
  <c r="D294" i="74"/>
  <c r="J394" i="49"/>
  <c r="K574" i="49"/>
  <c r="H83" i="80"/>
  <c r="H621" i="49"/>
  <c r="H84" i="74"/>
  <c r="H250" i="49"/>
  <c r="D606" i="74"/>
  <c r="K87" i="76"/>
  <c r="H694" i="49"/>
  <c r="K663" i="49"/>
  <c r="H674" i="49"/>
  <c r="L542" i="49"/>
  <c r="L605" i="49"/>
  <c r="J128" i="49"/>
  <c r="K595" i="49"/>
  <c r="H662" i="49"/>
  <c r="I369" i="74"/>
  <c r="I377" i="74"/>
  <c r="I782" i="74"/>
  <c r="G570" i="76"/>
  <c r="K643" i="76"/>
  <c r="E669" i="49"/>
  <c r="L244" i="74"/>
  <c r="H344" i="49"/>
  <c r="E270" i="49"/>
  <c r="L173" i="74"/>
  <c r="H379" i="49"/>
  <c r="E641" i="49"/>
  <c r="E289" i="49"/>
  <c r="E299" i="76"/>
  <c r="H678" i="49"/>
  <c r="K41" i="49"/>
  <c r="H690" i="49"/>
  <c r="I138" i="49"/>
  <c r="D280" i="49"/>
  <c r="G674" i="76"/>
  <c r="E328" i="49"/>
  <c r="G133" i="49"/>
  <c r="L354" i="49"/>
  <c r="E553" i="74"/>
  <c r="E561" i="74"/>
  <c r="E804" i="74"/>
  <c r="E661" i="49"/>
  <c r="L567" i="49"/>
  <c r="K364" i="49"/>
  <c r="J83" i="41"/>
  <c r="J619" i="49"/>
  <c r="H160" i="49"/>
  <c r="G328" i="49"/>
  <c r="K659" i="49"/>
  <c r="E345" i="49"/>
  <c r="J599" i="49"/>
  <c r="D548" i="49"/>
  <c r="J164" i="49"/>
  <c r="E384" i="49"/>
  <c r="E681" i="49"/>
  <c r="I549" i="76"/>
  <c r="E274" i="49"/>
  <c r="K679" i="49"/>
  <c r="J129" i="49"/>
  <c r="D355" i="49"/>
  <c r="K549" i="49"/>
  <c r="E570" i="49"/>
  <c r="E260" i="76"/>
  <c r="K174" i="74"/>
  <c r="K671" i="49"/>
  <c r="I274" i="49"/>
  <c r="E689" i="49"/>
  <c r="H249" i="49"/>
  <c r="K374" i="49"/>
  <c r="L129" i="49"/>
  <c r="E355" i="49"/>
  <c r="I559" i="49"/>
  <c r="K691" i="49"/>
  <c r="L269" i="76"/>
  <c r="J605" i="74"/>
  <c r="J596" i="74"/>
  <c r="H333" i="76"/>
  <c r="K129" i="49"/>
  <c r="L364" i="76"/>
  <c r="J169" i="49"/>
  <c r="D365" i="49"/>
  <c r="K289" i="76"/>
  <c r="I128" i="49"/>
  <c r="J574" i="49"/>
  <c r="H259" i="49"/>
  <c r="H611" i="76"/>
  <c r="F83" i="84"/>
  <c r="F622" i="49"/>
  <c r="I648" i="49"/>
  <c r="D29" i="41"/>
  <c r="D187" i="76"/>
  <c r="L667" i="49"/>
  <c r="D142" i="49"/>
  <c r="E654" i="49"/>
  <c r="I50" i="74"/>
  <c r="I59" i="74"/>
  <c r="I743" i="74"/>
  <c r="D562" i="49"/>
  <c r="D339" i="49"/>
  <c r="I594" i="49"/>
  <c r="D597" i="76"/>
  <c r="D552" i="49"/>
  <c r="J15" i="80"/>
  <c r="J67" i="76"/>
  <c r="E444" i="76"/>
  <c r="G441" i="49"/>
  <c r="G358" i="49"/>
  <c r="D515" i="49"/>
  <c r="J142" i="74"/>
  <c r="L442" i="74"/>
  <c r="K644" i="49"/>
  <c r="J378" i="49"/>
  <c r="D471" i="74"/>
  <c r="L688" i="74"/>
  <c r="L695" i="74"/>
  <c r="L821" i="74"/>
  <c r="I513" i="49"/>
  <c r="U16" i="67"/>
  <c r="F54" i="76"/>
  <c r="P4" i="52"/>
  <c r="D50" i="30"/>
  <c r="J341" i="49"/>
  <c r="F422" i="74"/>
  <c r="F166" i="76"/>
  <c r="F687" i="49"/>
  <c r="D57" i="20"/>
  <c r="J638" i="49"/>
  <c r="U14" i="60"/>
  <c r="F596" i="74"/>
  <c r="H14" i="64"/>
  <c r="H639" i="49"/>
  <c r="H361" i="76"/>
  <c r="F231" i="76"/>
  <c r="D565" i="76"/>
  <c r="J483" i="76"/>
  <c r="I504" i="76"/>
  <c r="D45" i="76"/>
  <c r="F500" i="49"/>
  <c r="L27" i="49"/>
  <c r="K330" i="76"/>
  <c r="T65" i="21"/>
  <c r="G53" i="54"/>
  <c r="J52" i="49"/>
  <c r="I341" i="49"/>
  <c r="E382" i="49"/>
  <c r="W16" i="67"/>
  <c r="K461" i="74"/>
  <c r="L514" i="76"/>
  <c r="L78" i="26"/>
  <c r="L585" i="76"/>
  <c r="O64" i="80"/>
  <c r="R64" i="80"/>
  <c r="T61" i="26"/>
  <c r="G22" i="54"/>
  <c r="F602" i="49"/>
  <c r="G507" i="76"/>
  <c r="D78" i="26"/>
  <c r="D585" i="76"/>
  <c r="J443" i="76"/>
  <c r="D25" i="76"/>
  <c r="I470" i="49"/>
  <c r="D462" i="74"/>
  <c r="D469" i="74"/>
  <c r="D793" i="74"/>
  <c r="D57" i="83"/>
  <c r="G512" i="49"/>
  <c r="L545" i="49"/>
  <c r="F146" i="49"/>
  <c r="F287" i="49"/>
  <c r="L474" i="49"/>
  <c r="I17" i="49"/>
  <c r="D29" i="26"/>
  <c r="D185" i="76"/>
  <c r="I15" i="13"/>
  <c r="I60" i="49"/>
  <c r="T65" i="26"/>
  <c r="G54" i="54"/>
  <c r="I15" i="80"/>
  <c r="I67" i="76"/>
  <c r="D155" i="76"/>
  <c r="G432" i="49"/>
  <c r="E135" i="49"/>
  <c r="F391" i="49"/>
  <c r="E10" i="74"/>
  <c r="J597" i="49"/>
  <c r="G433" i="76"/>
  <c r="F13" i="76"/>
  <c r="G473" i="49"/>
  <c r="V16" i="59"/>
  <c r="D51" i="35"/>
  <c r="D422" i="49"/>
  <c r="L135" i="49"/>
  <c r="G381" i="49"/>
  <c r="K565" i="49"/>
  <c r="H451" i="74"/>
  <c r="F290" i="76"/>
  <c r="G55" i="76"/>
  <c r="E545" i="49"/>
  <c r="D392" i="76"/>
  <c r="J442" i="49"/>
  <c r="F556" i="49"/>
  <c r="E441" i="49"/>
  <c r="K501" i="49"/>
  <c r="J14" i="64"/>
  <c r="S17" i="65"/>
  <c r="W14" i="60"/>
  <c r="E287" i="76"/>
  <c r="F56" i="26"/>
  <c r="F401" i="76"/>
  <c r="G42" i="26"/>
  <c r="G306" i="76"/>
  <c r="J175" i="49"/>
  <c r="I464" i="49"/>
  <c r="D502" i="49"/>
  <c r="K155" i="49"/>
  <c r="D503" i="49"/>
  <c r="H276" i="76"/>
  <c r="G296" i="76"/>
  <c r="K78" i="26"/>
  <c r="K585" i="49"/>
  <c r="E567" i="49"/>
  <c r="J43" i="76"/>
  <c r="K83" i="36"/>
  <c r="K618" i="49"/>
  <c r="D126" i="49"/>
  <c r="F602" i="76"/>
  <c r="S14" i="61"/>
  <c r="K608" i="49"/>
  <c r="E481" i="74"/>
  <c r="H362" i="76"/>
  <c r="T61" i="21"/>
  <c r="G21" i="54"/>
  <c r="G58" i="49"/>
  <c r="W11" i="67"/>
  <c r="J18" i="64"/>
  <c r="E28" i="76"/>
  <c r="L480" i="49"/>
  <c r="J247" i="49"/>
  <c r="F494" i="49"/>
  <c r="D31" i="25"/>
  <c r="W12" i="60"/>
  <c r="S19" i="61"/>
  <c r="G472" i="74"/>
  <c r="G479" i="74"/>
  <c r="G794" i="74"/>
  <c r="H20" i="74"/>
  <c r="H29" i="74"/>
  <c r="H740" i="74"/>
  <c r="J83" i="26"/>
  <c r="J617" i="76"/>
  <c r="D463" i="76"/>
  <c r="L176" i="76"/>
  <c r="L598" i="49"/>
  <c r="I510" i="49"/>
  <c r="L440" i="49"/>
  <c r="I424" i="76"/>
  <c r="D50" i="40"/>
  <c r="S19" i="65"/>
  <c r="G24" i="49"/>
  <c r="K44" i="49"/>
  <c r="I257" i="49"/>
  <c r="S13" i="61"/>
  <c r="AF11" i="86"/>
  <c r="V19" i="59"/>
  <c r="B644" i="49"/>
  <c r="I23" i="49"/>
  <c r="J53" i="49"/>
  <c r="AF19" i="86"/>
  <c r="F420" i="49"/>
  <c r="F500" i="74"/>
  <c r="S16" i="65"/>
  <c r="F454" i="49"/>
  <c r="F547" i="76"/>
  <c r="V11" i="59"/>
  <c r="J523" i="49"/>
  <c r="F521" i="49"/>
  <c r="L115" i="80"/>
  <c r="T66" i="16"/>
  <c r="G60" i="54"/>
  <c r="I256" i="76"/>
  <c r="F420" i="74"/>
  <c r="AF16" i="86"/>
  <c r="F454" i="76"/>
  <c r="G231" i="49"/>
  <c r="F137" i="49"/>
  <c r="G481" i="49"/>
  <c r="F145" i="49"/>
  <c r="I276" i="49"/>
  <c r="D435" i="49"/>
  <c r="G15" i="13"/>
  <c r="G60" i="49"/>
  <c r="F462" i="74"/>
  <c r="D18" i="76"/>
  <c r="H18" i="64"/>
  <c r="G135" i="49"/>
  <c r="K29" i="26"/>
  <c r="K185" i="49"/>
  <c r="F428" i="76"/>
  <c r="D66" i="83"/>
  <c r="I526" i="76"/>
  <c r="F395" i="76"/>
  <c r="H454" i="76"/>
  <c r="E136" i="76"/>
  <c r="F502" i="49"/>
  <c r="H521" i="74"/>
  <c r="I24" i="76"/>
  <c r="K175" i="49"/>
  <c r="F548" i="76"/>
  <c r="Q13" i="61"/>
  <c r="G10" i="49"/>
  <c r="F14" i="49"/>
  <c r="L465" i="49"/>
  <c r="H15" i="26"/>
  <c r="H63" i="49"/>
  <c r="F428" i="49"/>
  <c r="F508" i="49"/>
  <c r="I472" i="74"/>
  <c r="T66" i="36"/>
  <c r="X66" i="36"/>
  <c r="K63" i="54"/>
  <c r="F395" i="49"/>
  <c r="I427" i="76"/>
  <c r="H420" i="49"/>
  <c r="E484" i="76"/>
  <c r="D431" i="49"/>
  <c r="E565" i="49"/>
  <c r="I478" i="49"/>
  <c r="D297" i="76"/>
  <c r="F54" i="49"/>
  <c r="I473" i="49"/>
  <c r="O67" i="16"/>
  <c r="B68" i="54"/>
  <c r="H42" i="26"/>
  <c r="H306" i="76"/>
  <c r="I12" i="74"/>
  <c r="F157" i="49"/>
  <c r="I241" i="49"/>
  <c r="J86" i="76"/>
  <c r="H10" i="64"/>
  <c r="L482" i="49"/>
  <c r="K230" i="49"/>
  <c r="F138" i="76"/>
  <c r="H13" i="49"/>
  <c r="F476" i="76"/>
  <c r="D511" i="49"/>
  <c r="I507" i="76"/>
  <c r="U12" i="60"/>
  <c r="W14" i="67"/>
  <c r="F45" i="49"/>
  <c r="K17" i="76"/>
  <c r="E21" i="49"/>
  <c r="D53" i="35"/>
  <c r="Q14" i="61"/>
  <c r="H494" i="49"/>
  <c r="J491" i="74"/>
  <c r="D475" i="49"/>
  <c r="AD16" i="86"/>
  <c r="L528" i="49"/>
  <c r="D41" i="30"/>
  <c r="E155" i="49"/>
  <c r="J239" i="76"/>
  <c r="G392" i="49"/>
  <c r="K424" i="49"/>
  <c r="K464" i="49"/>
  <c r="J522" i="49"/>
  <c r="AD11" i="86"/>
  <c r="K15" i="80"/>
  <c r="K67" i="76"/>
  <c r="D66" i="20"/>
  <c r="F576" i="49"/>
  <c r="J451" i="49"/>
  <c r="K23" i="49"/>
  <c r="F25" i="49"/>
  <c r="L483" i="49"/>
  <c r="L373" i="76"/>
  <c r="L448" i="49"/>
  <c r="F567" i="49"/>
  <c r="F485" i="49"/>
  <c r="I361" i="49"/>
  <c r="F45" i="76"/>
  <c r="G28" i="49"/>
  <c r="T16" i="59"/>
  <c r="L53" i="49"/>
  <c r="F25" i="76"/>
  <c r="H296" i="49"/>
  <c r="Q19" i="65"/>
  <c r="F555" i="76"/>
  <c r="F485" i="76"/>
  <c r="J20" i="49"/>
  <c r="U11" i="60"/>
  <c r="I55" i="49"/>
  <c r="F228" i="49"/>
  <c r="T19" i="59"/>
  <c r="D51" i="25"/>
  <c r="E524" i="49"/>
  <c r="D52" i="40"/>
  <c r="J256" i="49"/>
  <c r="G545" i="49"/>
  <c r="F462" i="49"/>
  <c r="L477" i="49"/>
  <c r="G463" i="49"/>
  <c r="AD19" i="86"/>
  <c r="F422" i="49"/>
  <c r="L22" i="74"/>
  <c r="L29" i="74"/>
  <c r="L740" i="74"/>
  <c r="T11" i="59"/>
  <c r="I432" i="49"/>
  <c r="Q17" i="65"/>
  <c r="F346" i="49"/>
  <c r="D83" i="21"/>
  <c r="D616" i="74"/>
  <c r="K142" i="49"/>
  <c r="J663" i="49"/>
  <c r="E162" i="49"/>
  <c r="D689" i="49"/>
  <c r="J671" i="76"/>
  <c r="J675" i="76"/>
  <c r="J819" i="76"/>
  <c r="H334" i="49"/>
  <c r="G174" i="49"/>
  <c r="D26" i="2"/>
  <c r="D326" i="49"/>
  <c r="G142" i="49"/>
  <c r="G552" i="49"/>
  <c r="K339" i="49"/>
  <c r="D558" i="49"/>
  <c r="F299" i="76"/>
  <c r="J172" i="74"/>
  <c r="J562" i="49"/>
  <c r="U67" i="13"/>
  <c r="H67" i="54"/>
  <c r="D43" i="54"/>
  <c r="E172" i="49"/>
  <c r="D379" i="49"/>
  <c r="E128" i="49"/>
  <c r="H578" i="49"/>
  <c r="K596" i="49"/>
  <c r="L488" i="76"/>
  <c r="I359" i="74"/>
  <c r="G379" i="74"/>
  <c r="J691" i="76"/>
  <c r="L564" i="49"/>
  <c r="D669" i="49"/>
  <c r="E543" i="74"/>
  <c r="D368" i="49"/>
  <c r="F15" i="21"/>
  <c r="F62" i="74"/>
  <c r="J259" i="49"/>
  <c r="G525" i="76"/>
  <c r="J455" i="49"/>
  <c r="F275" i="74"/>
  <c r="AF14" i="86"/>
  <c r="J274" i="49"/>
  <c r="E595" i="49"/>
  <c r="G445" i="49"/>
  <c r="J513" i="76"/>
  <c r="D498" i="49"/>
  <c r="G294" i="49"/>
  <c r="D360" i="49"/>
  <c r="G370" i="49"/>
  <c r="D13" i="20"/>
  <c r="D15" i="20"/>
  <c r="E332" i="49"/>
  <c r="L600" i="49"/>
  <c r="J281" i="76"/>
  <c r="G508" i="49"/>
  <c r="H56" i="26"/>
  <c r="H401" i="49"/>
  <c r="F271" i="76"/>
  <c r="F42" i="49"/>
  <c r="D506" i="49"/>
  <c r="J137" i="49"/>
  <c r="I350" i="74"/>
  <c r="D283" i="49"/>
  <c r="L168" i="76"/>
  <c r="K144" i="49"/>
  <c r="D29" i="2"/>
  <c r="J473" i="49"/>
  <c r="I281" i="49"/>
  <c r="D143" i="49"/>
  <c r="E327" i="49"/>
  <c r="F176" i="49"/>
  <c r="G428" i="76"/>
  <c r="J518" i="49"/>
  <c r="O65" i="26"/>
  <c r="B54" i="54"/>
  <c r="H577" i="49"/>
  <c r="F368" i="74"/>
  <c r="G516" i="76"/>
  <c r="G281" i="76"/>
  <c r="H143" i="49"/>
  <c r="H114" i="49"/>
  <c r="G485" i="49"/>
  <c r="J507" i="76"/>
  <c r="L647" i="74"/>
  <c r="L655" i="74"/>
  <c r="L817" i="74"/>
  <c r="F283" i="74"/>
  <c r="L572" i="49"/>
  <c r="I646" i="74"/>
  <c r="I655" i="74"/>
  <c r="I817" i="74"/>
  <c r="J17" i="64"/>
  <c r="I543" i="49"/>
  <c r="D487" i="49"/>
  <c r="H562" i="74"/>
  <c r="K274" i="49"/>
  <c r="J42" i="74"/>
  <c r="I132" i="49"/>
  <c r="I542" i="49"/>
  <c r="L349" i="49"/>
  <c r="J495" i="76"/>
  <c r="I224" i="49"/>
  <c r="J266" i="49"/>
  <c r="F577" i="76"/>
  <c r="D458" i="49"/>
  <c r="D255" i="74"/>
  <c r="E204" i="49"/>
  <c r="H553" i="49"/>
  <c r="I245" i="49"/>
  <c r="F356" i="49"/>
  <c r="H275" i="74"/>
  <c r="D493" i="49"/>
  <c r="D566" i="49"/>
  <c r="D53" i="40"/>
  <c r="I269" i="49"/>
  <c r="G255" i="49"/>
  <c r="K350" i="49"/>
  <c r="L254" i="49"/>
  <c r="G563" i="49"/>
  <c r="K245" i="49"/>
  <c r="K369" i="49"/>
  <c r="H391" i="49"/>
  <c r="E255" i="49"/>
  <c r="E83" i="16"/>
  <c r="E615" i="74"/>
  <c r="H56" i="41"/>
  <c r="H403" i="76"/>
  <c r="O63" i="84"/>
  <c r="R63" i="84"/>
  <c r="T65" i="80"/>
  <c r="X65" i="80"/>
  <c r="F113" i="74"/>
  <c r="K105" i="49"/>
  <c r="L678" i="74"/>
  <c r="L220" i="76"/>
  <c r="I102" i="74"/>
  <c r="F15" i="26"/>
  <c r="F63" i="76"/>
  <c r="D203" i="49"/>
  <c r="E119" i="76"/>
  <c r="K377" i="74"/>
  <c r="K782" i="74"/>
  <c r="F42" i="13"/>
  <c r="F303" i="74"/>
  <c r="O60" i="13"/>
  <c r="B11" i="54"/>
  <c r="E15" i="41"/>
  <c r="E65" i="76"/>
  <c r="M715" i="49"/>
  <c r="L107" i="21"/>
  <c r="D209" i="49"/>
  <c r="I210" i="76"/>
  <c r="J117" i="49"/>
  <c r="L98" i="49"/>
  <c r="G219" i="49"/>
  <c r="J207" i="76"/>
  <c r="J216" i="49"/>
  <c r="J228" i="49"/>
  <c r="D115" i="76"/>
  <c r="J240" i="49"/>
  <c r="E87" i="49"/>
  <c r="H237" i="49"/>
  <c r="D218" i="76"/>
  <c r="G116" i="76"/>
  <c r="K229" i="49"/>
  <c r="I88" i="76"/>
  <c r="G519" i="74"/>
  <c r="G798" i="74"/>
  <c r="H120" i="49"/>
  <c r="E236" i="49"/>
  <c r="G213" i="49"/>
  <c r="K233" i="49"/>
  <c r="L395" i="49"/>
  <c r="I10" i="74"/>
  <c r="I12" i="64"/>
  <c r="L351" i="49"/>
  <c r="I692" i="76"/>
  <c r="K495" i="76"/>
  <c r="K499" i="76"/>
  <c r="K796" i="76"/>
  <c r="E487" i="49"/>
  <c r="E447" i="49"/>
  <c r="J550" i="49"/>
  <c r="H48" i="76"/>
  <c r="G297" i="76"/>
  <c r="I40" i="49"/>
  <c r="G273" i="49"/>
  <c r="E351" i="49"/>
  <c r="I609" i="49"/>
  <c r="J395" i="49"/>
  <c r="J143" i="49"/>
  <c r="K107" i="49"/>
  <c r="G607" i="49"/>
  <c r="J560" i="49"/>
  <c r="K58" i="76"/>
  <c r="U13" i="59"/>
  <c r="G598" i="76"/>
  <c r="L557" i="49"/>
  <c r="K457" i="49"/>
  <c r="E517" i="49"/>
  <c r="K279" i="49"/>
  <c r="K273" i="49"/>
  <c r="D286" i="49"/>
  <c r="H466" i="49"/>
  <c r="D270" i="76"/>
  <c r="E373" i="76"/>
  <c r="D327" i="74"/>
  <c r="F256" i="49"/>
  <c r="J299" i="76"/>
  <c r="L147" i="49"/>
  <c r="V13" i="67"/>
  <c r="G83" i="36"/>
  <c r="G618" i="49"/>
  <c r="D580" i="49"/>
  <c r="E160" i="49"/>
  <c r="H493" i="49"/>
  <c r="I394" i="76"/>
  <c r="I169" i="49"/>
  <c r="E608" i="49"/>
  <c r="J177" i="49"/>
  <c r="D128" i="49"/>
  <c r="G269" i="49"/>
  <c r="I95" i="76"/>
  <c r="D301" i="49"/>
  <c r="D605" i="49"/>
  <c r="E71" i="41"/>
  <c r="E535" i="76"/>
  <c r="E515" i="49"/>
  <c r="Z13" i="70"/>
  <c r="F249" i="76"/>
  <c r="H515" i="76"/>
  <c r="K472" i="74"/>
  <c r="L263" i="49"/>
  <c r="F396" i="49"/>
  <c r="B237" i="49"/>
  <c r="L491" i="49"/>
  <c r="L681" i="49"/>
  <c r="D57" i="79"/>
  <c r="D59" i="79"/>
  <c r="F601" i="49"/>
  <c r="F142" i="74"/>
  <c r="F151" i="74"/>
  <c r="F754" i="74"/>
  <c r="J420" i="49"/>
  <c r="E175" i="76"/>
  <c r="J391" i="76"/>
  <c r="C19" i="54"/>
  <c r="J521" i="49"/>
  <c r="D105" i="49"/>
  <c r="G344" i="49"/>
  <c r="E288" i="76"/>
  <c r="G221" i="49"/>
  <c r="E374" i="49"/>
  <c r="H516" i="49"/>
  <c r="K516" i="76"/>
  <c r="B25" i="49"/>
  <c r="B16" i="42"/>
  <c r="J132" i="49"/>
  <c r="K371" i="49"/>
  <c r="G524" i="49"/>
  <c r="J384" i="49"/>
  <c r="H601" i="49"/>
  <c r="E15" i="36"/>
  <c r="E64" i="76"/>
  <c r="J420" i="74"/>
  <c r="L123" i="74"/>
  <c r="H545" i="49"/>
  <c r="E15" i="76"/>
  <c r="K503" i="76"/>
  <c r="D394" i="49"/>
  <c r="D31" i="83"/>
  <c r="F83" i="80"/>
  <c r="F621" i="76"/>
  <c r="D371" i="49"/>
  <c r="F230" i="49"/>
  <c r="B485" i="49"/>
  <c r="G246" i="49"/>
  <c r="I248" i="49"/>
  <c r="K136" i="76"/>
  <c r="L150" i="76"/>
  <c r="H15" i="36"/>
  <c r="H64" i="76"/>
  <c r="E15" i="49"/>
  <c r="J146" i="49"/>
  <c r="F15" i="36"/>
  <c r="F64" i="49"/>
  <c r="K567" i="76"/>
  <c r="I331" i="49"/>
  <c r="D342" i="49"/>
  <c r="I172" i="49"/>
  <c r="E425" i="49"/>
  <c r="H332" i="49"/>
  <c r="H458" i="76"/>
  <c r="B16" i="27"/>
  <c r="H236" i="76"/>
  <c r="H54" i="76"/>
  <c r="H338" i="49"/>
  <c r="H134" i="49"/>
  <c r="J150" i="49"/>
  <c r="H560" i="49"/>
  <c r="C20" i="54"/>
  <c r="F118" i="49"/>
  <c r="I497" i="49"/>
  <c r="B15" i="49"/>
  <c r="B728" i="49"/>
  <c r="B505" i="49"/>
  <c r="J374" i="49"/>
  <c r="B35" i="49"/>
  <c r="B87" i="49"/>
  <c r="I463" i="76"/>
  <c r="B55" i="49"/>
  <c r="H579" i="49"/>
  <c r="J577" i="76"/>
  <c r="B383" i="49"/>
  <c r="I146" i="49"/>
  <c r="I14" i="49"/>
  <c r="B435" i="49"/>
  <c r="H42" i="41"/>
  <c r="H308" i="76"/>
  <c r="I556" i="49"/>
  <c r="B475" i="49"/>
  <c r="G235" i="49"/>
  <c r="K290" i="49"/>
  <c r="I177" i="76"/>
  <c r="B208" i="49"/>
  <c r="D234" i="74"/>
  <c r="J119" i="49"/>
  <c r="H156" i="76"/>
  <c r="K130" i="76"/>
  <c r="I2" i="41"/>
  <c r="B228" i="49"/>
  <c r="K550" i="49"/>
  <c r="E109" i="49"/>
  <c r="B248" i="49"/>
  <c r="B718" i="49"/>
  <c r="B465" i="49"/>
  <c r="M53" i="31"/>
  <c r="M374" i="49"/>
  <c r="K78" i="41"/>
  <c r="K587" i="49"/>
  <c r="E250" i="49"/>
  <c r="E560" i="76"/>
  <c r="L115" i="49"/>
  <c r="K110" i="49"/>
  <c r="D345" i="49"/>
  <c r="I550" i="49"/>
  <c r="J385" i="76"/>
  <c r="C25" i="54"/>
  <c r="J167" i="76"/>
  <c r="M717" i="49"/>
  <c r="L226" i="76"/>
  <c r="L90" i="49"/>
  <c r="B20" i="27"/>
  <c r="L78" i="41"/>
  <c r="L587" i="76"/>
  <c r="J689" i="49"/>
  <c r="L221" i="49"/>
  <c r="L396" i="76"/>
  <c r="L259" i="49"/>
  <c r="G238" i="76"/>
  <c r="I395" i="76"/>
  <c r="I89" i="49"/>
  <c r="F608" i="49"/>
  <c r="K126" i="76"/>
  <c r="F117" i="76"/>
  <c r="E88" i="49"/>
  <c r="J546" i="49"/>
  <c r="L547" i="76"/>
  <c r="K287" i="49"/>
  <c r="L382" i="49"/>
  <c r="H46" i="49"/>
  <c r="O66" i="16"/>
  <c r="B60" i="54"/>
  <c r="J71" i="16"/>
  <c r="J531" i="74"/>
  <c r="F466" i="76"/>
  <c r="D120" i="76"/>
  <c r="L290" i="76"/>
  <c r="G85" i="76"/>
  <c r="L107" i="36"/>
  <c r="K557" i="49"/>
  <c r="G601" i="49"/>
  <c r="E210" i="76"/>
  <c r="H220" i="76"/>
  <c r="G268" i="49"/>
  <c r="M40" i="31"/>
  <c r="Z15" i="86"/>
  <c r="D333" i="76"/>
  <c r="F15" i="41"/>
  <c r="F65" i="76"/>
  <c r="I229" i="76"/>
  <c r="K392" i="76"/>
  <c r="L287" i="49"/>
  <c r="G105" i="49"/>
  <c r="F216" i="49"/>
  <c r="G259" i="49"/>
  <c r="L344" i="49"/>
  <c r="K558" i="49"/>
  <c r="D260" i="49"/>
  <c r="L137" i="76"/>
  <c r="L130" i="76"/>
  <c r="D108" i="76"/>
  <c r="J290" i="76"/>
  <c r="I130" i="49"/>
  <c r="K420" i="74"/>
  <c r="D16" i="76"/>
  <c r="E279" i="76"/>
  <c r="G56" i="31"/>
  <c r="G404" i="76"/>
  <c r="Q69" i="80"/>
  <c r="K285" i="49"/>
  <c r="V14" i="67"/>
  <c r="F426" i="76"/>
  <c r="K354" i="49"/>
  <c r="K385" i="49"/>
  <c r="J130" i="49"/>
  <c r="K157" i="76"/>
  <c r="K98" i="49"/>
  <c r="F51" i="49"/>
  <c r="I83" i="41"/>
  <c r="I619" i="49"/>
  <c r="I118" i="49"/>
  <c r="J78" i="36"/>
  <c r="J586" i="76"/>
  <c r="I208" i="76"/>
  <c r="L230" i="49"/>
  <c r="L512" i="49"/>
  <c r="L218" i="76"/>
  <c r="R15" i="61"/>
  <c r="H178" i="49"/>
  <c r="L550" i="49"/>
  <c r="K269" i="49"/>
  <c r="I159" i="49"/>
  <c r="L385" i="49"/>
  <c r="D288" i="76"/>
  <c r="G56" i="41"/>
  <c r="G403" i="76"/>
  <c r="H258" i="76"/>
  <c r="D88" i="49"/>
  <c r="E364" i="49"/>
  <c r="J136" i="49"/>
  <c r="F330" i="49"/>
  <c r="G179" i="76"/>
  <c r="L390" i="49"/>
  <c r="E150" i="49"/>
  <c r="H85" i="49"/>
  <c r="I384" i="76"/>
  <c r="H566" i="76"/>
  <c r="F240" i="49"/>
  <c r="E492" i="49"/>
  <c r="L451" i="49"/>
  <c r="L71" i="41"/>
  <c r="L535" i="76"/>
  <c r="D291" i="49"/>
  <c r="B329" i="49"/>
  <c r="D461" i="49"/>
  <c r="I599" i="49"/>
  <c r="J289" i="49"/>
  <c r="G220" i="49"/>
  <c r="H550" i="49"/>
  <c r="D683" i="49"/>
  <c r="M74" i="84"/>
  <c r="M550" i="49"/>
  <c r="D83" i="80"/>
  <c r="D621" i="49"/>
  <c r="J16" i="64"/>
  <c r="I223" i="74"/>
  <c r="K259" i="49"/>
  <c r="J227" i="49"/>
  <c r="G301" i="76"/>
  <c r="D361" i="49"/>
  <c r="F42" i="26"/>
  <c r="D19" i="25"/>
  <c r="J558" i="76"/>
  <c r="D37" i="40"/>
  <c r="L393" i="76"/>
  <c r="L50" i="49"/>
  <c r="G637" i="49"/>
  <c r="G579" i="49"/>
  <c r="E42" i="77"/>
  <c r="E235" i="49"/>
  <c r="F343" i="49"/>
  <c r="E130" i="76"/>
  <c r="C68" i="54"/>
  <c r="K224" i="49"/>
  <c r="E647" i="49"/>
  <c r="J364" i="49"/>
  <c r="H159" i="49"/>
  <c r="K382" i="49"/>
  <c r="D639" i="76"/>
  <c r="E353" i="49"/>
  <c r="D26" i="40"/>
  <c r="L93" i="74"/>
  <c r="H396" i="49"/>
  <c r="D636" i="49"/>
  <c r="J677" i="49"/>
  <c r="D276" i="49"/>
  <c r="E341" i="49"/>
  <c r="E601" i="49"/>
  <c r="D150" i="49"/>
  <c r="H457" i="76"/>
  <c r="E256" i="49"/>
  <c r="G597" i="76"/>
  <c r="G218" i="49"/>
  <c r="F658" i="49"/>
  <c r="K638" i="74"/>
  <c r="D289" i="76"/>
  <c r="L656" i="49"/>
  <c r="G169" i="49"/>
  <c r="F487" i="49"/>
  <c r="J649" i="49"/>
  <c r="I78" i="26"/>
  <c r="I585" i="76"/>
  <c r="D363" i="49"/>
  <c r="G343" i="49"/>
  <c r="L280" i="49"/>
  <c r="J231" i="49"/>
  <c r="D281" i="76"/>
  <c r="D282" i="76"/>
  <c r="D768" i="76"/>
  <c r="G431" i="74"/>
  <c r="G439" i="74"/>
  <c r="G790" i="74"/>
  <c r="L455" i="49"/>
  <c r="I666" i="49"/>
  <c r="S16" i="61"/>
  <c r="H146" i="49"/>
  <c r="G258" i="49"/>
  <c r="D229" i="49"/>
  <c r="J375" i="49"/>
  <c r="D217" i="49"/>
  <c r="D241" i="49"/>
  <c r="G676" i="49"/>
  <c r="K147" i="49"/>
  <c r="G26" i="49"/>
  <c r="E179" i="49"/>
  <c r="L375" i="49"/>
  <c r="I577" i="76"/>
  <c r="E83" i="80"/>
  <c r="E621" i="76"/>
  <c r="J653" i="76"/>
  <c r="D250" i="49"/>
  <c r="E686" i="49"/>
  <c r="L249" i="49"/>
  <c r="L332" i="49"/>
  <c r="D611" i="49"/>
  <c r="G226" i="76"/>
  <c r="H214" i="49"/>
  <c r="AF15" i="86"/>
  <c r="K219" i="76"/>
  <c r="G640" i="49"/>
  <c r="D651" i="76"/>
  <c r="E550" i="49"/>
  <c r="H204" i="49"/>
  <c r="W8" i="60"/>
  <c r="E268" i="49"/>
  <c r="S13" i="65"/>
  <c r="D671" i="49"/>
  <c r="J681" i="76"/>
  <c r="L372" i="49"/>
  <c r="J280" i="49"/>
  <c r="G553" i="49"/>
  <c r="K172" i="74"/>
  <c r="V14" i="59"/>
  <c r="E435" i="76"/>
  <c r="E439" i="76"/>
  <c r="E790" i="76"/>
  <c r="W13" i="60"/>
  <c r="AF18" i="86"/>
  <c r="D58" i="15"/>
  <c r="D59" i="15"/>
  <c r="G450" i="49"/>
  <c r="E604" i="49"/>
  <c r="I144" i="49"/>
  <c r="J328" i="49"/>
  <c r="L356" i="49"/>
  <c r="K526" i="76"/>
  <c r="F83" i="36"/>
  <c r="F618" i="76"/>
  <c r="K518" i="76"/>
  <c r="F273" i="49"/>
  <c r="H255" i="74"/>
  <c r="H262" i="74"/>
  <c r="H766" i="74"/>
  <c r="G562" i="74"/>
  <c r="G571" i="74"/>
  <c r="G805" i="74"/>
  <c r="L562" i="74"/>
  <c r="L571" i="74"/>
  <c r="L805" i="74"/>
  <c r="G234" i="49"/>
  <c r="E71" i="21"/>
  <c r="E532" i="49"/>
  <c r="D71" i="36"/>
  <c r="D534" i="76"/>
  <c r="H542" i="49"/>
  <c r="J642" i="76"/>
  <c r="G444" i="49"/>
  <c r="F139" i="76"/>
  <c r="L20" i="49"/>
  <c r="K50" i="49"/>
  <c r="H485" i="49"/>
  <c r="F339" i="49"/>
  <c r="E573" i="49"/>
  <c r="O64" i="13"/>
  <c r="B43" i="54"/>
  <c r="K605" i="74"/>
  <c r="E165" i="76"/>
  <c r="U64" i="26"/>
  <c r="H46" i="54"/>
  <c r="J657" i="74"/>
  <c r="F649" i="49"/>
  <c r="T62" i="36"/>
  <c r="G31" i="54"/>
  <c r="L651" i="49"/>
  <c r="H14" i="76"/>
  <c r="I378" i="74"/>
  <c r="J261" i="49"/>
  <c r="I694" i="76"/>
  <c r="K12" i="49"/>
  <c r="O63" i="36"/>
  <c r="B39" i="54"/>
  <c r="J460" i="49"/>
  <c r="H422" i="49"/>
  <c r="H502" i="49"/>
  <c r="E453" i="49"/>
  <c r="K433" i="76"/>
  <c r="H552" i="74"/>
  <c r="G555" i="76"/>
  <c r="K455" i="49"/>
  <c r="F431" i="74"/>
  <c r="F653" i="49"/>
  <c r="D273" i="49"/>
  <c r="H45" i="49"/>
  <c r="D26" i="15"/>
  <c r="E506" i="49"/>
  <c r="C60" i="54"/>
  <c r="F244" i="74"/>
  <c r="E575" i="76"/>
  <c r="H445" i="49"/>
  <c r="V18" i="59"/>
  <c r="I271" i="49"/>
  <c r="K438" i="76"/>
  <c r="F380" i="49"/>
  <c r="H132" i="49"/>
  <c r="J667" i="49"/>
  <c r="L245" i="49"/>
  <c r="D434" i="49"/>
  <c r="D31" i="20"/>
  <c r="E56" i="49"/>
  <c r="K478" i="49"/>
  <c r="F155" i="49"/>
  <c r="F84" i="49"/>
  <c r="J144" i="74"/>
  <c r="I650" i="76"/>
  <c r="O67" i="36"/>
  <c r="B71" i="54"/>
  <c r="S18" i="61"/>
  <c r="H508" i="76"/>
  <c r="K340" i="74"/>
  <c r="L522" i="49"/>
  <c r="H423" i="49"/>
  <c r="E83" i="13"/>
  <c r="E614" i="74"/>
  <c r="S15" i="61"/>
  <c r="E475" i="76"/>
  <c r="K427" i="49"/>
  <c r="H428" i="76"/>
  <c r="D69" i="20"/>
  <c r="D474" i="49"/>
  <c r="K572" i="49"/>
  <c r="E51" i="49"/>
  <c r="I441" i="49"/>
  <c r="I481" i="49"/>
  <c r="K265" i="49"/>
  <c r="L265" i="74"/>
  <c r="E466" i="76"/>
  <c r="J366" i="49"/>
  <c r="G490" i="74"/>
  <c r="I104" i="74"/>
  <c r="E638" i="49"/>
  <c r="J114" i="49"/>
  <c r="H476" i="76"/>
  <c r="F348" i="74"/>
  <c r="D440" i="49"/>
  <c r="J13" i="64"/>
  <c r="F595" i="49"/>
  <c r="E452" i="49"/>
  <c r="J494" i="49"/>
  <c r="K238" i="49"/>
  <c r="J271" i="49"/>
  <c r="L639" i="49"/>
  <c r="E335" i="74"/>
  <c r="E776" i="74"/>
  <c r="W7" i="60"/>
  <c r="D50" i="79"/>
  <c r="S18" i="65"/>
  <c r="K42" i="49"/>
  <c r="G152" i="49"/>
  <c r="G21" i="49"/>
  <c r="H677" i="49"/>
  <c r="D687" i="49"/>
  <c r="G94" i="49"/>
  <c r="L255" i="49"/>
  <c r="I354" i="49"/>
  <c r="B605" i="49"/>
  <c r="L109" i="49"/>
  <c r="I376" i="49"/>
  <c r="G206" i="49"/>
  <c r="D27" i="15"/>
  <c r="D396" i="49"/>
  <c r="L224" i="49"/>
  <c r="E107" i="49"/>
  <c r="I688" i="49"/>
  <c r="D226" i="49"/>
  <c r="B133" i="49"/>
  <c r="B315" i="49"/>
  <c r="G113" i="49"/>
  <c r="J223" i="74"/>
  <c r="B183" i="49"/>
  <c r="F203" i="49"/>
  <c r="B441" i="49"/>
  <c r="B697" i="49"/>
  <c r="F235" i="74"/>
  <c r="F242" i="74"/>
  <c r="F764" i="74"/>
  <c r="U61" i="26"/>
  <c r="B647" i="49"/>
  <c r="B214" i="49"/>
  <c r="B359" i="49"/>
  <c r="B204" i="49"/>
  <c r="B461" i="49"/>
  <c r="B724" i="49"/>
  <c r="P13" i="16"/>
  <c r="K240" i="49"/>
  <c r="I100" i="76"/>
  <c r="D230" i="76"/>
  <c r="B687" i="49"/>
  <c r="B11" i="49"/>
  <c r="B399" i="49"/>
  <c r="B224" i="49"/>
  <c r="B481" i="49"/>
  <c r="B724" i="74"/>
  <c r="H213" i="74"/>
  <c r="H222" i="74"/>
  <c r="H762" i="74"/>
  <c r="I204" i="49"/>
  <c r="E218" i="49"/>
  <c r="L646" i="49"/>
  <c r="K228" i="76"/>
  <c r="D221" i="49"/>
  <c r="I2" i="16"/>
  <c r="B41" i="49"/>
  <c r="B31" i="49"/>
  <c r="B451" i="49"/>
  <c r="B244" i="49"/>
  <c r="B501" i="49"/>
  <c r="E637" i="49"/>
  <c r="B103" i="49"/>
  <c r="B51" i="49"/>
  <c r="B491" i="49"/>
  <c r="B264" i="49"/>
  <c r="B521" i="49"/>
  <c r="G95" i="49"/>
  <c r="H231" i="49"/>
  <c r="B123" i="49"/>
  <c r="B73" i="49"/>
  <c r="B543" i="49"/>
  <c r="B284" i="49"/>
  <c r="B553" i="49"/>
  <c r="D112" i="49"/>
  <c r="D84" i="49"/>
  <c r="F90" i="49"/>
  <c r="I82" i="74"/>
  <c r="E226" i="49"/>
  <c r="B21" i="49"/>
  <c r="B173" i="49"/>
  <c r="B93" i="49"/>
  <c r="B583" i="49"/>
  <c r="B304" i="49"/>
  <c r="B573" i="49"/>
  <c r="B339" i="49"/>
  <c r="B254" i="49"/>
  <c r="B113" i="49"/>
  <c r="B626" i="49"/>
  <c r="B327" i="49"/>
  <c r="B595" i="49"/>
  <c r="I214" i="49"/>
  <c r="B379" i="49"/>
  <c r="B294" i="49"/>
  <c r="B153" i="49"/>
  <c r="B667" i="49"/>
  <c r="B349" i="49"/>
  <c r="B615" i="49"/>
  <c r="H227" i="76"/>
  <c r="H219" i="76"/>
  <c r="D225" i="49"/>
  <c r="B431" i="49"/>
  <c r="B511" i="49"/>
  <c r="B194" i="49"/>
  <c r="B714" i="49"/>
  <c r="B369" i="49"/>
  <c r="B637" i="49"/>
  <c r="B714" i="74"/>
  <c r="F87" i="76"/>
  <c r="B471" i="49"/>
  <c r="B61" i="49"/>
  <c r="B234" i="49"/>
  <c r="B143" i="49"/>
  <c r="B389" i="49"/>
  <c r="B657" i="49"/>
  <c r="B563" i="49"/>
  <c r="B83" i="49"/>
  <c r="B274" i="49"/>
  <c r="B163" i="49"/>
  <c r="B421" i="49"/>
  <c r="B677" i="49"/>
  <c r="E83" i="36"/>
  <c r="E618" i="76"/>
  <c r="O61" i="13"/>
  <c r="R61" i="13"/>
  <c r="E19" i="54"/>
  <c r="J245" i="49"/>
  <c r="F664" i="49"/>
  <c r="E339" i="49"/>
  <c r="E169" i="76"/>
  <c r="H167" i="76"/>
  <c r="L88" i="49"/>
  <c r="I681" i="49"/>
  <c r="C24" i="54"/>
  <c r="H177" i="49"/>
  <c r="G100" i="49"/>
  <c r="E213" i="74"/>
  <c r="L46" i="49"/>
  <c r="D364" i="49"/>
  <c r="H559" i="49"/>
  <c r="G78" i="16"/>
  <c r="G583" i="74"/>
  <c r="H153" i="49"/>
  <c r="I291" i="49"/>
  <c r="D119" i="49"/>
  <c r="I669" i="49"/>
  <c r="J348" i="49"/>
  <c r="J557" i="49"/>
  <c r="K109" i="49"/>
  <c r="L270" i="49"/>
  <c r="J110" i="76"/>
  <c r="J111" i="76"/>
  <c r="J750" i="76"/>
  <c r="K332" i="76"/>
  <c r="L674" i="49"/>
  <c r="L87" i="49"/>
  <c r="D601" i="76"/>
  <c r="I689" i="76"/>
  <c r="H229" i="49"/>
  <c r="J230" i="49"/>
  <c r="L291" i="76"/>
  <c r="J284" i="49"/>
  <c r="B597" i="49"/>
  <c r="D563" i="49"/>
  <c r="L383" i="49"/>
  <c r="I661" i="49"/>
  <c r="L610" i="49"/>
  <c r="D370" i="74"/>
  <c r="H285" i="74"/>
  <c r="J56" i="31"/>
  <c r="J404" i="49"/>
  <c r="K29" i="41"/>
  <c r="K187" i="49"/>
  <c r="L236" i="49"/>
  <c r="H636" i="49"/>
  <c r="G573" i="74"/>
  <c r="H208" i="49"/>
  <c r="L83" i="31"/>
  <c r="L620" i="76"/>
  <c r="H83" i="41"/>
  <c r="H619" i="49"/>
  <c r="D601" i="49"/>
  <c r="K338" i="74"/>
  <c r="F692" i="76"/>
  <c r="D275" i="49"/>
  <c r="B175" i="49"/>
  <c r="I360" i="49"/>
  <c r="K137" i="49"/>
  <c r="I567" i="49"/>
  <c r="E344" i="49"/>
  <c r="L682" i="49"/>
  <c r="B689" i="76"/>
  <c r="I213" i="74"/>
  <c r="I222" i="74"/>
  <c r="I762" i="74"/>
  <c r="E273" i="49"/>
  <c r="I239" i="49"/>
  <c r="L694" i="49"/>
  <c r="E84" i="49"/>
  <c r="K637" i="49"/>
  <c r="F680" i="76"/>
  <c r="K386" i="76"/>
  <c r="G569" i="76"/>
  <c r="B296" i="49"/>
  <c r="D69" i="2"/>
  <c r="J360" i="49"/>
  <c r="E207" i="49"/>
  <c r="G380" i="74"/>
  <c r="E259" i="76"/>
  <c r="I693" i="76"/>
  <c r="G386" i="76"/>
  <c r="B433" i="49"/>
  <c r="F378" i="49"/>
  <c r="F285" i="74"/>
  <c r="L642" i="49"/>
  <c r="D550" i="76"/>
  <c r="H241" i="49"/>
  <c r="I647" i="49"/>
  <c r="F245" i="74"/>
  <c r="G97" i="76"/>
  <c r="I92" i="74"/>
  <c r="I101" i="74"/>
  <c r="I749" i="74"/>
  <c r="E301" i="76"/>
  <c r="L654" i="49"/>
  <c r="I255" i="74"/>
  <c r="I262" i="74"/>
  <c r="I766" i="74"/>
  <c r="B565" i="49"/>
  <c r="E370" i="49"/>
  <c r="F678" i="49"/>
  <c r="E216" i="49"/>
  <c r="J147" i="49"/>
  <c r="D279" i="49"/>
  <c r="H291" i="49"/>
  <c r="G78" i="13"/>
  <c r="G582" i="49"/>
  <c r="D42" i="13"/>
  <c r="D303" i="49"/>
  <c r="G291" i="76"/>
  <c r="G109" i="76"/>
  <c r="G111" i="76"/>
  <c r="G750" i="76"/>
  <c r="D96" i="49"/>
  <c r="K223" i="49"/>
  <c r="D550" i="49"/>
  <c r="I553" i="49"/>
  <c r="H294" i="49"/>
  <c r="G275" i="74"/>
  <c r="B689" i="49"/>
  <c r="L40" i="49"/>
  <c r="L359" i="49"/>
  <c r="L670" i="49"/>
  <c r="H599" i="49"/>
  <c r="L107" i="49"/>
  <c r="D78" i="84"/>
  <c r="K365" i="76"/>
  <c r="L298" i="76"/>
  <c r="B115" i="49"/>
  <c r="L326" i="49"/>
  <c r="L178" i="49"/>
  <c r="F83" i="21"/>
  <c r="F616" i="74"/>
  <c r="M39" i="31"/>
  <c r="R15" i="70"/>
  <c r="L594" i="49"/>
  <c r="H217" i="76"/>
  <c r="K293" i="49"/>
  <c r="L386" i="49"/>
  <c r="H211" i="76"/>
  <c r="B659" i="49"/>
  <c r="L690" i="49"/>
  <c r="I157" i="49"/>
  <c r="I279" i="49"/>
  <c r="B716" i="76"/>
  <c r="K115" i="49"/>
  <c r="K243" i="74"/>
  <c r="K218" i="49"/>
  <c r="E396" i="76"/>
  <c r="H205" i="49"/>
  <c r="B443" i="49"/>
  <c r="D179" i="49"/>
  <c r="E240" i="49"/>
  <c r="I649" i="49"/>
  <c r="U67" i="36"/>
  <c r="X67" i="36"/>
  <c r="K71" i="54"/>
  <c r="H386" i="76"/>
  <c r="E94" i="49"/>
  <c r="B351" i="49"/>
  <c r="D50" i="20"/>
  <c r="L144" i="49"/>
  <c r="I364" i="49"/>
  <c r="U60" i="13"/>
  <c r="F640" i="76"/>
  <c r="K221" i="76"/>
  <c r="E275" i="74"/>
  <c r="E282" i="74"/>
  <c r="E768" i="74"/>
  <c r="F544" i="49"/>
  <c r="D153" i="49"/>
  <c r="H564" i="49"/>
  <c r="L99" i="49"/>
  <c r="K270" i="49"/>
  <c r="L365" i="49"/>
  <c r="L140" i="49"/>
  <c r="L208" i="49"/>
  <c r="J205" i="49"/>
  <c r="I117" i="49"/>
  <c r="Q69" i="13"/>
  <c r="D83" i="54"/>
  <c r="E99" i="76"/>
  <c r="F683" i="49"/>
  <c r="F575" i="49"/>
  <c r="L113" i="49"/>
  <c r="K234" i="49"/>
  <c r="J106" i="49"/>
  <c r="D26" i="83"/>
  <c r="H108" i="49"/>
  <c r="F116" i="49"/>
  <c r="J105" i="49"/>
  <c r="U62" i="21"/>
  <c r="H29" i="54"/>
  <c r="J224" i="74"/>
  <c r="D213" i="49"/>
  <c r="K494" i="49"/>
  <c r="I45" i="49"/>
  <c r="G497" i="49"/>
  <c r="H525" i="76"/>
  <c r="L112" i="49"/>
  <c r="I207" i="49"/>
  <c r="J454" i="49"/>
  <c r="S12" i="65"/>
  <c r="U11" i="67"/>
  <c r="K486" i="49"/>
  <c r="J526" i="49"/>
  <c r="J427" i="49"/>
  <c r="E18" i="41"/>
  <c r="E77" i="49"/>
  <c r="K24" i="76"/>
  <c r="F471" i="74"/>
  <c r="L241" i="76"/>
  <c r="D113" i="74"/>
  <c r="I228" i="76"/>
  <c r="L211" i="49"/>
  <c r="J238" i="76"/>
  <c r="H233" i="49"/>
  <c r="J544" i="49"/>
  <c r="I217" i="49"/>
  <c r="D514" i="49"/>
  <c r="L486" i="49"/>
  <c r="D670" i="76"/>
  <c r="K467" i="76"/>
  <c r="H468" i="76"/>
  <c r="E223" i="74"/>
  <c r="D57" i="35"/>
  <c r="D59" i="35"/>
  <c r="K368" i="49"/>
  <c r="I295" i="74"/>
  <c r="I302" i="74"/>
  <c r="I770" i="74"/>
  <c r="D107" i="49"/>
  <c r="K215" i="49"/>
  <c r="L636" i="74"/>
  <c r="G233" i="49"/>
  <c r="E214" i="74"/>
  <c r="F598" i="49"/>
  <c r="D237" i="49"/>
  <c r="F471" i="49"/>
  <c r="D527" i="49"/>
  <c r="F281" i="76"/>
  <c r="G108" i="49"/>
  <c r="I205" i="49"/>
  <c r="F559" i="49"/>
  <c r="K246" i="49"/>
  <c r="G656" i="74"/>
  <c r="J636" i="74"/>
  <c r="J645" i="74"/>
  <c r="J816" i="74"/>
  <c r="U65" i="16"/>
  <c r="H52" i="54"/>
  <c r="L333" i="76"/>
  <c r="F466" i="49"/>
  <c r="D27" i="76"/>
  <c r="F356" i="76"/>
  <c r="M39" i="26"/>
  <c r="R14" i="70"/>
  <c r="K71" i="80"/>
  <c r="K537" i="49"/>
  <c r="O66" i="36"/>
  <c r="B63" i="54"/>
  <c r="J71" i="36"/>
  <c r="J534" i="76"/>
  <c r="G29" i="13"/>
  <c r="G182" i="74"/>
  <c r="J42" i="31"/>
  <c r="J309" i="76"/>
  <c r="I29" i="36"/>
  <c r="I186" i="76"/>
  <c r="M81" i="36"/>
  <c r="M598" i="76"/>
  <c r="C21" i="86"/>
  <c r="F93" i="49"/>
  <c r="D243" i="49"/>
  <c r="G18" i="16"/>
  <c r="G73" i="74"/>
  <c r="J251" i="76"/>
  <c r="J226" i="76"/>
  <c r="J232" i="76"/>
  <c r="J763" i="76"/>
  <c r="K15" i="31"/>
  <c r="K66" i="76"/>
  <c r="H98" i="76"/>
  <c r="J344" i="49"/>
  <c r="E448" i="49"/>
  <c r="L104" i="49"/>
  <c r="F329" i="49"/>
  <c r="H565" i="49"/>
  <c r="G376" i="49"/>
  <c r="B24" i="49"/>
  <c r="B319" i="49"/>
  <c r="B77" i="49"/>
  <c r="B515" i="49"/>
  <c r="B268" i="49"/>
  <c r="B525" i="49"/>
  <c r="K112" i="49"/>
  <c r="J490" i="49"/>
  <c r="G11" i="49"/>
  <c r="G43" i="49"/>
  <c r="K216" i="49"/>
  <c r="D278" i="49"/>
  <c r="E642" i="49"/>
  <c r="H527" i="49"/>
  <c r="G242" i="74"/>
  <c r="G764" i="74"/>
  <c r="L163" i="74"/>
  <c r="K468" i="76"/>
  <c r="M39" i="13"/>
  <c r="M273" i="74"/>
  <c r="E15" i="26"/>
  <c r="E63" i="49"/>
  <c r="E83" i="31"/>
  <c r="E620" i="49"/>
  <c r="L83" i="16"/>
  <c r="L615" i="49"/>
  <c r="D243" i="74"/>
  <c r="D284" i="49"/>
  <c r="K127" i="76"/>
  <c r="E71" i="84"/>
  <c r="J339" i="49"/>
  <c r="I215" i="49"/>
  <c r="D174" i="49"/>
  <c r="H452" i="74"/>
  <c r="G668" i="74"/>
  <c r="F246" i="49"/>
  <c r="E496" i="76"/>
  <c r="K46" i="49"/>
  <c r="O62" i="36"/>
  <c r="B31" i="54"/>
  <c r="G331" i="76"/>
  <c r="K71" i="41"/>
  <c r="K535" i="49"/>
  <c r="G106" i="49"/>
  <c r="E465" i="49"/>
  <c r="E598" i="76"/>
  <c r="K346" i="76"/>
  <c r="B257" i="49"/>
  <c r="B363" i="49"/>
  <c r="B97" i="49"/>
  <c r="B567" i="49"/>
  <c r="B288" i="49"/>
  <c r="B557" i="49"/>
  <c r="O65" i="13"/>
  <c r="B51" i="54"/>
  <c r="H274" i="49"/>
  <c r="L595" i="49"/>
  <c r="J392" i="49"/>
  <c r="K485" i="49"/>
  <c r="K476" i="49"/>
  <c r="G652" i="49"/>
  <c r="G609" i="76"/>
  <c r="B609" i="49"/>
  <c r="E596" i="49"/>
  <c r="G248" i="49"/>
  <c r="F46" i="49"/>
  <c r="D207" i="49"/>
  <c r="E92" i="49"/>
  <c r="B65" i="49"/>
  <c r="D13" i="30"/>
  <c r="E83" i="49"/>
  <c r="K463" i="49"/>
  <c r="H378" i="74"/>
  <c r="D510" i="74"/>
  <c r="H435" i="76"/>
  <c r="K127" i="49"/>
  <c r="I651" i="49"/>
  <c r="D23" i="2"/>
  <c r="D596" i="49"/>
  <c r="E483" i="49"/>
  <c r="G578" i="76"/>
  <c r="I557" i="49"/>
  <c r="H475" i="49"/>
  <c r="F636" i="49"/>
  <c r="D430" i="74"/>
  <c r="D439" i="74"/>
  <c r="D790" i="74"/>
  <c r="D204" i="74"/>
  <c r="H686" i="74"/>
  <c r="F329" i="76"/>
  <c r="K497" i="49"/>
  <c r="H271" i="76"/>
  <c r="I637" i="49"/>
  <c r="B392" i="49"/>
  <c r="B198" i="49"/>
  <c r="B45" i="49"/>
  <c r="B137" i="49"/>
  <c r="B651" i="49"/>
  <c r="B331" i="49"/>
  <c r="B599" i="49"/>
  <c r="J253" i="49"/>
  <c r="K423" i="49"/>
  <c r="G166" i="49"/>
  <c r="J641" i="49"/>
  <c r="W15" i="67"/>
  <c r="K436" i="49"/>
  <c r="D17" i="49"/>
  <c r="K251" i="49"/>
  <c r="I164" i="74"/>
  <c r="H71" i="41"/>
  <c r="F326" i="49"/>
  <c r="B403" i="49"/>
  <c r="B117" i="49"/>
  <c r="B308" i="49"/>
  <c r="P13" i="41"/>
  <c r="T61" i="13"/>
  <c r="G19" i="54"/>
  <c r="E264" i="74"/>
  <c r="K361" i="49"/>
  <c r="D528" i="76"/>
  <c r="L225" i="74"/>
  <c r="L232" i="74"/>
  <c r="L763" i="74"/>
  <c r="D31" i="16"/>
  <c r="D194" i="74"/>
  <c r="C13" i="54"/>
  <c r="E53" i="49"/>
  <c r="E456" i="76"/>
  <c r="J107" i="49"/>
  <c r="D261" i="76"/>
  <c r="D262" i="76"/>
  <c r="D766" i="76"/>
  <c r="D430" i="49"/>
  <c r="W9" i="60"/>
  <c r="E386" i="76"/>
  <c r="E174" i="49"/>
  <c r="V13" i="59"/>
  <c r="B660" i="49"/>
  <c r="B455" i="49"/>
  <c r="B107" i="49"/>
  <c r="B177" i="49"/>
  <c r="B691" i="49"/>
  <c r="B353" i="49"/>
  <c r="B619" i="49"/>
  <c r="J21" i="49"/>
  <c r="G103" i="49"/>
  <c r="I638" i="49"/>
  <c r="E523" i="49"/>
  <c r="H651" i="49"/>
  <c r="H668" i="74"/>
  <c r="K445" i="76"/>
  <c r="B146" i="49"/>
  <c r="I103" i="49"/>
  <c r="L84" i="74"/>
  <c r="M74" i="26"/>
  <c r="B50" i="25"/>
  <c r="K99" i="76"/>
  <c r="J658" i="49"/>
  <c r="J209" i="49"/>
  <c r="D269" i="49"/>
  <c r="L277" i="76"/>
  <c r="J78" i="41"/>
  <c r="J587" i="49"/>
  <c r="K82" i="74"/>
  <c r="S14" i="65"/>
  <c r="H426" i="49"/>
  <c r="H498" i="49"/>
  <c r="E291" i="49"/>
  <c r="W13" i="67"/>
  <c r="B547" i="49"/>
  <c r="B157" i="49"/>
  <c r="B218" i="49"/>
  <c r="B127" i="49"/>
  <c r="B373" i="49"/>
  <c r="B641" i="49"/>
  <c r="H520" i="49"/>
  <c r="F648" i="49"/>
  <c r="E505" i="49"/>
  <c r="I147" i="76"/>
  <c r="J87" i="49"/>
  <c r="K573" i="49"/>
  <c r="G42" i="41"/>
  <c r="G308" i="76"/>
  <c r="B20" i="6"/>
  <c r="J234" i="49"/>
  <c r="J154" i="49"/>
  <c r="H643" i="49"/>
  <c r="K552" i="74"/>
  <c r="L132" i="74"/>
  <c r="G440" i="49"/>
  <c r="D82" i="74"/>
  <c r="S11" i="61"/>
  <c r="D470" i="49"/>
  <c r="K95" i="76"/>
  <c r="E598" i="49"/>
  <c r="B587" i="49"/>
  <c r="B238" i="49"/>
  <c r="B258" i="49"/>
  <c r="B147" i="49"/>
  <c r="B393" i="49"/>
  <c r="B661" i="49"/>
  <c r="L10" i="49"/>
  <c r="I273" i="49"/>
  <c r="K113" i="49"/>
  <c r="D214" i="49"/>
  <c r="K154" i="49"/>
  <c r="E85" i="49"/>
  <c r="J296" i="49"/>
  <c r="K640" i="49"/>
  <c r="F258" i="49"/>
  <c r="V15" i="59"/>
  <c r="H380" i="74"/>
  <c r="E477" i="76"/>
  <c r="K428" i="76"/>
  <c r="K429" i="76"/>
  <c r="K789" i="76"/>
  <c r="F102" i="49"/>
  <c r="E610" i="49"/>
  <c r="K71" i="84"/>
  <c r="I564" i="49"/>
  <c r="E71" i="80"/>
  <c r="J12" i="64"/>
  <c r="F178" i="49"/>
  <c r="E650" i="49"/>
  <c r="E343" i="49"/>
  <c r="F386" i="76"/>
  <c r="E488" i="49"/>
  <c r="G606" i="74"/>
  <c r="B630" i="49"/>
  <c r="B278" i="49"/>
  <c r="B298" i="49"/>
  <c r="B167" i="49"/>
  <c r="B425" i="49"/>
  <c r="B681" i="49"/>
  <c r="D58" i="25"/>
  <c r="L154" i="49"/>
  <c r="G175" i="49"/>
  <c r="K327" i="74"/>
  <c r="G123" i="74"/>
  <c r="B577" i="49"/>
  <c r="I230" i="49"/>
  <c r="E56" i="26"/>
  <c r="E401" i="76"/>
  <c r="E56" i="41"/>
  <c r="E403" i="49"/>
  <c r="I135" i="49"/>
  <c r="K393" i="49"/>
  <c r="E59" i="74"/>
  <c r="E743" i="74"/>
  <c r="I251" i="76"/>
  <c r="E678" i="49"/>
  <c r="AF13" i="86"/>
  <c r="D69" i="83"/>
  <c r="L28" i="49"/>
  <c r="B671" i="49"/>
  <c r="B495" i="49"/>
  <c r="B343" i="49"/>
  <c r="B187" i="49"/>
  <c r="B445" i="49"/>
  <c r="B701" i="49"/>
  <c r="F607" i="49"/>
  <c r="I545" i="49"/>
  <c r="I26" i="49"/>
  <c r="K140" i="49"/>
  <c r="H366" i="49"/>
  <c r="F15" i="13"/>
  <c r="F60" i="74"/>
  <c r="B729" i="49"/>
  <c r="L153" i="74"/>
  <c r="L161" i="74"/>
  <c r="L755" i="74"/>
  <c r="M52" i="26"/>
  <c r="J34" i="52"/>
  <c r="M54" i="26"/>
  <c r="M381" i="49"/>
  <c r="M26" i="26"/>
  <c r="M14" i="86"/>
  <c r="D509" i="74"/>
  <c r="D797" i="74"/>
  <c r="B456" i="49"/>
  <c r="J235" i="49"/>
  <c r="D359" i="49"/>
  <c r="G639" i="49"/>
  <c r="B36" i="49"/>
  <c r="U65" i="41"/>
  <c r="H56" i="54"/>
  <c r="K666" i="49"/>
  <c r="B568" i="49"/>
  <c r="J214" i="49"/>
  <c r="H637" i="49"/>
  <c r="G225" i="74"/>
  <c r="J173" i="49"/>
  <c r="J660" i="49"/>
  <c r="E562" i="74"/>
  <c r="G686" i="49"/>
  <c r="K18" i="41"/>
  <c r="K77" i="76"/>
  <c r="G388" i="49"/>
  <c r="D97" i="49"/>
  <c r="D694" i="76"/>
  <c r="D57" i="2"/>
  <c r="L388" i="74"/>
  <c r="J112" i="74"/>
  <c r="F172" i="49"/>
  <c r="H359" i="49"/>
  <c r="D164" i="49"/>
  <c r="G651" i="49"/>
  <c r="B56" i="49"/>
  <c r="B168" i="49"/>
  <c r="B344" i="49"/>
  <c r="B652" i="49"/>
  <c r="G663" i="49"/>
  <c r="E164" i="74"/>
  <c r="E171" i="74"/>
  <c r="E756" i="74"/>
  <c r="L29" i="21"/>
  <c r="L184" i="49"/>
  <c r="E78" i="21"/>
  <c r="E584" i="74"/>
  <c r="L29" i="16"/>
  <c r="L183" i="74"/>
  <c r="K29" i="13"/>
  <c r="K182" i="74"/>
  <c r="J78" i="13"/>
  <c r="J582" i="74"/>
  <c r="J672" i="49"/>
  <c r="F594" i="49"/>
  <c r="J83" i="16"/>
  <c r="J615" i="74"/>
  <c r="J244" i="74"/>
  <c r="J252" i="74"/>
  <c r="J765" i="74"/>
  <c r="J680" i="49"/>
  <c r="B178" i="49"/>
  <c r="B259" i="49"/>
  <c r="B404" i="49"/>
  <c r="B516" i="49"/>
  <c r="B578" i="49"/>
  <c r="E152" i="74"/>
  <c r="L29" i="13"/>
  <c r="L182" i="49"/>
  <c r="I349" i="49"/>
  <c r="L100" i="76"/>
  <c r="K84" i="74"/>
  <c r="P13" i="31"/>
  <c r="E133" i="49"/>
  <c r="G369" i="49"/>
  <c r="D690" i="49"/>
  <c r="B138" i="49"/>
  <c r="B289" i="49"/>
  <c r="B374" i="49"/>
  <c r="B426" i="49"/>
  <c r="B466" i="49"/>
  <c r="B662" i="49"/>
  <c r="J564" i="74"/>
  <c r="J571" i="74"/>
  <c r="J805" i="74"/>
  <c r="G98" i="76"/>
  <c r="J666" i="74"/>
  <c r="J675" i="74"/>
  <c r="J819" i="74"/>
  <c r="D642" i="49"/>
  <c r="G596" i="49"/>
  <c r="H368" i="49"/>
  <c r="I90" i="49"/>
  <c r="J243" i="49"/>
  <c r="J595" i="49"/>
  <c r="F205" i="49"/>
  <c r="G671" i="49"/>
  <c r="B16" i="49"/>
  <c r="B188" i="49"/>
  <c r="B496" i="49"/>
  <c r="B526" i="49"/>
  <c r="B588" i="49"/>
  <c r="D662" i="49"/>
  <c r="G224" i="74"/>
  <c r="L203" i="74"/>
  <c r="H264" i="49"/>
  <c r="G83" i="21"/>
  <c r="G616" i="74"/>
  <c r="D682" i="49"/>
  <c r="L544" i="49"/>
  <c r="K542" i="74"/>
  <c r="H658" i="49"/>
  <c r="B66" i="49"/>
  <c r="B199" i="49"/>
  <c r="B299" i="49"/>
  <c r="B600" i="49"/>
  <c r="B672" i="49"/>
  <c r="J644" i="49"/>
  <c r="K564" i="74"/>
  <c r="K132" i="74"/>
  <c r="J31" i="16"/>
  <c r="J194" i="49"/>
  <c r="L213" i="49"/>
  <c r="L573" i="49"/>
  <c r="D27" i="20"/>
  <c r="H174" i="49"/>
  <c r="G679" i="76"/>
  <c r="G683" i="49"/>
  <c r="F86" i="49"/>
  <c r="B78" i="49"/>
  <c r="B209" i="49"/>
  <c r="B354" i="49"/>
  <c r="B682" i="49"/>
  <c r="J664" i="49"/>
  <c r="K563" i="49"/>
  <c r="F153" i="49"/>
  <c r="G122" i="49"/>
  <c r="J552" i="74"/>
  <c r="F350" i="74"/>
  <c r="L122" i="74"/>
  <c r="H283" i="49"/>
  <c r="D223" i="49"/>
  <c r="D594" i="74"/>
  <c r="G643" i="49"/>
  <c r="G164" i="49"/>
  <c r="H360" i="49"/>
  <c r="D574" i="49"/>
  <c r="B98" i="49"/>
  <c r="B148" i="49"/>
  <c r="B219" i="49"/>
  <c r="B269" i="49"/>
  <c r="B436" i="49"/>
  <c r="B548" i="49"/>
  <c r="B610" i="49"/>
  <c r="D367" i="74"/>
  <c r="D781" i="74"/>
  <c r="F647" i="49"/>
  <c r="H676" i="74"/>
  <c r="H685" i="74"/>
  <c r="H820" i="74"/>
  <c r="B16" i="85"/>
  <c r="G122" i="74"/>
  <c r="G215" i="74"/>
  <c r="G659" i="49"/>
  <c r="J684" i="76"/>
  <c r="I154" i="74"/>
  <c r="G691" i="49"/>
  <c r="K173" i="49"/>
  <c r="E574" i="49"/>
  <c r="I87" i="49"/>
  <c r="B108" i="49"/>
  <c r="B229" i="49"/>
  <c r="B309" i="49"/>
  <c r="B384" i="49"/>
  <c r="B476" i="49"/>
  <c r="B692" i="49"/>
  <c r="I554" i="49"/>
  <c r="F83" i="74"/>
  <c r="F91" i="74"/>
  <c r="F748" i="74"/>
  <c r="D51" i="15"/>
  <c r="E93" i="49"/>
  <c r="D674" i="49"/>
  <c r="D654" i="49"/>
  <c r="E254" i="74"/>
  <c r="E262" i="74"/>
  <c r="E766" i="74"/>
  <c r="J640" i="49"/>
  <c r="B26" i="49"/>
  <c r="B320" i="49"/>
  <c r="B446" i="49"/>
  <c r="B506" i="49"/>
  <c r="B558" i="49"/>
  <c r="B620" i="49"/>
  <c r="J692" i="49"/>
  <c r="D657" i="74"/>
  <c r="F553" i="49"/>
  <c r="E118" i="76"/>
  <c r="J652" i="76"/>
  <c r="E89" i="49"/>
  <c r="I2" i="31"/>
  <c r="F40" i="49"/>
  <c r="B118" i="49"/>
  <c r="B158" i="49"/>
  <c r="B239" i="49"/>
  <c r="B279" i="49"/>
  <c r="B332" i="49"/>
  <c r="B631" i="49"/>
  <c r="B702" i="49"/>
  <c r="B88" i="49"/>
  <c r="D92" i="74"/>
  <c r="J162" i="49"/>
  <c r="J103" i="49"/>
  <c r="D650" i="49"/>
  <c r="D13" i="2"/>
  <c r="D15" i="2"/>
  <c r="B46" i="49"/>
  <c r="B128" i="49"/>
  <c r="B249" i="49"/>
  <c r="B364" i="49"/>
  <c r="B394" i="49"/>
  <c r="B486" i="49"/>
  <c r="B642" i="49"/>
  <c r="B719" i="49"/>
  <c r="D117" i="76"/>
  <c r="B277" i="49"/>
  <c r="B44" i="49"/>
  <c r="B297" i="49"/>
  <c r="B166" i="49"/>
  <c r="B424" i="49"/>
  <c r="B680" i="49"/>
  <c r="I660" i="49"/>
  <c r="F97" i="49"/>
  <c r="D228" i="49"/>
  <c r="F691" i="49"/>
  <c r="F643" i="49"/>
  <c r="L363" i="76"/>
  <c r="H347" i="74"/>
  <c r="H779" i="74"/>
  <c r="D42" i="16"/>
  <c r="D304" i="74"/>
  <c r="F71" i="41"/>
  <c r="F535" i="76"/>
  <c r="K71" i="36"/>
  <c r="K534" i="49"/>
  <c r="L71" i="21"/>
  <c r="L532" i="74"/>
  <c r="G208" i="76"/>
  <c r="L666" i="74"/>
  <c r="L689" i="76"/>
  <c r="K18" i="80"/>
  <c r="K79" i="76"/>
  <c r="U61" i="21"/>
  <c r="H21" i="54"/>
  <c r="B318" i="49"/>
  <c r="B64" i="49"/>
  <c r="B342" i="49"/>
  <c r="B186" i="49"/>
  <c r="B444" i="49"/>
  <c r="B700" i="49"/>
  <c r="P13" i="36"/>
  <c r="G647" i="49"/>
  <c r="E105" i="49"/>
  <c r="F679" i="49"/>
  <c r="I664" i="49"/>
  <c r="E134" i="74"/>
  <c r="J637" i="49"/>
  <c r="D216" i="76"/>
  <c r="L673" i="49"/>
  <c r="L648" i="49"/>
  <c r="I684" i="49"/>
  <c r="B362" i="49"/>
  <c r="B14" i="49"/>
  <c r="B382" i="49"/>
  <c r="B207" i="49"/>
  <c r="B464" i="49"/>
  <c r="B727" i="49"/>
  <c r="H647" i="49"/>
  <c r="L653" i="49"/>
  <c r="D83" i="16"/>
  <c r="D615" i="49"/>
  <c r="F668" i="49"/>
  <c r="B402" i="49"/>
  <c r="B34" i="49"/>
  <c r="B434" i="49"/>
  <c r="B227" i="49"/>
  <c r="B484" i="49"/>
  <c r="J676" i="49"/>
  <c r="I115" i="49"/>
  <c r="I680" i="49"/>
  <c r="I672" i="49"/>
  <c r="F663" i="49"/>
  <c r="J350" i="74"/>
  <c r="J357" i="74"/>
  <c r="J780" i="74"/>
  <c r="F639" i="49"/>
  <c r="L661" i="49"/>
  <c r="K236" i="49"/>
  <c r="I2" i="36"/>
  <c r="B454" i="49"/>
  <c r="B54" i="49"/>
  <c r="B474" i="49"/>
  <c r="B247" i="49"/>
  <c r="B504" i="49"/>
  <c r="J115" i="49"/>
  <c r="G86" i="49"/>
  <c r="G241" i="76"/>
  <c r="K90" i="49"/>
  <c r="B494" i="49"/>
  <c r="B76" i="49"/>
  <c r="B514" i="49"/>
  <c r="B267" i="49"/>
  <c r="B524" i="49"/>
  <c r="L641" i="49"/>
  <c r="L693" i="49"/>
  <c r="L649" i="49"/>
  <c r="J218" i="49"/>
  <c r="J83" i="74"/>
  <c r="I652" i="76"/>
  <c r="I640" i="49"/>
  <c r="B546" i="49"/>
  <c r="B96" i="49"/>
  <c r="B566" i="49"/>
  <c r="B287" i="49"/>
  <c r="B556" i="49"/>
  <c r="H106" i="49"/>
  <c r="G118" i="49"/>
  <c r="F229" i="49"/>
  <c r="H385" i="76"/>
  <c r="F657" i="49"/>
  <c r="H86" i="49"/>
  <c r="G89" i="76"/>
  <c r="B86" i="49"/>
  <c r="B586" i="49"/>
  <c r="B116" i="49"/>
  <c r="B608" i="49"/>
  <c r="B307" i="49"/>
  <c r="B576" i="49"/>
  <c r="J90" i="49"/>
  <c r="E646" i="74"/>
  <c r="F659" i="76"/>
  <c r="L669" i="76"/>
  <c r="G636" i="49"/>
  <c r="G211" i="76"/>
  <c r="B106" i="49"/>
  <c r="B629" i="49"/>
  <c r="B136" i="49"/>
  <c r="B650" i="49"/>
  <c r="B330" i="49"/>
  <c r="B598" i="49"/>
  <c r="D31" i="36"/>
  <c r="D197" i="76"/>
  <c r="K31" i="31"/>
  <c r="K199" i="76"/>
  <c r="I687" i="74"/>
  <c r="D678" i="49"/>
  <c r="L95" i="49"/>
  <c r="D240" i="76"/>
  <c r="H567" i="76"/>
  <c r="B156" i="49"/>
  <c r="B670" i="49"/>
  <c r="B176" i="49"/>
  <c r="B690" i="49"/>
  <c r="B352" i="49"/>
  <c r="B618" i="49"/>
  <c r="L116" i="49"/>
  <c r="F671" i="49"/>
  <c r="F89" i="49"/>
  <c r="H110" i="49"/>
  <c r="J221" i="49"/>
  <c r="I645" i="74"/>
  <c r="I816" i="74"/>
  <c r="H239" i="49"/>
  <c r="K92" i="49"/>
  <c r="K209" i="49"/>
  <c r="B197" i="49"/>
  <c r="B717" i="49"/>
  <c r="B217" i="49"/>
  <c r="B126" i="49"/>
  <c r="B372" i="49"/>
  <c r="B640" i="49"/>
  <c r="F234" i="49"/>
  <c r="D85" i="49"/>
  <c r="K89" i="49"/>
  <c r="F15" i="76"/>
  <c r="L432" i="49"/>
  <c r="J563" i="49"/>
  <c r="I18" i="16"/>
  <c r="I73" i="49"/>
  <c r="F667" i="74"/>
  <c r="F675" i="74"/>
  <c r="F819" i="74"/>
  <c r="D691" i="76"/>
  <c r="M24" i="26"/>
  <c r="M135" i="76"/>
  <c r="Z18" i="70"/>
  <c r="G678" i="74"/>
  <c r="G685" i="74"/>
  <c r="G820" i="74"/>
  <c r="H102" i="49"/>
  <c r="H646" i="74"/>
  <c r="I83" i="49"/>
  <c r="F435" i="76"/>
  <c r="J180" i="76"/>
  <c r="J181" i="76"/>
  <c r="J757" i="76"/>
  <c r="H346" i="76"/>
  <c r="F608" i="76"/>
  <c r="G350" i="74"/>
  <c r="H648" i="74"/>
  <c r="G646" i="74"/>
  <c r="G655" i="74"/>
  <c r="G817" i="74"/>
  <c r="AE14" i="86"/>
  <c r="D66" i="30"/>
  <c r="K239" i="76"/>
  <c r="F96" i="76"/>
  <c r="F559" i="76"/>
  <c r="I508" i="49"/>
  <c r="D52" i="30"/>
  <c r="F82" i="49"/>
  <c r="G660" i="49"/>
  <c r="F515" i="49"/>
  <c r="F328" i="49"/>
  <c r="I436" i="49"/>
  <c r="L89" i="49"/>
  <c r="D152" i="74"/>
  <c r="D161" i="74"/>
  <c r="D755" i="74"/>
  <c r="I327" i="74"/>
  <c r="B64" i="76"/>
  <c r="J249" i="76"/>
  <c r="F15" i="49"/>
  <c r="H93" i="49"/>
  <c r="L294" i="49"/>
  <c r="J441" i="49"/>
  <c r="H238" i="49"/>
  <c r="AE18" i="86"/>
  <c r="K500" i="49"/>
  <c r="E667" i="49"/>
  <c r="F492" i="49"/>
  <c r="K295" i="49"/>
  <c r="J217" i="76"/>
  <c r="L124" i="49"/>
  <c r="H223" i="49"/>
  <c r="I17" i="64"/>
  <c r="E139" i="49"/>
  <c r="D421" i="49"/>
  <c r="L103" i="49"/>
  <c r="H657" i="49"/>
  <c r="I503" i="49"/>
  <c r="E514" i="49"/>
  <c r="U18" i="59"/>
  <c r="F458" i="49"/>
  <c r="D554" i="74"/>
  <c r="D561" i="74"/>
  <c r="D804" i="74"/>
  <c r="L602" i="76"/>
  <c r="I42" i="26"/>
  <c r="I306" i="76"/>
  <c r="L180" i="76"/>
  <c r="D45" i="40"/>
  <c r="F492" i="74"/>
  <c r="D46" i="79"/>
  <c r="E271" i="76"/>
  <c r="I668" i="49"/>
  <c r="K205" i="74"/>
  <c r="U64" i="13"/>
  <c r="H43" i="54"/>
  <c r="L427" i="49"/>
  <c r="L438" i="49"/>
  <c r="V7" i="60"/>
  <c r="J686" i="49"/>
  <c r="H244" i="49"/>
  <c r="G134" i="49"/>
  <c r="F165" i="49"/>
  <c r="E474" i="49"/>
  <c r="R18" i="65"/>
  <c r="J673" i="49"/>
  <c r="F452" i="74"/>
  <c r="E651" i="49"/>
  <c r="G214" i="74"/>
  <c r="J241" i="76"/>
  <c r="I244" i="74"/>
  <c r="G471" i="49"/>
  <c r="G31" i="41"/>
  <c r="I485" i="76"/>
  <c r="D39" i="25"/>
  <c r="M38" i="84"/>
  <c r="Q19" i="70"/>
  <c r="I604" i="74"/>
  <c r="J10" i="49"/>
  <c r="F71" i="21"/>
  <c r="F532" i="49"/>
  <c r="I209" i="49"/>
  <c r="I54" i="49"/>
  <c r="K454" i="76"/>
  <c r="K459" i="76"/>
  <c r="K792" i="76"/>
  <c r="C39" i="54"/>
  <c r="K86" i="49"/>
  <c r="L495" i="49"/>
  <c r="F527" i="49"/>
  <c r="D227" i="49"/>
  <c r="M713" i="49"/>
  <c r="L15" i="13"/>
  <c r="L60" i="49"/>
  <c r="D256" i="49"/>
  <c r="D659" i="76"/>
  <c r="H21" i="49"/>
  <c r="K554" i="49"/>
  <c r="C45" i="54"/>
  <c r="U14" i="59"/>
  <c r="R12" i="65"/>
  <c r="I97" i="49"/>
  <c r="J661" i="49"/>
  <c r="F56" i="49"/>
  <c r="G672" i="49"/>
  <c r="J693" i="49"/>
  <c r="I602" i="49"/>
  <c r="G395" i="49"/>
  <c r="F214" i="49"/>
  <c r="L637" i="49"/>
  <c r="I636" i="49"/>
  <c r="M41" i="26"/>
  <c r="I71" i="41"/>
  <c r="H602" i="49"/>
  <c r="U62" i="16"/>
  <c r="H28" i="54"/>
  <c r="G574" i="49"/>
  <c r="I296" i="76"/>
  <c r="K454" i="49"/>
  <c r="D227" i="76"/>
  <c r="L107" i="13"/>
  <c r="F493" i="76"/>
  <c r="I345" i="49"/>
  <c r="D559" i="49"/>
  <c r="G664" i="76"/>
  <c r="I180" i="49"/>
  <c r="J647" i="74"/>
  <c r="E11" i="74"/>
  <c r="J295" i="49"/>
  <c r="I124" i="49"/>
  <c r="C37" i="54"/>
  <c r="D57" i="40"/>
  <c r="F213" i="49"/>
  <c r="G378" i="49"/>
  <c r="H339" i="49"/>
  <c r="G511" i="49"/>
  <c r="F144" i="49"/>
  <c r="L513" i="49"/>
  <c r="G680" i="49"/>
  <c r="F475" i="49"/>
  <c r="I476" i="49"/>
  <c r="J610" i="49"/>
  <c r="I220" i="49"/>
  <c r="H31" i="84"/>
  <c r="H201" i="76"/>
  <c r="F149" i="76"/>
  <c r="I457" i="76"/>
  <c r="L478" i="76"/>
  <c r="I233" i="74"/>
  <c r="M718" i="49"/>
  <c r="F366" i="49"/>
  <c r="G18" i="49"/>
  <c r="O61" i="36"/>
  <c r="B23" i="54"/>
  <c r="H300" i="49"/>
  <c r="I468" i="76"/>
  <c r="F498" i="76"/>
  <c r="G692" i="49"/>
  <c r="F506" i="76"/>
  <c r="F447" i="49"/>
  <c r="L472" i="49"/>
  <c r="F599" i="49"/>
  <c r="J669" i="49"/>
  <c r="G228" i="49"/>
  <c r="I525" i="49"/>
  <c r="J178" i="49"/>
  <c r="L446" i="49"/>
  <c r="D598" i="76"/>
  <c r="L215" i="49"/>
  <c r="G204" i="74"/>
  <c r="D28" i="83"/>
  <c r="J668" i="49"/>
  <c r="L432" i="74"/>
  <c r="E71" i="36"/>
  <c r="D41" i="40"/>
  <c r="E549" i="76"/>
  <c r="I428" i="49"/>
  <c r="E113" i="49"/>
  <c r="H135" i="49"/>
  <c r="K578" i="76"/>
  <c r="F447" i="76"/>
  <c r="D663" i="49"/>
  <c r="G684" i="49"/>
  <c r="I140" i="76"/>
  <c r="I462" i="74"/>
  <c r="J233" i="49"/>
  <c r="G264" i="49"/>
  <c r="L687" i="49"/>
  <c r="H340" i="49"/>
  <c r="D679" i="49"/>
  <c r="H444" i="49"/>
  <c r="H484" i="49"/>
  <c r="H524" i="49"/>
  <c r="F452" i="49"/>
  <c r="L507" i="49"/>
  <c r="L58" i="49"/>
  <c r="J31" i="36"/>
  <c r="J197" i="49"/>
  <c r="L31" i="16"/>
  <c r="L194" i="49"/>
  <c r="U64" i="36"/>
  <c r="H47" i="54"/>
  <c r="L234" i="49"/>
  <c r="M25" i="13"/>
  <c r="I11" i="70"/>
  <c r="F51" i="74"/>
  <c r="I105" i="76"/>
  <c r="I48" i="49"/>
  <c r="H348" i="49"/>
  <c r="D235" i="49"/>
  <c r="F56" i="21"/>
  <c r="F400" i="74"/>
  <c r="T61" i="36"/>
  <c r="G23" i="54"/>
  <c r="G293" i="49"/>
  <c r="F458" i="76"/>
  <c r="K649" i="49"/>
  <c r="Q69" i="41"/>
  <c r="D88" i="54"/>
  <c r="F493" i="49"/>
  <c r="I41" i="49"/>
  <c r="L133" i="49"/>
  <c r="J481" i="49"/>
  <c r="K521" i="49"/>
  <c r="E554" i="49"/>
  <c r="L473" i="49"/>
  <c r="D376" i="49"/>
  <c r="G568" i="49"/>
  <c r="D501" i="49"/>
  <c r="F453" i="49"/>
  <c r="K180" i="76"/>
  <c r="G644" i="49"/>
  <c r="I93" i="49"/>
  <c r="L273" i="49"/>
  <c r="L676" i="49"/>
  <c r="H638" i="74"/>
  <c r="H645" i="74"/>
  <c r="H816" i="74"/>
  <c r="E434" i="49"/>
  <c r="H71" i="36"/>
  <c r="H534" i="76"/>
  <c r="E366" i="76"/>
  <c r="D23" i="35"/>
  <c r="I445" i="49"/>
  <c r="I355" i="49"/>
  <c r="F498" i="49"/>
  <c r="L107" i="16"/>
  <c r="E656" i="49"/>
  <c r="L543" i="49"/>
  <c r="M714" i="49"/>
  <c r="D154" i="49"/>
  <c r="G564" i="49"/>
  <c r="F177" i="49"/>
  <c r="F568" i="49"/>
  <c r="I290" i="49"/>
  <c r="L467" i="49"/>
  <c r="M50" i="31"/>
  <c r="L32" i="52"/>
  <c r="E29" i="26"/>
  <c r="E185" i="49"/>
  <c r="I423" i="49"/>
  <c r="I13" i="64"/>
  <c r="F426" i="49"/>
  <c r="D53" i="25"/>
  <c r="L12" i="49"/>
  <c r="H154" i="49"/>
  <c r="R18" i="61"/>
  <c r="J332" i="76"/>
  <c r="H273" i="49"/>
  <c r="E376" i="49"/>
  <c r="L134" i="74"/>
  <c r="I94" i="49"/>
  <c r="H680" i="49"/>
  <c r="K114" i="49"/>
  <c r="K345" i="49"/>
  <c r="E659" i="49"/>
  <c r="H684" i="49"/>
  <c r="G84" i="49"/>
  <c r="E154" i="49"/>
  <c r="H350" i="49"/>
  <c r="K689" i="49"/>
  <c r="D268" i="49"/>
  <c r="D259" i="49"/>
  <c r="D344" i="49"/>
  <c r="K653" i="49"/>
  <c r="M38" i="41"/>
  <c r="M268" i="49"/>
  <c r="M55" i="41"/>
  <c r="M393" i="76"/>
  <c r="I29" i="41"/>
  <c r="I187" i="76"/>
  <c r="M28" i="41"/>
  <c r="L17" i="70"/>
  <c r="H273" i="74"/>
  <c r="G274" i="74"/>
  <c r="G91" i="74"/>
  <c r="G748" i="74"/>
  <c r="D29" i="21"/>
  <c r="D184" i="49"/>
  <c r="L134" i="49"/>
  <c r="L345" i="49"/>
  <c r="H358" i="74"/>
  <c r="H367" i="74"/>
  <c r="H781" i="74"/>
  <c r="H656" i="74"/>
  <c r="H665" i="74"/>
  <c r="H818" i="74"/>
  <c r="K600" i="49"/>
  <c r="B16" i="17"/>
  <c r="E142" i="49"/>
  <c r="K657" i="49"/>
  <c r="G599" i="49"/>
  <c r="E46" i="49"/>
  <c r="D176" i="76"/>
  <c r="L83" i="80"/>
  <c r="L621" i="49"/>
  <c r="K83" i="80"/>
  <c r="K621" i="76"/>
  <c r="M38" i="26"/>
  <c r="M266" i="49"/>
  <c r="H99" i="49"/>
  <c r="F688" i="49"/>
  <c r="D571" i="74"/>
  <c r="D805" i="74"/>
  <c r="E103" i="74"/>
  <c r="H164" i="49"/>
  <c r="L207" i="49"/>
  <c r="H395" i="76"/>
  <c r="I29" i="21"/>
  <c r="I184" i="49"/>
  <c r="H667" i="49"/>
  <c r="D564" i="49"/>
  <c r="L240" i="49"/>
  <c r="E663" i="49"/>
  <c r="L39" i="76"/>
  <c r="L741" i="76"/>
  <c r="G78" i="21"/>
  <c r="G584" i="49"/>
  <c r="J78" i="16"/>
  <c r="J583" i="74"/>
  <c r="L262" i="74"/>
  <c r="L766" i="74"/>
  <c r="H42" i="13"/>
  <c r="H303" i="49"/>
  <c r="D78" i="13"/>
  <c r="D582" i="49"/>
  <c r="M27" i="21"/>
  <c r="N13" i="86"/>
  <c r="M38" i="21"/>
  <c r="X13" i="86"/>
  <c r="E18" i="16"/>
  <c r="E73" i="49"/>
  <c r="J29" i="41"/>
  <c r="L115" i="21"/>
  <c r="H664" i="76"/>
  <c r="F143" i="49"/>
  <c r="L563" i="49"/>
  <c r="E123" i="49"/>
  <c r="E564" i="49"/>
  <c r="F638" i="49"/>
  <c r="K383" i="49"/>
  <c r="K661" i="49"/>
  <c r="H692" i="49"/>
  <c r="E564" i="74"/>
  <c r="B26" i="76"/>
  <c r="J393" i="76"/>
  <c r="G18" i="80"/>
  <c r="G79" i="76"/>
  <c r="B16" i="6"/>
  <c r="L551" i="74"/>
  <c r="L803" i="74"/>
  <c r="K210" i="49"/>
  <c r="H261" i="76"/>
  <c r="F606" i="49"/>
  <c r="D50" i="15"/>
  <c r="E552" i="49"/>
  <c r="G158" i="49"/>
  <c r="D251" i="49"/>
  <c r="D344" i="76"/>
  <c r="D144" i="49"/>
  <c r="I338" i="49"/>
  <c r="K242" i="74"/>
  <c r="K764" i="74"/>
  <c r="D264" i="74"/>
  <c r="H95" i="76"/>
  <c r="L607" i="49"/>
  <c r="F115" i="49"/>
  <c r="E98" i="49"/>
  <c r="E244" i="49"/>
  <c r="D353" i="49"/>
  <c r="J127" i="49"/>
  <c r="E149" i="76"/>
  <c r="J345" i="76"/>
  <c r="H138" i="49"/>
  <c r="H129" i="76"/>
  <c r="D58" i="20"/>
  <c r="F543" i="49"/>
  <c r="L82" i="49"/>
  <c r="D648" i="49"/>
  <c r="K266" i="49"/>
  <c r="E166" i="49"/>
  <c r="B178" i="76"/>
  <c r="L278" i="76"/>
  <c r="I56" i="13"/>
  <c r="I398" i="74"/>
  <c r="I339" i="49"/>
  <c r="L78" i="16"/>
  <c r="L583" i="49"/>
  <c r="J104" i="74"/>
  <c r="J111" i="74"/>
  <c r="J750" i="74"/>
  <c r="F218" i="49"/>
  <c r="K298" i="49"/>
  <c r="F606" i="74"/>
  <c r="I253" i="49"/>
  <c r="I134" i="49"/>
  <c r="K669" i="49"/>
  <c r="K673" i="49"/>
  <c r="E559" i="76"/>
  <c r="G107" i="49"/>
  <c r="E666" i="49"/>
  <c r="H254" i="49"/>
  <c r="H157" i="76"/>
  <c r="F78" i="16"/>
  <c r="F583" i="74"/>
  <c r="L117" i="76"/>
  <c r="G265" i="74"/>
  <c r="G272" i="74"/>
  <c r="G767" i="74"/>
  <c r="I116" i="49"/>
  <c r="D598" i="49"/>
  <c r="E691" i="49"/>
  <c r="K168" i="49"/>
  <c r="L250" i="49"/>
  <c r="E683" i="49"/>
  <c r="I547" i="76"/>
  <c r="J140" i="76"/>
  <c r="H644" i="76"/>
  <c r="E18" i="31"/>
  <c r="E78" i="76"/>
  <c r="H42" i="16"/>
  <c r="H304" i="74"/>
  <c r="H42" i="84"/>
  <c r="H311" i="76"/>
  <c r="L158" i="49"/>
  <c r="L115" i="41"/>
  <c r="L329" i="49"/>
  <c r="E679" i="49"/>
  <c r="H660" i="49"/>
  <c r="I300" i="49"/>
  <c r="D572" i="74"/>
  <c r="G39" i="76"/>
  <c r="G741" i="76"/>
  <c r="L668" i="74"/>
  <c r="H18" i="13"/>
  <c r="H72" i="74"/>
  <c r="K641" i="49"/>
  <c r="I206" i="49"/>
  <c r="D42" i="84"/>
  <c r="D162" i="49"/>
  <c r="G83" i="41"/>
  <c r="G619" i="49"/>
  <c r="J249" i="49"/>
  <c r="G549" i="49"/>
  <c r="E643" i="49"/>
  <c r="K693" i="49"/>
  <c r="G359" i="74"/>
  <c r="U63" i="26"/>
  <c r="H38" i="54"/>
  <c r="H112" i="49"/>
  <c r="H652" i="49"/>
  <c r="K235" i="49"/>
  <c r="G18" i="26"/>
  <c r="G75" i="76"/>
  <c r="G115" i="49"/>
  <c r="E295" i="74"/>
  <c r="E684" i="49"/>
  <c r="D332" i="49"/>
  <c r="B79" i="49"/>
  <c r="M87" i="13"/>
  <c r="D74" i="52"/>
  <c r="H119" i="49"/>
  <c r="J31" i="26"/>
  <c r="M19" i="13"/>
  <c r="F11" i="86"/>
  <c r="M22" i="16"/>
  <c r="I12" i="86"/>
  <c r="K31" i="16"/>
  <c r="K194" i="49"/>
  <c r="J694" i="76"/>
  <c r="B720" i="76"/>
  <c r="E241" i="76"/>
  <c r="I393" i="76"/>
  <c r="H394" i="76"/>
  <c r="J372" i="76"/>
  <c r="J120" i="49"/>
  <c r="J600" i="49"/>
  <c r="L580" i="76"/>
  <c r="C12" i="54"/>
  <c r="M77" i="13"/>
  <c r="M572" i="49"/>
  <c r="D56" i="41"/>
  <c r="D403" i="76"/>
  <c r="G31" i="31"/>
  <c r="G199" i="76"/>
  <c r="K231" i="49"/>
  <c r="L219" i="49"/>
  <c r="F209" i="49"/>
  <c r="G119" i="49"/>
  <c r="B549" i="49"/>
  <c r="J39" i="76"/>
  <c r="J741" i="76"/>
  <c r="F570" i="76"/>
  <c r="U63" i="41"/>
  <c r="H40" i="54"/>
  <c r="J294" i="49"/>
  <c r="H681" i="49"/>
  <c r="B497" i="49"/>
  <c r="B653" i="49"/>
  <c r="L357" i="76"/>
  <c r="L780" i="76"/>
  <c r="L111" i="31"/>
  <c r="L112" i="80"/>
  <c r="B89" i="49"/>
  <c r="B179" i="49"/>
  <c r="B240" i="49"/>
  <c r="B270" i="49"/>
  <c r="B300" i="49"/>
  <c r="B365" i="49"/>
  <c r="B405" i="49"/>
  <c r="B693" i="49"/>
  <c r="J242" i="74"/>
  <c r="J764" i="74"/>
  <c r="G230" i="49"/>
  <c r="F225" i="74"/>
  <c r="E672" i="49"/>
  <c r="D49" i="54"/>
  <c r="H673" i="49"/>
  <c r="G605" i="74"/>
  <c r="C14" i="54"/>
  <c r="G300" i="76"/>
  <c r="C69" i="54"/>
  <c r="C32" i="54"/>
  <c r="I2" i="80"/>
  <c r="B427" i="49"/>
  <c r="B467" i="49"/>
  <c r="B507" i="49"/>
  <c r="H203" i="74"/>
  <c r="H212" i="74"/>
  <c r="H761" i="74"/>
  <c r="H604" i="49"/>
  <c r="G104" i="49"/>
  <c r="L113" i="41"/>
  <c r="B27" i="49"/>
  <c r="B139" i="49"/>
  <c r="B250" i="49"/>
  <c r="B310" i="49"/>
  <c r="B559" i="49"/>
  <c r="E229" i="49"/>
  <c r="B149" i="49"/>
  <c r="B321" i="49"/>
  <c r="B375" i="49"/>
  <c r="B611" i="49"/>
  <c r="B663" i="49"/>
  <c r="B34" i="76"/>
  <c r="I113" i="74"/>
  <c r="D295" i="49"/>
  <c r="J116" i="49"/>
  <c r="H90" i="49"/>
  <c r="L102" i="74"/>
  <c r="L111" i="74"/>
  <c r="L750" i="74"/>
  <c r="B47" i="49"/>
  <c r="B99" i="49"/>
  <c r="B189" i="49"/>
  <c r="B333" i="49"/>
  <c r="B437" i="49"/>
  <c r="B477" i="49"/>
  <c r="B569" i="49"/>
  <c r="B703" i="49"/>
  <c r="L18" i="36"/>
  <c r="L76" i="49"/>
  <c r="J18" i="41"/>
  <c r="J77" i="76"/>
  <c r="B686" i="74"/>
  <c r="I113" i="49"/>
  <c r="B102" i="49"/>
  <c r="I50" i="54"/>
  <c r="B37" i="49"/>
  <c r="B159" i="49"/>
  <c r="B200" i="49"/>
  <c r="B280" i="49"/>
  <c r="B720" i="49"/>
  <c r="B116" i="76"/>
  <c r="G667" i="74"/>
  <c r="K687" i="49"/>
  <c r="K690" i="76"/>
  <c r="B223" i="49"/>
  <c r="B57" i="49"/>
  <c r="B109" i="49"/>
  <c r="B210" i="49"/>
  <c r="B345" i="49"/>
  <c r="B385" i="49"/>
  <c r="B487" i="49"/>
  <c r="B517" i="49"/>
  <c r="B579" i="49"/>
  <c r="B621" i="49"/>
  <c r="B730" i="49"/>
  <c r="B696" i="74"/>
  <c r="L223" i="49"/>
  <c r="M34" i="13"/>
  <c r="M223" i="49"/>
  <c r="K670" i="76"/>
  <c r="K682" i="49"/>
  <c r="K18" i="84"/>
  <c r="K80" i="76"/>
  <c r="K179" i="76"/>
  <c r="B480" i="49"/>
  <c r="K227" i="49"/>
  <c r="B17" i="49"/>
  <c r="B220" i="49"/>
  <c r="B447" i="49"/>
  <c r="B527" i="49"/>
  <c r="B632" i="49"/>
  <c r="B673" i="49"/>
  <c r="M21" i="13"/>
  <c r="K120" i="49"/>
  <c r="H689" i="76"/>
  <c r="E86" i="49"/>
  <c r="L237" i="49"/>
  <c r="B614" i="49"/>
  <c r="L380" i="49"/>
  <c r="J206" i="49"/>
  <c r="L112" i="36"/>
  <c r="P13" i="80"/>
  <c r="B119" i="49"/>
  <c r="B169" i="49"/>
  <c r="B260" i="49"/>
  <c r="B643" i="49"/>
  <c r="G612" i="49"/>
  <c r="F31" i="21"/>
  <c r="F195" i="74"/>
  <c r="F31" i="16"/>
  <c r="F194" i="74"/>
  <c r="K100" i="76"/>
  <c r="B67" i="49"/>
  <c r="B290" i="49"/>
  <c r="B355" i="49"/>
  <c r="B589" i="49"/>
  <c r="M89" i="16"/>
  <c r="M657" i="74"/>
  <c r="B713" i="74"/>
  <c r="X67" i="16"/>
  <c r="K68" i="54"/>
  <c r="L112" i="16"/>
  <c r="E356" i="76"/>
  <c r="B129" i="49"/>
  <c r="B230" i="49"/>
  <c r="B395" i="49"/>
  <c r="B457" i="49"/>
  <c r="B601" i="49"/>
  <c r="B683" i="49"/>
  <c r="S15" i="72"/>
  <c r="G18" i="36"/>
  <c r="G76" i="49"/>
  <c r="I31" i="54"/>
  <c r="M27" i="13"/>
  <c r="M162" i="74"/>
  <c r="H31" i="13"/>
  <c r="H193" i="74"/>
  <c r="G669" i="76"/>
  <c r="M25" i="41"/>
  <c r="L17" i="86"/>
  <c r="D343" i="49"/>
  <c r="I393" i="49"/>
  <c r="L107" i="41"/>
  <c r="I656" i="49"/>
  <c r="M47" i="80"/>
  <c r="M333" i="76"/>
  <c r="I240" i="49"/>
  <c r="I162" i="74"/>
  <c r="I610" i="76"/>
  <c r="L352" i="49"/>
  <c r="J601" i="49"/>
  <c r="G210" i="76"/>
  <c r="I280" i="49"/>
  <c r="D664" i="76"/>
  <c r="K133" i="74"/>
  <c r="I163" i="49"/>
  <c r="H595" i="49"/>
  <c r="G146" i="49"/>
  <c r="H207" i="49"/>
  <c r="H392" i="49"/>
  <c r="I249" i="49"/>
  <c r="G693" i="49"/>
  <c r="D542" i="74"/>
  <c r="B197" i="76"/>
  <c r="I42" i="21"/>
  <c r="M37" i="21"/>
  <c r="M255" i="49"/>
  <c r="F29" i="13"/>
  <c r="D18" i="2"/>
  <c r="L29" i="84"/>
  <c r="L18" i="31"/>
  <c r="L78" i="76"/>
  <c r="M50" i="41"/>
  <c r="B26" i="40"/>
  <c r="D61" i="39"/>
  <c r="M76" i="41"/>
  <c r="M567" i="76"/>
  <c r="M77" i="41"/>
  <c r="M577" i="76"/>
  <c r="I56" i="36"/>
  <c r="I402" i="76"/>
  <c r="K118" i="49"/>
  <c r="G42" i="16"/>
  <c r="G304" i="49"/>
  <c r="F379" i="74"/>
  <c r="F387" i="74"/>
  <c r="F783" i="74"/>
  <c r="M37" i="84"/>
  <c r="M261" i="49"/>
  <c r="M36" i="16"/>
  <c r="F22" i="52"/>
  <c r="K31" i="41"/>
  <c r="K198" i="76"/>
  <c r="H147" i="76"/>
  <c r="L284" i="49"/>
  <c r="E359" i="49"/>
  <c r="M48" i="63"/>
  <c r="M55" i="63"/>
  <c r="H128" i="49"/>
  <c r="B199" i="76"/>
  <c r="L257" i="76"/>
  <c r="F379" i="49"/>
  <c r="G56" i="16"/>
  <c r="H83" i="21"/>
  <c r="H616" i="49"/>
  <c r="G42" i="84"/>
  <c r="D676" i="49"/>
  <c r="F227" i="76"/>
  <c r="J179" i="49"/>
  <c r="H243" i="49"/>
  <c r="D173" i="49"/>
  <c r="F294" i="49"/>
  <c r="J543" i="49"/>
  <c r="I667" i="49"/>
  <c r="E640" i="49"/>
  <c r="J39" i="49"/>
  <c r="J741" i="49"/>
  <c r="F219" i="49"/>
  <c r="J275" i="74"/>
  <c r="E261" i="76"/>
  <c r="I380" i="74"/>
  <c r="G348" i="74"/>
  <c r="M88" i="13"/>
  <c r="M646" i="74"/>
  <c r="J387" i="74"/>
  <c r="J783" i="74"/>
  <c r="H117" i="49"/>
  <c r="D42" i="31"/>
  <c r="D309" i="49"/>
  <c r="K267" i="49"/>
  <c r="J109" i="49"/>
  <c r="K580" i="76"/>
  <c r="K650" i="76"/>
  <c r="K148" i="76"/>
  <c r="E578" i="76"/>
  <c r="D672" i="49"/>
  <c r="H596" i="74"/>
  <c r="J368" i="49"/>
  <c r="D41" i="49"/>
  <c r="G244" i="49"/>
  <c r="L114" i="31"/>
  <c r="I333" i="49"/>
  <c r="J543" i="74"/>
  <c r="K362" i="76"/>
  <c r="K389" i="74"/>
  <c r="L657" i="74"/>
  <c r="G339" i="49"/>
  <c r="H225" i="49"/>
  <c r="E116" i="49"/>
  <c r="L86" i="49"/>
  <c r="K646" i="49"/>
  <c r="J83" i="80"/>
  <c r="D680" i="76"/>
  <c r="D685" i="76"/>
  <c r="D820" i="76"/>
  <c r="I332" i="49"/>
  <c r="F120" i="49"/>
  <c r="E378" i="49"/>
  <c r="F666" i="49"/>
  <c r="I216" i="49"/>
  <c r="J690" i="49"/>
  <c r="G661" i="49"/>
  <c r="L113" i="80"/>
  <c r="E168" i="49"/>
  <c r="M27" i="31"/>
  <c r="M168" i="76"/>
  <c r="G31" i="80"/>
  <c r="G200" i="49"/>
  <c r="L657" i="49"/>
  <c r="J229" i="49"/>
  <c r="G56" i="84"/>
  <c r="J78" i="84"/>
  <c r="J590" i="49"/>
  <c r="H173" i="49"/>
  <c r="D609" i="49"/>
  <c r="G346" i="76"/>
  <c r="L217" i="76"/>
  <c r="L86" i="76"/>
  <c r="K275" i="74"/>
  <c r="K282" i="74"/>
  <c r="K768" i="74"/>
  <c r="I285" i="74"/>
  <c r="E231" i="76"/>
  <c r="L170" i="49"/>
  <c r="C54" i="54"/>
  <c r="I572" i="49"/>
  <c r="G385" i="49"/>
  <c r="H243" i="74"/>
  <c r="J97" i="49"/>
  <c r="K31" i="80"/>
  <c r="K200" i="49"/>
  <c r="K358" i="49"/>
  <c r="F88" i="49"/>
  <c r="E177" i="76"/>
  <c r="K170" i="49"/>
  <c r="I382" i="49"/>
  <c r="J670" i="49"/>
  <c r="G638" i="74"/>
  <c r="G645" i="74"/>
  <c r="G816" i="74"/>
  <c r="G263" i="49"/>
  <c r="J298" i="49"/>
  <c r="I170" i="49"/>
  <c r="J682" i="49"/>
  <c r="K220" i="49"/>
  <c r="B35" i="76"/>
  <c r="J97" i="76"/>
  <c r="G96" i="49"/>
  <c r="D236" i="76"/>
  <c r="D637" i="49"/>
  <c r="E177" i="49"/>
  <c r="L348" i="74"/>
  <c r="L357" i="74"/>
  <c r="L780" i="74"/>
  <c r="H31" i="36"/>
  <c r="H197" i="49"/>
  <c r="J674" i="49"/>
  <c r="K211" i="76"/>
  <c r="K212" i="76"/>
  <c r="K761" i="76"/>
  <c r="K654" i="76"/>
  <c r="D542" i="49"/>
  <c r="L379" i="49"/>
  <c r="L114" i="26"/>
  <c r="H126" i="49"/>
  <c r="L353" i="49"/>
  <c r="I85" i="49"/>
  <c r="M23" i="41"/>
  <c r="G558" i="49"/>
  <c r="J83" i="31"/>
  <c r="H83" i="16"/>
  <c r="H615" i="74"/>
  <c r="D610" i="76"/>
  <c r="I611" i="76"/>
  <c r="J122" i="74"/>
  <c r="H653" i="76"/>
  <c r="H326" i="49"/>
  <c r="I573" i="49"/>
  <c r="G237" i="49"/>
  <c r="G546" i="49"/>
  <c r="G31" i="16"/>
  <c r="G194" i="74"/>
  <c r="M28" i="16"/>
  <c r="F206" i="49"/>
  <c r="E293" i="49"/>
  <c r="G677" i="49"/>
  <c r="J380" i="49"/>
  <c r="F124" i="49"/>
  <c r="E644" i="49"/>
  <c r="J662" i="76"/>
  <c r="I287" i="76"/>
  <c r="D48" i="54"/>
  <c r="H375" i="49"/>
  <c r="D684" i="49"/>
  <c r="G688" i="49"/>
  <c r="F132" i="49"/>
  <c r="L253" i="49"/>
  <c r="G689" i="49"/>
  <c r="K208" i="49"/>
  <c r="N48" i="63"/>
  <c r="N55" i="63"/>
  <c r="K642" i="49"/>
  <c r="D692" i="49"/>
  <c r="I580" i="49"/>
  <c r="B138" i="76"/>
  <c r="L179" i="76"/>
  <c r="D366" i="49"/>
  <c r="G251" i="49"/>
  <c r="K263" i="49"/>
  <c r="L686" i="49"/>
  <c r="L285" i="49"/>
  <c r="K380" i="49"/>
  <c r="E566" i="49"/>
  <c r="L114" i="41"/>
  <c r="D249" i="49"/>
  <c r="F100" i="49"/>
  <c r="B168" i="76"/>
  <c r="F651" i="76"/>
  <c r="D576" i="76"/>
  <c r="D576" i="49"/>
  <c r="L597" i="49"/>
  <c r="L83" i="26"/>
  <c r="L597" i="76"/>
  <c r="L43" i="49"/>
  <c r="L43" i="76"/>
  <c r="K256" i="49"/>
  <c r="K256" i="76"/>
  <c r="K42" i="26"/>
  <c r="K306" i="49"/>
  <c r="M37" i="26"/>
  <c r="P14" i="70"/>
  <c r="J42" i="26"/>
  <c r="J286" i="76"/>
  <c r="J286" i="49"/>
  <c r="I125" i="76"/>
  <c r="I18" i="26"/>
  <c r="I125" i="49"/>
  <c r="H145" i="76"/>
  <c r="H145" i="49"/>
  <c r="M27" i="26"/>
  <c r="G29" i="26"/>
  <c r="G185" i="76"/>
  <c r="M53" i="84"/>
  <c r="T35" i="52"/>
  <c r="F56" i="84"/>
  <c r="F406" i="76"/>
  <c r="F376" i="76"/>
  <c r="F578" i="49"/>
  <c r="D53" i="30"/>
  <c r="F578" i="76"/>
  <c r="Y14" i="70"/>
  <c r="Q15" i="61"/>
  <c r="Q12" i="65"/>
  <c r="T14" i="59"/>
  <c r="AD14" i="86"/>
  <c r="H13" i="64"/>
  <c r="U14" i="67"/>
  <c r="U7" i="60"/>
  <c r="Y18" i="70"/>
  <c r="H17" i="64"/>
  <c r="Q18" i="65"/>
  <c r="T18" i="59"/>
  <c r="U13" i="60"/>
  <c r="Q18" i="61"/>
  <c r="L518" i="76"/>
  <c r="L518" i="49"/>
  <c r="T67" i="84"/>
  <c r="X67" i="84"/>
  <c r="G498" i="49"/>
  <c r="G498" i="76"/>
  <c r="O67" i="84"/>
  <c r="J468" i="49"/>
  <c r="J468" i="76"/>
  <c r="D448" i="76"/>
  <c r="D448" i="49"/>
  <c r="T62" i="84"/>
  <c r="X62" i="84"/>
  <c r="D437" i="76"/>
  <c r="D437" i="49"/>
  <c r="G475" i="49"/>
  <c r="G475" i="76"/>
  <c r="T65" i="41"/>
  <c r="G56" i="54"/>
  <c r="M65" i="41"/>
  <c r="AB65" i="41"/>
  <c r="O65" i="41"/>
  <c r="J445" i="76"/>
  <c r="J445" i="49"/>
  <c r="D425" i="76"/>
  <c r="T60" i="41"/>
  <c r="G16" i="54"/>
  <c r="D425" i="49"/>
  <c r="G506" i="76"/>
  <c r="G506" i="49"/>
  <c r="M68" i="31"/>
  <c r="D67" i="30"/>
  <c r="J476" i="76"/>
  <c r="J476" i="49"/>
  <c r="J436" i="76"/>
  <c r="J436" i="49"/>
  <c r="O66" i="26"/>
  <c r="B62" i="54"/>
  <c r="D483" i="76"/>
  <c r="D483" i="49"/>
  <c r="T66" i="26"/>
  <c r="G62" i="54"/>
  <c r="G453" i="76"/>
  <c r="G453" i="49"/>
  <c r="D443" i="49"/>
  <c r="D443" i="76"/>
  <c r="O62" i="26"/>
  <c r="B30" i="54"/>
  <c r="G71" i="13"/>
  <c r="G530" i="74"/>
  <c r="G520" i="49"/>
  <c r="G520" i="74"/>
  <c r="L500" i="49"/>
  <c r="L500" i="74"/>
  <c r="D42" i="2"/>
  <c r="F480" i="49"/>
  <c r="F480" i="74"/>
  <c r="F489" i="74"/>
  <c r="I450" i="74"/>
  <c r="I459" i="74"/>
  <c r="I792" i="74"/>
  <c r="I450" i="49"/>
  <c r="F440" i="74"/>
  <c r="D38" i="2"/>
  <c r="E66" i="2"/>
  <c r="I524" i="49"/>
  <c r="I524" i="76"/>
  <c r="L494" i="49"/>
  <c r="L494" i="76"/>
  <c r="F474" i="76"/>
  <c r="F474" i="49"/>
  <c r="I444" i="76"/>
  <c r="I444" i="49"/>
  <c r="L521" i="74"/>
  <c r="L529" i="74"/>
  <c r="L799" i="74"/>
  <c r="L521" i="49"/>
  <c r="E501" i="74"/>
  <c r="E509" i="74"/>
  <c r="E797" i="74"/>
  <c r="E501" i="49"/>
  <c r="M68" i="16"/>
  <c r="M501" i="49"/>
  <c r="E461" i="74"/>
  <c r="E461" i="49"/>
  <c r="K441" i="49"/>
  <c r="K441" i="74"/>
  <c r="K449" i="74"/>
  <c r="K791" i="74"/>
  <c r="T60" i="16"/>
  <c r="G12" i="54"/>
  <c r="E421" i="49"/>
  <c r="O60" i="16"/>
  <c r="E421" i="74"/>
  <c r="E429" i="74"/>
  <c r="E789" i="74"/>
  <c r="D482" i="74"/>
  <c r="D482" i="49"/>
  <c r="O66" i="21"/>
  <c r="B61" i="54"/>
  <c r="J462" i="74"/>
  <c r="J469" i="74"/>
  <c r="J793" i="74"/>
  <c r="J462" i="49"/>
  <c r="D53" i="76"/>
  <c r="D15" i="26"/>
  <c r="D63" i="76"/>
  <c r="D53" i="49"/>
  <c r="M14" i="26"/>
  <c r="J54" i="76"/>
  <c r="J54" i="49"/>
  <c r="D52" i="74"/>
  <c r="D52" i="49"/>
  <c r="D10" i="15"/>
  <c r="F11" i="74"/>
  <c r="F11" i="49"/>
  <c r="J502" i="49"/>
  <c r="F440" i="49"/>
  <c r="L691" i="76"/>
  <c r="M92" i="41"/>
  <c r="M691" i="49"/>
  <c r="L683" i="49"/>
  <c r="L683" i="76"/>
  <c r="F681" i="49"/>
  <c r="F681" i="76"/>
  <c r="L679" i="76"/>
  <c r="L679" i="49"/>
  <c r="F673" i="76"/>
  <c r="F673" i="49"/>
  <c r="I670" i="49"/>
  <c r="I670" i="76"/>
  <c r="L663" i="76"/>
  <c r="L663" i="49"/>
  <c r="F661" i="49"/>
  <c r="F661" i="76"/>
  <c r="M89" i="41"/>
  <c r="M661" i="76"/>
  <c r="J654" i="76"/>
  <c r="J654" i="49"/>
  <c r="G649" i="49"/>
  <c r="G649" i="76"/>
  <c r="G641" i="76"/>
  <c r="G641" i="49"/>
  <c r="M87" i="41"/>
  <c r="M641" i="49"/>
  <c r="J255" i="74"/>
  <c r="J42" i="21"/>
  <c r="J305" i="74"/>
  <c r="J255" i="49"/>
  <c r="H295" i="74"/>
  <c r="H295" i="49"/>
  <c r="G285" i="74"/>
  <c r="G285" i="49"/>
  <c r="E285" i="74"/>
  <c r="E285" i="49"/>
  <c r="M54" i="21"/>
  <c r="M380" i="49"/>
  <c r="D380" i="49"/>
  <c r="D380" i="74"/>
  <c r="L369" i="74"/>
  <c r="L369" i="49"/>
  <c r="L56" i="16"/>
  <c r="L399" i="74"/>
  <c r="K379" i="74"/>
  <c r="K379" i="49"/>
  <c r="K123" i="74"/>
  <c r="K18" i="16"/>
  <c r="K73" i="74"/>
  <c r="K123" i="49"/>
  <c r="K29" i="16"/>
  <c r="K183" i="49"/>
  <c r="J123" i="49"/>
  <c r="J18" i="16"/>
  <c r="J73" i="74"/>
  <c r="J29" i="16"/>
  <c r="J123" i="74"/>
  <c r="I153" i="74"/>
  <c r="M26" i="16"/>
  <c r="I153" i="49"/>
  <c r="I29" i="16"/>
  <c r="I183" i="74"/>
  <c r="H163" i="49"/>
  <c r="H29" i="16"/>
  <c r="H183" i="74"/>
  <c r="H163" i="74"/>
  <c r="E349" i="74"/>
  <c r="E349" i="49"/>
  <c r="E56" i="16"/>
  <c r="E399" i="74"/>
  <c r="D573" i="74"/>
  <c r="D573" i="49"/>
  <c r="L604" i="49"/>
  <c r="L604" i="74"/>
  <c r="L613" i="74"/>
  <c r="L811" i="74"/>
  <c r="L83" i="13"/>
  <c r="L614" i="49"/>
  <c r="L243" i="49"/>
  <c r="L243" i="74"/>
  <c r="K253" i="74"/>
  <c r="K253" i="49"/>
  <c r="K42" i="13"/>
  <c r="K303" i="74"/>
  <c r="L293" i="49"/>
  <c r="L293" i="74"/>
  <c r="I152" i="49"/>
  <c r="I152" i="74"/>
  <c r="H172" i="74"/>
  <c r="H181" i="74"/>
  <c r="H757" i="74"/>
  <c r="H172" i="49"/>
  <c r="G338" i="74"/>
  <c r="G338" i="49"/>
  <c r="M50" i="13"/>
  <c r="M338" i="74"/>
  <c r="G56" i="13"/>
  <c r="G398" i="49"/>
  <c r="G253" i="74"/>
  <c r="G253" i="49"/>
  <c r="M37" i="13"/>
  <c r="M253" i="74"/>
  <c r="E283" i="49"/>
  <c r="E283" i="74"/>
  <c r="D122" i="49"/>
  <c r="D29" i="13"/>
  <c r="D182" i="49"/>
  <c r="D122" i="74"/>
  <c r="F369" i="74"/>
  <c r="F369" i="49"/>
  <c r="D29" i="15"/>
  <c r="I570" i="49"/>
  <c r="I570" i="76"/>
  <c r="I78" i="84"/>
  <c r="M76" i="84"/>
  <c r="T58" i="52"/>
  <c r="H78" i="84"/>
  <c r="H570" i="76"/>
  <c r="H570" i="49"/>
  <c r="G602" i="49"/>
  <c r="G602" i="76"/>
  <c r="G83" i="84"/>
  <c r="G622" i="49"/>
  <c r="G334" i="49"/>
  <c r="M47" i="84"/>
  <c r="G140" i="76"/>
  <c r="G140" i="49"/>
  <c r="I83" i="80"/>
  <c r="I621" i="49"/>
  <c r="M81" i="80"/>
  <c r="D129" i="76"/>
  <c r="D129" i="49"/>
  <c r="L394" i="49"/>
  <c r="L394" i="76"/>
  <c r="K138" i="76"/>
  <c r="K138" i="49"/>
  <c r="J158" i="76"/>
  <c r="J158" i="49"/>
  <c r="L42" i="41"/>
  <c r="L308" i="76"/>
  <c r="L258" i="76"/>
  <c r="M37" i="41"/>
  <c r="W17" i="86"/>
  <c r="L258" i="49"/>
  <c r="H547" i="76"/>
  <c r="H78" i="41"/>
  <c r="H547" i="49"/>
  <c r="M74" i="41"/>
  <c r="G157" i="49"/>
  <c r="G29" i="41"/>
  <c r="M26" i="41"/>
  <c r="M157" i="49"/>
  <c r="G157" i="76"/>
  <c r="D248" i="49"/>
  <c r="D248" i="76"/>
  <c r="M36" i="41"/>
  <c r="D42" i="41"/>
  <c r="D308" i="76"/>
  <c r="K257" i="49"/>
  <c r="K257" i="76"/>
  <c r="J267" i="49"/>
  <c r="J267" i="76"/>
  <c r="H382" i="76"/>
  <c r="H382" i="49"/>
  <c r="J503" i="76"/>
  <c r="E156" i="49"/>
  <c r="E156" i="76"/>
  <c r="D166" i="76"/>
  <c r="D166" i="49"/>
  <c r="L175" i="76"/>
  <c r="L175" i="49"/>
  <c r="L29" i="26"/>
  <c r="K341" i="76"/>
  <c r="M50" i="26"/>
  <c r="K341" i="49"/>
  <c r="J371" i="76"/>
  <c r="J371" i="49"/>
  <c r="M53" i="26"/>
  <c r="B29" i="25"/>
  <c r="F29" i="25"/>
  <c r="J56" i="26"/>
  <c r="J401" i="76"/>
  <c r="I391" i="76"/>
  <c r="I56" i="26"/>
  <c r="I391" i="49"/>
  <c r="M55" i="26"/>
  <c r="B31" i="25"/>
  <c r="H555" i="76"/>
  <c r="M75" i="26"/>
  <c r="M555" i="49"/>
  <c r="H78" i="26"/>
  <c r="H555" i="49"/>
  <c r="M77" i="26"/>
  <c r="G78" i="26"/>
  <c r="E607" i="49"/>
  <c r="E83" i="26"/>
  <c r="E617" i="76"/>
  <c r="E607" i="76"/>
  <c r="F159" i="76"/>
  <c r="F159" i="49"/>
  <c r="F609" i="76"/>
  <c r="F609" i="49"/>
  <c r="D58" i="40"/>
  <c r="F83" i="41"/>
  <c r="D23" i="40"/>
  <c r="F331" i="76"/>
  <c r="F331" i="49"/>
  <c r="F42" i="41"/>
  <c r="F31" i="41"/>
  <c r="F248" i="76"/>
  <c r="F248" i="49"/>
  <c r="F342" i="49"/>
  <c r="F342" i="76"/>
  <c r="D26" i="35"/>
  <c r="H297" i="76"/>
  <c r="H297" i="49"/>
  <c r="D57" i="25"/>
  <c r="M81" i="26"/>
  <c r="M597" i="76"/>
  <c r="F83" i="26"/>
  <c r="F617" i="49"/>
  <c r="F597" i="76"/>
  <c r="F175" i="76"/>
  <c r="F175" i="49"/>
  <c r="F43" i="76"/>
  <c r="D13" i="25"/>
  <c r="D15" i="25"/>
  <c r="M13" i="26"/>
  <c r="B13" i="25"/>
  <c r="F43" i="49"/>
  <c r="J508" i="76"/>
  <c r="J508" i="49"/>
  <c r="D488" i="76"/>
  <c r="D488" i="49"/>
  <c r="T66" i="84"/>
  <c r="X66" i="84"/>
  <c r="G458" i="49"/>
  <c r="T63" i="84"/>
  <c r="X63" i="84"/>
  <c r="G458" i="76"/>
  <c r="G447" i="76"/>
  <c r="G447" i="49"/>
  <c r="T62" i="80"/>
  <c r="X62" i="80"/>
  <c r="O62" i="80"/>
  <c r="J525" i="76"/>
  <c r="J525" i="49"/>
  <c r="G515" i="49"/>
  <c r="G515" i="76"/>
  <c r="M69" i="41"/>
  <c r="P51" i="52"/>
  <c r="J485" i="76"/>
  <c r="J485" i="49"/>
  <c r="D465" i="49"/>
  <c r="D465" i="76"/>
  <c r="T64" i="41"/>
  <c r="G48" i="54"/>
  <c r="G435" i="49"/>
  <c r="T61" i="41"/>
  <c r="M61" i="41"/>
  <c r="G435" i="76"/>
  <c r="O61" i="41"/>
  <c r="R61" i="41"/>
  <c r="J516" i="76"/>
  <c r="J516" i="49"/>
  <c r="T67" i="31"/>
  <c r="G73" i="54"/>
  <c r="D496" i="76"/>
  <c r="D496" i="49"/>
  <c r="G466" i="49"/>
  <c r="G466" i="76"/>
  <c r="D456" i="49"/>
  <c r="D456" i="76"/>
  <c r="T63" i="31"/>
  <c r="G41" i="54"/>
  <c r="G426" i="49"/>
  <c r="G426" i="76"/>
  <c r="T60" i="31"/>
  <c r="G17" i="54"/>
  <c r="M60" i="31"/>
  <c r="M426" i="49"/>
  <c r="O60" i="31"/>
  <c r="D523" i="76"/>
  <c r="D523" i="49"/>
  <c r="G493" i="76"/>
  <c r="G493" i="49"/>
  <c r="T67" i="26"/>
  <c r="G70" i="54"/>
  <c r="M67" i="26"/>
  <c r="J463" i="49"/>
  <c r="J463" i="76"/>
  <c r="J423" i="49"/>
  <c r="J423" i="76"/>
  <c r="L460" i="74"/>
  <c r="L460" i="49"/>
  <c r="M69" i="36"/>
  <c r="M514" i="76"/>
  <c r="D45" i="35"/>
  <c r="I484" i="76"/>
  <c r="I484" i="49"/>
  <c r="L454" i="76"/>
  <c r="L454" i="49"/>
  <c r="F434" i="76"/>
  <c r="D37" i="35"/>
  <c r="F434" i="49"/>
  <c r="H511" i="74"/>
  <c r="H519" i="74"/>
  <c r="H798" i="74"/>
  <c r="H511" i="49"/>
  <c r="H471" i="74"/>
  <c r="H479" i="74"/>
  <c r="H794" i="74"/>
  <c r="H471" i="49"/>
  <c r="L511" i="74"/>
  <c r="L511" i="49"/>
  <c r="G492" i="74"/>
  <c r="G492" i="49"/>
  <c r="O62" i="21"/>
  <c r="B29" i="54"/>
  <c r="D442" i="74"/>
  <c r="D442" i="49"/>
  <c r="G56" i="76"/>
  <c r="G56" i="49"/>
  <c r="K10" i="74"/>
  <c r="K10" i="49"/>
  <c r="I21" i="49"/>
  <c r="I15" i="16"/>
  <c r="I61" i="74"/>
  <c r="I21" i="74"/>
  <c r="I29" i="74"/>
  <c r="I740" i="74"/>
  <c r="D22" i="49"/>
  <c r="D22" i="74"/>
  <c r="K28" i="76"/>
  <c r="K28" i="49"/>
  <c r="H18" i="76"/>
  <c r="H18" i="49"/>
  <c r="G15" i="16"/>
  <c r="G51" i="49"/>
  <c r="F693" i="76"/>
  <c r="F693" i="49"/>
  <c r="I690" i="76"/>
  <c r="I690" i="49"/>
  <c r="F689" i="76"/>
  <c r="F689" i="49"/>
  <c r="I682" i="76"/>
  <c r="I682" i="49"/>
  <c r="I674" i="76"/>
  <c r="I674" i="49"/>
  <c r="L671" i="49"/>
  <c r="L671" i="76"/>
  <c r="F669" i="76"/>
  <c r="F669" i="49"/>
  <c r="M90" i="26"/>
  <c r="I662" i="76"/>
  <c r="I662" i="49"/>
  <c r="L659" i="49"/>
  <c r="L659" i="76"/>
  <c r="G653" i="49"/>
  <c r="G653" i="76"/>
  <c r="J650" i="76"/>
  <c r="J650" i="49"/>
  <c r="K42" i="21"/>
  <c r="K255" i="74"/>
  <c r="K255" i="49"/>
  <c r="G390" i="74"/>
  <c r="G390" i="49"/>
  <c r="M40" i="21"/>
  <c r="M285" i="49"/>
  <c r="D285" i="49"/>
  <c r="D285" i="74"/>
  <c r="D292" i="74"/>
  <c r="D769" i="74"/>
  <c r="I563" i="74"/>
  <c r="I78" i="16"/>
  <c r="I583" i="74"/>
  <c r="I563" i="49"/>
  <c r="H573" i="74"/>
  <c r="H78" i="16"/>
  <c r="H573" i="49"/>
  <c r="D163" i="74"/>
  <c r="D171" i="74"/>
  <c r="D756" i="74"/>
  <c r="D163" i="49"/>
  <c r="L338" i="74"/>
  <c r="L338" i="49"/>
  <c r="K348" i="74"/>
  <c r="K348" i="49"/>
  <c r="M51" i="13"/>
  <c r="J358" i="74"/>
  <c r="J367" i="74"/>
  <c r="J781" i="74"/>
  <c r="J358" i="49"/>
  <c r="I562" i="74"/>
  <c r="I562" i="49"/>
  <c r="M76" i="13"/>
  <c r="H594" i="74"/>
  <c r="H83" i="13"/>
  <c r="H40" i="74"/>
  <c r="H40" i="49"/>
  <c r="E368" i="74"/>
  <c r="M53" i="13"/>
  <c r="D35" i="52"/>
  <c r="F284" i="74"/>
  <c r="F284" i="49"/>
  <c r="D31" i="2"/>
  <c r="F388" i="49"/>
  <c r="F388" i="74"/>
  <c r="L570" i="76"/>
  <c r="L78" i="84"/>
  <c r="L590" i="76"/>
  <c r="K570" i="49"/>
  <c r="K78" i="84"/>
  <c r="K590" i="76"/>
  <c r="K160" i="76"/>
  <c r="K160" i="49"/>
  <c r="J160" i="76"/>
  <c r="J160" i="49"/>
  <c r="I160" i="76"/>
  <c r="I160" i="49"/>
  <c r="I29" i="84"/>
  <c r="I190" i="49"/>
  <c r="M26" i="84"/>
  <c r="M19" i="86"/>
  <c r="H180" i="76"/>
  <c r="H180" i="49"/>
  <c r="D356" i="76"/>
  <c r="D56" i="84"/>
  <c r="D406" i="76"/>
  <c r="D356" i="49"/>
  <c r="L159" i="76"/>
  <c r="L159" i="49"/>
  <c r="J578" i="49"/>
  <c r="J578" i="76"/>
  <c r="K363" i="76"/>
  <c r="K56" i="41"/>
  <c r="E29" i="41"/>
  <c r="M27" i="41"/>
  <c r="M167" i="49"/>
  <c r="D331" i="76"/>
  <c r="M47" i="41"/>
  <c r="M331" i="76"/>
  <c r="D331" i="49"/>
  <c r="I277" i="49"/>
  <c r="I277" i="76"/>
  <c r="I282" i="76"/>
  <c r="I768" i="76"/>
  <c r="H287" i="76"/>
  <c r="H287" i="49"/>
  <c r="G136" i="49"/>
  <c r="G136" i="76"/>
  <c r="H431" i="74"/>
  <c r="H594" i="49"/>
  <c r="C30" i="54"/>
  <c r="U62" i="26"/>
  <c r="H30" i="54"/>
  <c r="I30" i="54"/>
  <c r="L112" i="26"/>
  <c r="G105" i="13"/>
  <c r="K548" i="49"/>
  <c r="L570" i="49"/>
  <c r="E368" i="49"/>
  <c r="I490" i="49"/>
  <c r="J48" i="49"/>
  <c r="L13" i="76"/>
  <c r="L13" i="49"/>
  <c r="L579" i="49"/>
  <c r="D395" i="76"/>
  <c r="D41" i="35"/>
  <c r="AD18" i="86"/>
  <c r="I42" i="36"/>
  <c r="M28" i="26"/>
  <c r="G334" i="76"/>
  <c r="U66" i="21"/>
  <c r="H61" i="54"/>
  <c r="C61" i="54"/>
  <c r="G648" i="49"/>
  <c r="D505" i="49"/>
  <c r="I108" i="76"/>
  <c r="I108" i="49"/>
  <c r="F107" i="49"/>
  <c r="F107" i="76"/>
  <c r="F105" i="41"/>
  <c r="L105" i="76"/>
  <c r="L105" i="49"/>
  <c r="L18" i="26"/>
  <c r="I120" i="76"/>
  <c r="I18" i="84"/>
  <c r="I80" i="49"/>
  <c r="I120" i="49"/>
  <c r="F119" i="76"/>
  <c r="F119" i="49"/>
  <c r="K117" i="76"/>
  <c r="K117" i="49"/>
  <c r="H116" i="76"/>
  <c r="H116" i="49"/>
  <c r="E115" i="76"/>
  <c r="E115" i="49"/>
  <c r="E18" i="26"/>
  <c r="E75" i="76"/>
  <c r="J210" i="49"/>
  <c r="J210" i="76"/>
  <c r="E209" i="76"/>
  <c r="E209" i="49"/>
  <c r="K207" i="49"/>
  <c r="M32" i="36"/>
  <c r="R16" i="86"/>
  <c r="J219" i="49"/>
  <c r="J219" i="76"/>
  <c r="I231" i="49"/>
  <c r="I231" i="76"/>
  <c r="E230" i="76"/>
  <c r="E230" i="49"/>
  <c r="I227" i="76"/>
  <c r="I227" i="49"/>
  <c r="I31" i="36"/>
  <c r="I197" i="76"/>
  <c r="F226" i="76"/>
  <c r="F226" i="49"/>
  <c r="F31" i="26"/>
  <c r="F196" i="76"/>
  <c r="L118" i="76"/>
  <c r="L118" i="49"/>
  <c r="D239" i="49"/>
  <c r="D239" i="76"/>
  <c r="D31" i="31"/>
  <c r="J237" i="76"/>
  <c r="J237" i="49"/>
  <c r="G236" i="76"/>
  <c r="G236" i="49"/>
  <c r="M35" i="26"/>
  <c r="M236" i="76"/>
  <c r="G31" i="26"/>
  <c r="G196" i="49"/>
  <c r="D640" i="76"/>
  <c r="I294" i="49"/>
  <c r="J422" i="74"/>
  <c r="J688" i="74"/>
  <c r="J688" i="49"/>
  <c r="E687" i="74"/>
  <c r="M92" i="16"/>
  <c r="M687" i="49"/>
  <c r="E687" i="49"/>
  <c r="D686" i="49"/>
  <c r="D686" i="74"/>
  <c r="I677" i="74"/>
  <c r="I677" i="49"/>
  <c r="F676" i="74"/>
  <c r="F676" i="49"/>
  <c r="M90" i="16"/>
  <c r="M667" i="74"/>
  <c r="K667" i="74"/>
  <c r="H666" i="74"/>
  <c r="M90" i="13"/>
  <c r="D77" i="52"/>
  <c r="H666" i="49"/>
  <c r="E658" i="74"/>
  <c r="E665" i="74"/>
  <c r="E818" i="74"/>
  <c r="E658" i="49"/>
  <c r="K656" i="49"/>
  <c r="K656" i="74"/>
  <c r="M89" i="13"/>
  <c r="D647" i="74"/>
  <c r="D655" i="74"/>
  <c r="D817" i="74"/>
  <c r="D647" i="49"/>
  <c r="F637" i="74"/>
  <c r="F645" i="74"/>
  <c r="F816" i="74"/>
  <c r="M87" i="16"/>
  <c r="F74" i="52"/>
  <c r="E90" i="76"/>
  <c r="E91" i="76"/>
  <c r="E748" i="76"/>
  <c r="E90" i="49"/>
  <c r="K85" i="76"/>
  <c r="K18" i="26"/>
  <c r="K85" i="49"/>
  <c r="F18" i="80"/>
  <c r="F99" i="76"/>
  <c r="F99" i="49"/>
  <c r="L97" i="76"/>
  <c r="L97" i="49"/>
  <c r="I96" i="76"/>
  <c r="I18" i="36"/>
  <c r="F95" i="76"/>
  <c r="F95" i="49"/>
  <c r="I96" i="49"/>
  <c r="M88" i="26"/>
  <c r="M649" i="49"/>
  <c r="G452" i="74"/>
  <c r="E16" i="49"/>
  <c r="C33" i="54"/>
  <c r="U62" i="31"/>
  <c r="H33" i="54"/>
  <c r="I84" i="74"/>
  <c r="I84" i="49"/>
  <c r="I18" i="21"/>
  <c r="M19" i="21"/>
  <c r="F13" i="86"/>
  <c r="D83" i="74"/>
  <c r="M19" i="16"/>
  <c r="M83" i="49"/>
  <c r="D83" i="49"/>
  <c r="J94" i="74"/>
  <c r="J94" i="49"/>
  <c r="L92" i="74"/>
  <c r="L92" i="49"/>
  <c r="L18" i="13"/>
  <c r="L72" i="49"/>
  <c r="K104" i="74"/>
  <c r="K104" i="49"/>
  <c r="F103" i="49"/>
  <c r="F103" i="74"/>
  <c r="F18" i="16"/>
  <c r="M21" i="16"/>
  <c r="L114" i="49"/>
  <c r="M22" i="21"/>
  <c r="M114" i="49"/>
  <c r="L18" i="21"/>
  <c r="L114" i="74"/>
  <c r="L121" i="74"/>
  <c r="L751" i="74"/>
  <c r="J93" i="74"/>
  <c r="J93" i="49"/>
  <c r="M22" i="13"/>
  <c r="M112" i="49"/>
  <c r="I112" i="74"/>
  <c r="I112" i="49"/>
  <c r="E205" i="74"/>
  <c r="E205" i="49"/>
  <c r="J225" i="49"/>
  <c r="J225" i="74"/>
  <c r="J31" i="21"/>
  <c r="J195" i="74"/>
  <c r="I31" i="16"/>
  <c r="I234" i="74"/>
  <c r="I234" i="49"/>
  <c r="B86" i="76"/>
  <c r="B249" i="76"/>
  <c r="B88" i="76"/>
  <c r="B259" i="76"/>
  <c r="E101" i="74"/>
  <c r="E749" i="74"/>
  <c r="B98" i="76"/>
  <c r="B279" i="76"/>
  <c r="B457" i="76"/>
  <c r="M20" i="41"/>
  <c r="M97" i="76"/>
  <c r="M22" i="31"/>
  <c r="M118" i="49"/>
  <c r="M35" i="84"/>
  <c r="U19" i="86"/>
  <c r="C800" i="76"/>
  <c r="M88" i="84"/>
  <c r="M654" i="76"/>
  <c r="H56" i="21"/>
  <c r="H400" i="74"/>
  <c r="I56" i="16"/>
  <c r="I399" i="49"/>
  <c r="B118" i="76"/>
  <c r="I26" i="54"/>
  <c r="M722" i="74"/>
  <c r="J449" i="74"/>
  <c r="J791" i="74"/>
  <c r="B149" i="76"/>
  <c r="B27" i="76"/>
  <c r="I499" i="74"/>
  <c r="I796" i="74"/>
  <c r="B56" i="76"/>
  <c r="B198" i="76"/>
  <c r="F18" i="41"/>
  <c r="F77" i="76"/>
  <c r="F79" i="75"/>
  <c r="I141" i="74"/>
  <c r="I753" i="74"/>
  <c r="H31" i="26"/>
  <c r="H196" i="49"/>
  <c r="M87" i="36"/>
  <c r="M640" i="76"/>
  <c r="I78" i="41"/>
  <c r="I83" i="13"/>
  <c r="I614" i="49"/>
  <c r="J56" i="80"/>
  <c r="J405" i="49"/>
  <c r="I56" i="80"/>
  <c r="I405" i="76"/>
  <c r="B289" i="76"/>
  <c r="B364" i="76"/>
  <c r="B374" i="76"/>
  <c r="B394" i="76"/>
  <c r="F210" i="49"/>
  <c r="F210" i="76"/>
  <c r="M32" i="80"/>
  <c r="R18" i="86"/>
  <c r="E206" i="76"/>
  <c r="E206" i="49"/>
  <c r="K217" i="76"/>
  <c r="K217" i="49"/>
  <c r="E227" i="76"/>
  <c r="E227" i="49"/>
  <c r="H240" i="49"/>
  <c r="H240" i="76"/>
  <c r="I238" i="49"/>
  <c r="I238" i="76"/>
  <c r="F237" i="49"/>
  <c r="F237" i="76"/>
  <c r="H679" i="76"/>
  <c r="H679" i="49"/>
  <c r="E674" i="49"/>
  <c r="E674" i="76"/>
  <c r="K672" i="49"/>
  <c r="K672" i="76"/>
  <c r="H671" i="76"/>
  <c r="H671" i="49"/>
  <c r="E670" i="76"/>
  <c r="E670" i="49"/>
  <c r="H663" i="49"/>
  <c r="H663" i="76"/>
  <c r="K660" i="76"/>
  <c r="K660" i="49"/>
  <c r="H659" i="76"/>
  <c r="H659" i="49"/>
  <c r="L652" i="76"/>
  <c r="L655" i="76"/>
  <c r="L817" i="76"/>
  <c r="L652" i="49"/>
  <c r="F650" i="76"/>
  <c r="F650" i="49"/>
  <c r="I639" i="76"/>
  <c r="I639" i="49"/>
  <c r="L574" i="49"/>
  <c r="L574" i="74"/>
  <c r="L581" i="74"/>
  <c r="L806" i="74"/>
  <c r="K606" i="74"/>
  <c r="K606" i="49"/>
  <c r="K83" i="21"/>
  <c r="K616" i="74"/>
  <c r="J174" i="74"/>
  <c r="J174" i="49"/>
  <c r="I596" i="49"/>
  <c r="I596" i="74"/>
  <c r="E42" i="74"/>
  <c r="E15" i="21"/>
  <c r="E62" i="74"/>
  <c r="D340" i="74"/>
  <c r="D347" i="74"/>
  <c r="D779" i="74"/>
  <c r="D340" i="49"/>
  <c r="L327" i="74"/>
  <c r="L327" i="49"/>
  <c r="K254" i="74"/>
  <c r="K254" i="49"/>
  <c r="J254" i="74"/>
  <c r="J254" i="49"/>
  <c r="G543" i="74"/>
  <c r="G543" i="49"/>
  <c r="G143" i="49"/>
  <c r="G143" i="74"/>
  <c r="E563" i="49"/>
  <c r="E563" i="74"/>
  <c r="E284" i="74"/>
  <c r="E284" i="49"/>
  <c r="D389" i="74"/>
  <c r="D389" i="49"/>
  <c r="D123" i="74"/>
  <c r="D123" i="49"/>
  <c r="L301" i="76"/>
  <c r="L301" i="49"/>
  <c r="K396" i="49"/>
  <c r="K396" i="76"/>
  <c r="K301" i="76"/>
  <c r="K301" i="49"/>
  <c r="J396" i="49"/>
  <c r="J396" i="76"/>
  <c r="J301" i="76"/>
  <c r="J301" i="49"/>
  <c r="I396" i="76"/>
  <c r="I396" i="49"/>
  <c r="G560" i="76"/>
  <c r="G560" i="49"/>
  <c r="E580" i="76"/>
  <c r="E580" i="49"/>
  <c r="M77" i="84"/>
  <c r="E170" i="76"/>
  <c r="E170" i="49"/>
  <c r="D602" i="76"/>
  <c r="D602" i="49"/>
  <c r="D453" i="49"/>
  <c r="D453" i="76"/>
  <c r="J433" i="76"/>
  <c r="J433" i="49"/>
  <c r="G423" i="76"/>
  <c r="G423" i="49"/>
  <c r="D520" i="74"/>
  <c r="D520" i="49"/>
  <c r="I500" i="74"/>
  <c r="I500" i="49"/>
  <c r="L470" i="74"/>
  <c r="L479" i="74"/>
  <c r="L794" i="74"/>
  <c r="L470" i="49"/>
  <c r="I460" i="74"/>
  <c r="I460" i="49"/>
  <c r="D39" i="2"/>
  <c r="F450" i="49"/>
  <c r="M21" i="31"/>
  <c r="K83" i="16"/>
  <c r="M33" i="26"/>
  <c r="M216" i="49"/>
  <c r="M63" i="26"/>
  <c r="G29" i="84"/>
  <c r="G190" i="76"/>
  <c r="M55" i="84"/>
  <c r="G207" i="76"/>
  <c r="G209" i="49"/>
  <c r="B545" i="49"/>
  <c r="B276" i="49"/>
  <c r="B555" i="49"/>
  <c r="B85" i="49"/>
  <c r="B226" i="49"/>
  <c r="B513" i="49"/>
  <c r="B256" i="49"/>
  <c r="B503" i="49"/>
  <c r="B63" i="49"/>
  <c r="B145" i="49"/>
  <c r="B493" i="49"/>
  <c r="B236" i="49"/>
  <c r="B463" i="49"/>
  <c r="B43" i="49"/>
  <c r="B75" i="49"/>
  <c r="I2" i="26"/>
  <c r="B473" i="49"/>
  <c r="B216" i="49"/>
  <c r="B423" i="49"/>
  <c r="B23" i="49"/>
  <c r="B53" i="49"/>
  <c r="B716" i="49"/>
  <c r="B453" i="49"/>
  <c r="B196" i="49"/>
  <c r="B371" i="49"/>
  <c r="B391" i="49"/>
  <c r="B699" i="49"/>
  <c r="B669" i="49"/>
  <c r="B401" i="49"/>
  <c r="B155" i="49"/>
  <c r="B286" i="49"/>
  <c r="B306" i="49"/>
  <c r="B617" i="49"/>
  <c r="B649" i="49"/>
  <c r="B381" i="49"/>
  <c r="B135" i="49"/>
  <c r="B246" i="49"/>
  <c r="B185" i="49"/>
  <c r="B575" i="49"/>
  <c r="P13" i="26"/>
  <c r="B628" i="49"/>
  <c r="B361" i="49"/>
  <c r="B726" i="49"/>
  <c r="B206" i="49"/>
  <c r="B95" i="49"/>
  <c r="B523" i="49"/>
  <c r="B607" i="49"/>
  <c r="B341" i="49"/>
  <c r="B679" i="49"/>
  <c r="B165" i="49"/>
  <c r="B33" i="49"/>
  <c r="B483" i="49"/>
  <c r="B585" i="49"/>
  <c r="B317" i="49"/>
  <c r="B639" i="49"/>
  <c r="B125" i="49"/>
  <c r="B13" i="49"/>
  <c r="B266" i="49"/>
  <c r="H89" i="76"/>
  <c r="H89" i="49"/>
  <c r="M19" i="80"/>
  <c r="F18" i="86"/>
  <c r="I86" i="49"/>
  <c r="I86" i="76"/>
  <c r="F85" i="76"/>
  <c r="F85" i="49"/>
  <c r="F385" i="76"/>
  <c r="F385" i="49"/>
  <c r="D69" i="79"/>
  <c r="F557" i="49"/>
  <c r="F557" i="76"/>
  <c r="F78" i="41"/>
  <c r="F587" i="76"/>
  <c r="D51" i="40"/>
  <c r="F29" i="41"/>
  <c r="F187" i="76"/>
  <c r="F147" i="76"/>
  <c r="F147" i="49"/>
  <c r="F566" i="49"/>
  <c r="F78" i="36"/>
  <c r="D52" i="35"/>
  <c r="F566" i="76"/>
  <c r="F156" i="76"/>
  <c r="F156" i="49"/>
  <c r="F297" i="76"/>
  <c r="F297" i="49"/>
  <c r="V11" i="67"/>
  <c r="R14" i="61"/>
  <c r="I10" i="64"/>
  <c r="V12" i="60"/>
  <c r="AE11" i="86"/>
  <c r="R17" i="65"/>
  <c r="Z15" i="70"/>
  <c r="U16" i="59"/>
  <c r="R13" i="61"/>
  <c r="I14" i="64"/>
  <c r="AE16" i="86"/>
  <c r="V16" i="67"/>
  <c r="U19" i="59"/>
  <c r="R19" i="61"/>
  <c r="AE19" i="86"/>
  <c r="I18" i="64"/>
  <c r="K528" i="49"/>
  <c r="K528" i="76"/>
  <c r="I518" i="76"/>
  <c r="I518" i="49"/>
  <c r="I438" i="76"/>
  <c r="I438" i="49"/>
  <c r="L517" i="76"/>
  <c r="L517" i="49"/>
  <c r="F497" i="76"/>
  <c r="F497" i="49"/>
  <c r="I467" i="76"/>
  <c r="I467" i="49"/>
  <c r="F457" i="49"/>
  <c r="F457" i="76"/>
  <c r="D46" i="40"/>
  <c r="F525" i="76"/>
  <c r="I455" i="76"/>
  <c r="I455" i="49"/>
  <c r="I486" i="76"/>
  <c r="I486" i="49"/>
  <c r="I446" i="76"/>
  <c r="I446" i="49"/>
  <c r="L523" i="76"/>
  <c r="L523" i="49"/>
  <c r="F503" i="49"/>
  <c r="D66" i="25"/>
  <c r="F503" i="76"/>
  <c r="F463" i="76"/>
  <c r="F463" i="49"/>
  <c r="M87" i="84"/>
  <c r="M55" i="16"/>
  <c r="I328" i="49"/>
  <c r="M89" i="26"/>
  <c r="J76" i="52"/>
  <c r="J71" i="26"/>
  <c r="J533" i="49"/>
  <c r="H31" i="41"/>
  <c r="G160" i="49"/>
  <c r="H216" i="49"/>
  <c r="O61" i="26"/>
  <c r="R61" i="26"/>
  <c r="E22" i="54"/>
  <c r="F180" i="49"/>
  <c r="F180" i="76"/>
  <c r="E219" i="76"/>
  <c r="M33" i="31"/>
  <c r="M219" i="49"/>
  <c r="L239" i="76"/>
  <c r="L239" i="49"/>
  <c r="F642" i="49"/>
  <c r="L78" i="21"/>
  <c r="L584" i="74"/>
  <c r="K31" i="36"/>
  <c r="K42" i="84"/>
  <c r="K311" i="49"/>
  <c r="H216" i="76"/>
  <c r="E340" i="74"/>
  <c r="E347" i="74"/>
  <c r="E779" i="74"/>
  <c r="K664" i="76"/>
  <c r="I643" i="49"/>
  <c r="H245" i="74"/>
  <c r="D172" i="74"/>
  <c r="D181" i="74"/>
  <c r="D757" i="74"/>
  <c r="D172" i="49"/>
  <c r="D28" i="20"/>
  <c r="F360" i="49"/>
  <c r="F360" i="74"/>
  <c r="G144" i="74"/>
  <c r="G144" i="49"/>
  <c r="F163" i="74"/>
  <c r="F163" i="49"/>
  <c r="F604" i="74"/>
  <c r="F83" i="13"/>
  <c r="F604" i="49"/>
  <c r="D58" i="2"/>
  <c r="G371" i="76"/>
  <c r="G371" i="49"/>
  <c r="D145" i="49"/>
  <c r="D145" i="76"/>
  <c r="F580" i="49"/>
  <c r="F580" i="76"/>
  <c r="D53" i="83"/>
  <c r="E96" i="76"/>
  <c r="E96" i="49"/>
  <c r="M87" i="31"/>
  <c r="M642" i="49"/>
  <c r="D56" i="16"/>
  <c r="D399" i="74"/>
  <c r="P69" i="16"/>
  <c r="C84" i="54"/>
  <c r="G105" i="26"/>
  <c r="I42" i="84"/>
  <c r="I311" i="76"/>
  <c r="E78" i="84"/>
  <c r="E163" i="49"/>
  <c r="M23" i="16"/>
  <c r="M123" i="49"/>
  <c r="L116" i="21"/>
  <c r="H390" i="49"/>
  <c r="L430" i="74"/>
  <c r="H168" i="76"/>
  <c r="H168" i="49"/>
  <c r="G332" i="76"/>
  <c r="G332" i="49"/>
  <c r="G249" i="49"/>
  <c r="G249" i="76"/>
  <c r="G252" i="76"/>
  <c r="G765" i="76"/>
  <c r="G42" i="31"/>
  <c r="D374" i="76"/>
  <c r="D374" i="49"/>
  <c r="L127" i="76"/>
  <c r="L29" i="41"/>
  <c r="L187" i="49"/>
  <c r="L127" i="49"/>
  <c r="L18" i="41"/>
  <c r="L77" i="76"/>
  <c r="K547" i="76"/>
  <c r="K547" i="49"/>
  <c r="H609" i="76"/>
  <c r="H609" i="49"/>
  <c r="H331" i="49"/>
  <c r="H331" i="76"/>
  <c r="H248" i="76"/>
  <c r="H252" i="76"/>
  <c r="H765" i="76"/>
  <c r="H248" i="49"/>
  <c r="G353" i="49"/>
  <c r="G353" i="76"/>
  <c r="E363" i="49"/>
  <c r="E363" i="76"/>
  <c r="E278" i="76"/>
  <c r="E278" i="49"/>
  <c r="D383" i="76"/>
  <c r="D383" i="49"/>
  <c r="L126" i="49"/>
  <c r="L126" i="76"/>
  <c r="K546" i="76"/>
  <c r="K546" i="49"/>
  <c r="I156" i="76"/>
  <c r="I156" i="49"/>
  <c r="H576" i="76"/>
  <c r="H576" i="49"/>
  <c r="H166" i="49"/>
  <c r="H166" i="76"/>
  <c r="G330" i="76"/>
  <c r="G330" i="49"/>
  <c r="E352" i="76"/>
  <c r="E352" i="49"/>
  <c r="E56" i="36"/>
  <c r="E257" i="76"/>
  <c r="E257" i="49"/>
  <c r="D362" i="76"/>
  <c r="D367" i="76"/>
  <c r="D781" i="76"/>
  <c r="D362" i="49"/>
  <c r="D267" i="76"/>
  <c r="D267" i="49"/>
  <c r="D42" i="36"/>
  <c r="L286" i="76"/>
  <c r="L286" i="49"/>
  <c r="K391" i="76"/>
  <c r="K391" i="49"/>
  <c r="K125" i="76"/>
  <c r="K125" i="49"/>
  <c r="I597" i="76"/>
  <c r="I597" i="49"/>
  <c r="I83" i="26"/>
  <c r="I617" i="76"/>
  <c r="I175" i="76"/>
  <c r="I175" i="49"/>
  <c r="H341" i="76"/>
  <c r="H341" i="49"/>
  <c r="H256" i="49"/>
  <c r="H256" i="76"/>
  <c r="J220" i="76"/>
  <c r="J31" i="80"/>
  <c r="J220" i="49"/>
  <c r="K241" i="49"/>
  <c r="K241" i="76"/>
  <c r="J56" i="16"/>
  <c r="K349" i="74"/>
  <c r="H390" i="74"/>
  <c r="E31" i="26"/>
  <c r="B723" i="74"/>
  <c r="B594" i="49"/>
  <c r="B326" i="49"/>
  <c r="B666" i="49"/>
  <c r="B152" i="49"/>
  <c r="B510" i="49"/>
  <c r="B82" i="49"/>
  <c r="B572" i="49"/>
  <c r="B303" i="49"/>
  <c r="B625" i="49"/>
  <c r="B112" i="49"/>
  <c r="B470" i="49"/>
  <c r="B20" i="49"/>
  <c r="P13" i="13"/>
  <c r="B552" i="49"/>
  <c r="B283" i="49"/>
  <c r="B582" i="49"/>
  <c r="B92" i="49"/>
  <c r="B430" i="49"/>
  <c r="I2" i="13"/>
  <c r="B520" i="49"/>
  <c r="B263" i="49"/>
  <c r="B542" i="49"/>
  <c r="B72" i="49"/>
  <c r="B378" i="49"/>
  <c r="B500" i="49"/>
  <c r="B243" i="49"/>
  <c r="B490" i="49"/>
  <c r="B50" i="49"/>
  <c r="B338" i="49"/>
  <c r="B723" i="49"/>
  <c r="B460" i="49"/>
  <c r="B203" i="49"/>
  <c r="B398" i="49"/>
  <c r="B10" i="49"/>
  <c r="B253" i="49"/>
  <c r="B696" i="49"/>
  <c r="B440" i="49"/>
  <c r="B182" i="49"/>
  <c r="B358" i="49"/>
  <c r="B40" i="49"/>
  <c r="B213" i="49"/>
  <c r="B676" i="49"/>
  <c r="B420" i="49"/>
  <c r="B162" i="49"/>
  <c r="B314" i="49"/>
  <c r="B686" i="49"/>
  <c r="B172" i="49"/>
  <c r="B656" i="49"/>
  <c r="B388" i="49"/>
  <c r="B142" i="49"/>
  <c r="B273" i="49"/>
  <c r="B646" i="49"/>
  <c r="B132" i="49"/>
  <c r="B636" i="49"/>
  <c r="B368" i="49"/>
  <c r="B60" i="49"/>
  <c r="B233" i="49"/>
  <c r="B604" i="49"/>
  <c r="B122" i="49"/>
  <c r="J82" i="74"/>
  <c r="J82" i="49"/>
  <c r="F94" i="74"/>
  <c r="F94" i="49"/>
  <c r="J92" i="49"/>
  <c r="J92" i="74"/>
  <c r="D224" i="49"/>
  <c r="D224" i="74"/>
  <c r="D232" i="74"/>
  <c r="D763" i="74"/>
  <c r="D233" i="49"/>
  <c r="D233" i="74"/>
  <c r="D31" i="13"/>
  <c r="K378" i="74"/>
  <c r="K378" i="49"/>
  <c r="J388" i="74"/>
  <c r="J388" i="49"/>
  <c r="I326" i="49"/>
  <c r="I326" i="74"/>
  <c r="H263" i="49"/>
  <c r="H263" i="74"/>
  <c r="G368" i="49"/>
  <c r="G368" i="74"/>
  <c r="G377" i="74"/>
  <c r="G782" i="74"/>
  <c r="G283" i="74"/>
  <c r="G42" i="13"/>
  <c r="G303" i="74"/>
  <c r="E542" i="49"/>
  <c r="E542" i="74"/>
  <c r="E132" i="74"/>
  <c r="E132" i="49"/>
  <c r="K355" i="76"/>
  <c r="K355" i="49"/>
  <c r="K260" i="49"/>
  <c r="K260" i="76"/>
  <c r="J260" i="49"/>
  <c r="J42" i="80"/>
  <c r="J310" i="49"/>
  <c r="J260" i="76"/>
  <c r="J262" i="76"/>
  <c r="J766" i="76"/>
  <c r="M23" i="80"/>
  <c r="Q22" i="80"/>
  <c r="I129" i="49"/>
  <c r="I129" i="76"/>
  <c r="H549" i="76"/>
  <c r="H549" i="49"/>
  <c r="H139" i="76"/>
  <c r="H139" i="49"/>
  <c r="G559" i="49"/>
  <c r="G559" i="76"/>
  <c r="G78" i="80"/>
  <c r="G589" i="49"/>
  <c r="G149" i="76"/>
  <c r="G149" i="49"/>
  <c r="E569" i="49"/>
  <c r="E78" i="80"/>
  <c r="E29" i="80"/>
  <c r="E189" i="76"/>
  <c r="E159" i="76"/>
  <c r="E159" i="49"/>
  <c r="D579" i="76"/>
  <c r="M77" i="80"/>
  <c r="M579" i="76"/>
  <c r="D169" i="76"/>
  <c r="D169" i="49"/>
  <c r="K83" i="31"/>
  <c r="K610" i="76"/>
  <c r="K610" i="49"/>
  <c r="K178" i="76"/>
  <c r="K178" i="49"/>
  <c r="G117" i="76"/>
  <c r="L71" i="13"/>
  <c r="L530" i="74"/>
  <c r="M40" i="16"/>
  <c r="M284" i="49"/>
  <c r="G71" i="26"/>
  <c r="M35" i="41"/>
  <c r="G78" i="84"/>
  <c r="K31" i="84"/>
  <c r="K201" i="76"/>
  <c r="I219" i="76"/>
  <c r="J606" i="74"/>
  <c r="M81" i="21"/>
  <c r="M596" i="49"/>
  <c r="J83" i="21"/>
  <c r="B293" i="49"/>
  <c r="H123" i="49"/>
  <c r="K96" i="76"/>
  <c r="K96" i="49"/>
  <c r="L210" i="76"/>
  <c r="L210" i="49"/>
  <c r="L31" i="80"/>
  <c r="D208" i="76"/>
  <c r="D208" i="49"/>
  <c r="H221" i="76"/>
  <c r="H221" i="49"/>
  <c r="D220" i="76"/>
  <c r="D31" i="80"/>
  <c r="H218" i="76"/>
  <c r="H218" i="49"/>
  <c r="E217" i="76"/>
  <c r="E31" i="36"/>
  <c r="F239" i="76"/>
  <c r="F239" i="49"/>
  <c r="K694" i="76"/>
  <c r="K694" i="49"/>
  <c r="H693" i="76"/>
  <c r="H693" i="49"/>
  <c r="E692" i="76"/>
  <c r="E692" i="49"/>
  <c r="K674" i="76"/>
  <c r="K674" i="49"/>
  <c r="E664" i="76"/>
  <c r="E664" i="49"/>
  <c r="H661" i="76"/>
  <c r="H661" i="49"/>
  <c r="I653" i="76"/>
  <c r="I653" i="49"/>
  <c r="F652" i="49"/>
  <c r="F652" i="76"/>
  <c r="F644" i="76"/>
  <c r="F644" i="49"/>
  <c r="I641" i="76"/>
  <c r="I641" i="49"/>
  <c r="L295" i="74"/>
  <c r="L295" i="49"/>
  <c r="K390" i="49"/>
  <c r="K390" i="74"/>
  <c r="J390" i="49"/>
  <c r="J390" i="74"/>
  <c r="J285" i="74"/>
  <c r="J285" i="49"/>
  <c r="I390" i="74"/>
  <c r="I390" i="49"/>
  <c r="H606" i="74"/>
  <c r="H613" i="74"/>
  <c r="H811" i="74"/>
  <c r="H606" i="49"/>
  <c r="H235" i="49"/>
  <c r="H235" i="74"/>
  <c r="K294" i="74"/>
  <c r="K302" i="74"/>
  <c r="K770" i="74"/>
  <c r="K294" i="49"/>
  <c r="K334" i="49"/>
  <c r="K334" i="76"/>
  <c r="J334" i="76"/>
  <c r="J334" i="49"/>
  <c r="I612" i="49"/>
  <c r="I83" i="84"/>
  <c r="I622" i="76"/>
  <c r="I612" i="76"/>
  <c r="H612" i="49"/>
  <c r="H83" i="84"/>
  <c r="H356" i="76"/>
  <c r="H356" i="49"/>
  <c r="G366" i="76"/>
  <c r="G366" i="49"/>
  <c r="E281" i="76"/>
  <c r="E281" i="49"/>
  <c r="D386" i="76"/>
  <c r="D386" i="49"/>
  <c r="D433" i="76"/>
  <c r="D433" i="49"/>
  <c r="L490" i="49"/>
  <c r="L490" i="74"/>
  <c r="I480" i="74"/>
  <c r="I480" i="49"/>
  <c r="F470" i="74"/>
  <c r="F470" i="49"/>
  <c r="L450" i="74"/>
  <c r="L459" i="74"/>
  <c r="L792" i="74"/>
  <c r="L450" i="49"/>
  <c r="L524" i="76"/>
  <c r="L524" i="49"/>
  <c r="I514" i="76"/>
  <c r="I514" i="49"/>
  <c r="F504" i="76"/>
  <c r="D66" i="35"/>
  <c r="I474" i="49"/>
  <c r="M65" i="36"/>
  <c r="M474" i="49"/>
  <c r="F464" i="76"/>
  <c r="D40" i="35"/>
  <c r="F464" i="49"/>
  <c r="I434" i="76"/>
  <c r="I434" i="49"/>
  <c r="D36" i="35"/>
  <c r="F424" i="76"/>
  <c r="F424" i="49"/>
  <c r="H421" i="74"/>
  <c r="H429" i="74"/>
  <c r="H789" i="74"/>
  <c r="H421" i="49"/>
  <c r="D512" i="74"/>
  <c r="D512" i="49"/>
  <c r="J492" i="74"/>
  <c r="J492" i="49"/>
  <c r="D472" i="49"/>
  <c r="D472" i="74"/>
  <c r="J452" i="49"/>
  <c r="J452" i="74"/>
  <c r="G442" i="74"/>
  <c r="G449" i="74"/>
  <c r="G791" i="74"/>
  <c r="G442" i="49"/>
  <c r="M62" i="21"/>
  <c r="B38" i="20"/>
  <c r="J56" i="49"/>
  <c r="J56" i="76"/>
  <c r="G53" i="49"/>
  <c r="G53" i="76"/>
  <c r="D50" i="49"/>
  <c r="D50" i="74"/>
  <c r="J51" i="74"/>
  <c r="J51" i="49"/>
  <c r="D58" i="76"/>
  <c r="D15" i="84"/>
  <c r="D68" i="76"/>
  <c r="D58" i="49"/>
  <c r="G47" i="76"/>
  <c r="G47" i="49"/>
  <c r="I11" i="49"/>
  <c r="I11" i="74"/>
  <c r="D12" i="74"/>
  <c r="D15" i="21"/>
  <c r="D62" i="74"/>
  <c r="D12" i="49"/>
  <c r="K18" i="49"/>
  <c r="K18" i="76"/>
  <c r="I27" i="76"/>
  <c r="I27" i="49"/>
  <c r="D10" i="79"/>
  <c r="F17" i="49"/>
  <c r="J15" i="49"/>
  <c r="J15" i="76"/>
  <c r="L110" i="76"/>
  <c r="L110" i="49"/>
  <c r="M90" i="36"/>
  <c r="M670" i="49"/>
  <c r="O63" i="26"/>
  <c r="B38" i="54"/>
  <c r="J105" i="16"/>
  <c r="M91" i="26"/>
  <c r="M679" i="49"/>
  <c r="M22" i="41"/>
  <c r="M117" i="76"/>
  <c r="H105" i="76"/>
  <c r="E662" i="49"/>
  <c r="M75" i="84"/>
  <c r="H56" i="16"/>
  <c r="I31" i="31"/>
  <c r="I199" i="49"/>
  <c r="H150" i="49"/>
  <c r="E120" i="49"/>
  <c r="J18" i="13"/>
  <c r="J72" i="74"/>
  <c r="B562" i="49"/>
  <c r="I301" i="49"/>
  <c r="F179" i="76"/>
  <c r="F179" i="49"/>
  <c r="F610" i="76"/>
  <c r="D58" i="30"/>
  <c r="D59" i="30"/>
  <c r="F610" i="49"/>
  <c r="F268" i="76"/>
  <c r="F268" i="49"/>
  <c r="F362" i="76"/>
  <c r="D28" i="35"/>
  <c r="F362" i="49"/>
  <c r="J297" i="76"/>
  <c r="J297" i="49"/>
  <c r="Z17" i="70"/>
  <c r="AE15" i="86"/>
  <c r="V8" i="60"/>
  <c r="V15" i="67"/>
  <c r="U15" i="59"/>
  <c r="R16" i="61"/>
  <c r="R13" i="65"/>
  <c r="E528" i="76"/>
  <c r="E528" i="49"/>
  <c r="I498" i="76"/>
  <c r="I498" i="49"/>
  <c r="D42" i="83"/>
  <c r="F488" i="49"/>
  <c r="F488" i="76"/>
  <c r="L468" i="76"/>
  <c r="L468" i="49"/>
  <c r="I458" i="76"/>
  <c r="I458" i="49"/>
  <c r="F448" i="49"/>
  <c r="F448" i="76"/>
  <c r="L428" i="49"/>
  <c r="L428" i="76"/>
  <c r="I527" i="49"/>
  <c r="I527" i="76"/>
  <c r="I487" i="76"/>
  <c r="I487" i="49"/>
  <c r="D41" i="79"/>
  <c r="F477" i="76"/>
  <c r="F477" i="49"/>
  <c r="L457" i="76"/>
  <c r="L457" i="49"/>
  <c r="I447" i="76"/>
  <c r="I447" i="49"/>
  <c r="I515" i="76"/>
  <c r="I515" i="49"/>
  <c r="I475" i="76"/>
  <c r="I475" i="49"/>
  <c r="D40" i="40"/>
  <c r="F465" i="49"/>
  <c r="L445" i="76"/>
  <c r="L445" i="49"/>
  <c r="I435" i="49"/>
  <c r="I435" i="76"/>
  <c r="F425" i="49"/>
  <c r="F425" i="76"/>
  <c r="L516" i="76"/>
  <c r="L516" i="49"/>
  <c r="I506" i="49"/>
  <c r="I506" i="76"/>
  <c r="D43" i="30"/>
  <c r="F496" i="49"/>
  <c r="F496" i="76"/>
  <c r="I466" i="49"/>
  <c r="I466" i="76"/>
  <c r="D39" i="30"/>
  <c r="F456" i="76"/>
  <c r="F456" i="49"/>
  <c r="L436" i="76"/>
  <c r="L436" i="49"/>
  <c r="L503" i="76"/>
  <c r="L503" i="49"/>
  <c r="I453" i="49"/>
  <c r="I453" i="76"/>
  <c r="K106" i="76"/>
  <c r="K106" i="49"/>
  <c r="J211" i="76"/>
  <c r="M76" i="16"/>
  <c r="B52" i="15"/>
  <c r="T63" i="26"/>
  <c r="G38" i="54"/>
  <c r="J359" i="49"/>
  <c r="M47" i="16"/>
  <c r="M327" i="74"/>
  <c r="H228" i="49"/>
  <c r="J31" i="84"/>
  <c r="F654" i="76"/>
  <c r="H389" i="74"/>
  <c r="G42" i="49"/>
  <c r="J208" i="76"/>
  <c r="B30" i="49"/>
  <c r="K668" i="74"/>
  <c r="K668" i="49"/>
  <c r="D666" i="74"/>
  <c r="D666" i="49"/>
  <c r="K636" i="74"/>
  <c r="K636" i="49"/>
  <c r="F301" i="76"/>
  <c r="M41" i="84"/>
  <c r="F301" i="49"/>
  <c r="F579" i="49"/>
  <c r="D53" i="79"/>
  <c r="E29" i="84"/>
  <c r="E190" i="76"/>
  <c r="M87" i="26"/>
  <c r="J42" i="16"/>
  <c r="J304" i="74"/>
  <c r="L644" i="49"/>
  <c r="F654" i="49"/>
  <c r="E690" i="49"/>
  <c r="B193" i="49"/>
  <c r="L552" i="49"/>
  <c r="I167" i="49"/>
  <c r="D579" i="49"/>
  <c r="D378" i="74"/>
  <c r="D378" i="49"/>
  <c r="D293" i="74"/>
  <c r="D293" i="49"/>
  <c r="F554" i="74"/>
  <c r="F554" i="49"/>
  <c r="D51" i="20"/>
  <c r="F154" i="74"/>
  <c r="F154" i="49"/>
  <c r="F295" i="74"/>
  <c r="F295" i="49"/>
  <c r="F255" i="74"/>
  <c r="F262" i="74"/>
  <c r="F766" i="74"/>
  <c r="F255" i="49"/>
  <c r="F122" i="74"/>
  <c r="F122" i="49"/>
  <c r="G575" i="76"/>
  <c r="G575" i="49"/>
  <c r="G165" i="76"/>
  <c r="G165" i="49"/>
  <c r="E329" i="76"/>
  <c r="E329" i="49"/>
  <c r="E246" i="49"/>
  <c r="E246" i="76"/>
  <c r="D351" i="76"/>
  <c r="D351" i="49"/>
  <c r="D266" i="76"/>
  <c r="D266" i="49"/>
  <c r="D29" i="83"/>
  <c r="F376" i="49"/>
  <c r="H31" i="80"/>
  <c r="M37" i="16"/>
  <c r="M21" i="26"/>
  <c r="T60" i="26"/>
  <c r="I284" i="74"/>
  <c r="L328" i="74"/>
  <c r="B450" i="49"/>
  <c r="L355" i="49"/>
  <c r="H374" i="76"/>
  <c r="H374" i="49"/>
  <c r="H289" i="76"/>
  <c r="H289" i="49"/>
  <c r="G394" i="76"/>
  <c r="G394" i="49"/>
  <c r="E558" i="76"/>
  <c r="E558" i="49"/>
  <c r="E148" i="76"/>
  <c r="E148" i="49"/>
  <c r="D78" i="31"/>
  <c r="D588" i="76"/>
  <c r="D578" i="76"/>
  <c r="L609" i="76"/>
  <c r="L609" i="49"/>
  <c r="L83" i="41"/>
  <c r="L619" i="76"/>
  <c r="L248" i="76"/>
  <c r="L248" i="49"/>
  <c r="K268" i="76"/>
  <c r="K272" i="76"/>
  <c r="K767" i="76"/>
  <c r="K268" i="49"/>
  <c r="H393" i="49"/>
  <c r="H393" i="76"/>
  <c r="H127" i="76"/>
  <c r="H127" i="49"/>
  <c r="G557" i="76"/>
  <c r="G557" i="49"/>
  <c r="G147" i="76"/>
  <c r="G147" i="49"/>
  <c r="E157" i="76"/>
  <c r="E157" i="49"/>
  <c r="D577" i="76"/>
  <c r="D577" i="49"/>
  <c r="D177" i="76"/>
  <c r="D177" i="49"/>
  <c r="L608" i="76"/>
  <c r="L608" i="49"/>
  <c r="L83" i="36"/>
  <c r="L618" i="76"/>
  <c r="L330" i="49"/>
  <c r="L330" i="76"/>
  <c r="J352" i="76"/>
  <c r="J352" i="49"/>
  <c r="I362" i="49"/>
  <c r="I362" i="76"/>
  <c r="H372" i="76"/>
  <c r="H372" i="49"/>
  <c r="H56" i="36"/>
  <c r="H402" i="76"/>
  <c r="G126" i="76"/>
  <c r="G126" i="49"/>
  <c r="E146" i="76"/>
  <c r="E146" i="49"/>
  <c r="D156" i="76"/>
  <c r="D156" i="49"/>
  <c r="L575" i="76"/>
  <c r="L575" i="49"/>
  <c r="K607" i="76"/>
  <c r="K607" i="49"/>
  <c r="K329" i="49"/>
  <c r="K329" i="76"/>
  <c r="J361" i="76"/>
  <c r="J361" i="49"/>
  <c r="J276" i="76"/>
  <c r="J276" i="49"/>
  <c r="I381" i="76"/>
  <c r="I381" i="49"/>
  <c r="M25" i="16"/>
  <c r="D71" i="26"/>
  <c r="O60" i="26"/>
  <c r="E108" i="76"/>
  <c r="F450" i="74"/>
  <c r="B713" i="49"/>
  <c r="K103" i="49"/>
  <c r="K103" i="74"/>
  <c r="G102" i="49"/>
  <c r="G102" i="74"/>
  <c r="G111" i="74"/>
  <c r="G750" i="74"/>
  <c r="D114" i="74"/>
  <c r="D114" i="49"/>
  <c r="F204" i="74"/>
  <c r="F212" i="74"/>
  <c r="F761" i="74"/>
  <c r="F204" i="49"/>
  <c r="G223" i="74"/>
  <c r="G223" i="49"/>
  <c r="L162" i="74"/>
  <c r="L162" i="49"/>
  <c r="K594" i="74"/>
  <c r="K603" i="74"/>
  <c r="K810" i="74"/>
  <c r="M81" i="13"/>
  <c r="D63" i="52"/>
  <c r="J604" i="74"/>
  <c r="J604" i="49"/>
  <c r="J283" i="74"/>
  <c r="J283" i="49"/>
  <c r="H142" i="74"/>
  <c r="H151" i="74"/>
  <c r="H754" i="74"/>
  <c r="H142" i="49"/>
  <c r="G572" i="74"/>
  <c r="G572" i="49"/>
  <c r="H345" i="76"/>
  <c r="H345" i="49"/>
  <c r="J548" i="49"/>
  <c r="J548" i="76"/>
  <c r="B87" i="76"/>
  <c r="B167" i="76"/>
  <c r="B250" i="76"/>
  <c r="B365" i="76"/>
  <c r="B89" i="76"/>
  <c r="B169" i="76"/>
  <c r="B278" i="76"/>
  <c r="B385" i="76"/>
  <c r="K39" i="76"/>
  <c r="K741" i="76"/>
  <c r="B109" i="76"/>
  <c r="B280" i="76"/>
  <c r="B435" i="76"/>
  <c r="M20" i="26"/>
  <c r="G14" i="86"/>
  <c r="M21" i="41"/>
  <c r="M107" i="49"/>
  <c r="M21" i="36"/>
  <c r="M106" i="49"/>
  <c r="M22" i="36"/>
  <c r="M116" i="76"/>
  <c r="M32" i="26"/>
  <c r="M206" i="49"/>
  <c r="M34" i="26"/>
  <c r="M226" i="76"/>
  <c r="B55" i="76"/>
  <c r="B117" i="76"/>
  <c r="B300" i="76"/>
  <c r="B467" i="76"/>
  <c r="M33" i="16"/>
  <c r="M214" i="49"/>
  <c r="B208" i="76"/>
  <c r="B309" i="76"/>
  <c r="B485" i="76"/>
  <c r="G18" i="31"/>
  <c r="G78" i="76"/>
  <c r="J333" i="76"/>
  <c r="B57" i="76"/>
  <c r="B137" i="76"/>
  <c r="B220" i="76"/>
  <c r="B332" i="76"/>
  <c r="B486" i="76"/>
  <c r="B228" i="76"/>
  <c r="B333" i="76"/>
  <c r="B496" i="76"/>
  <c r="B67" i="76"/>
  <c r="B139" i="76"/>
  <c r="B248" i="76"/>
  <c r="B343" i="76"/>
  <c r="B579" i="76"/>
  <c r="M50" i="16"/>
  <c r="M339" i="74"/>
  <c r="L78" i="13"/>
  <c r="H56" i="13"/>
  <c r="H398" i="49"/>
  <c r="L113" i="84"/>
  <c r="B515" i="76"/>
  <c r="E105" i="41"/>
  <c r="D31" i="41"/>
  <c r="D198" i="49"/>
  <c r="H56" i="80"/>
  <c r="H405" i="49"/>
  <c r="L387" i="76"/>
  <c r="L783" i="76"/>
  <c r="M55" i="31"/>
  <c r="M394" i="76"/>
  <c r="L56" i="41"/>
  <c r="M53" i="41"/>
  <c r="D258" i="49"/>
  <c r="B524" i="76"/>
  <c r="B393" i="76"/>
  <c r="B548" i="76"/>
  <c r="M91" i="13"/>
  <c r="M676" i="74"/>
  <c r="B577" i="76"/>
  <c r="B403" i="76"/>
  <c r="B610" i="76"/>
  <c r="B318" i="76"/>
  <c r="B455" i="76"/>
  <c r="B611" i="76"/>
  <c r="M92" i="84"/>
  <c r="M90" i="41"/>
  <c r="M89" i="84"/>
  <c r="M89" i="31"/>
  <c r="M662" i="49"/>
  <c r="H42" i="21"/>
  <c r="H305" i="74"/>
  <c r="E42" i="16"/>
  <c r="K49" i="74"/>
  <c r="K742" i="74"/>
  <c r="L114" i="13"/>
  <c r="F31" i="31"/>
  <c r="F199" i="49"/>
  <c r="I528" i="49"/>
  <c r="I528" i="76"/>
  <c r="G518" i="49"/>
  <c r="G518" i="76"/>
  <c r="M68" i="84"/>
  <c r="D508" i="76"/>
  <c r="D508" i="49"/>
  <c r="J488" i="76"/>
  <c r="J488" i="49"/>
  <c r="O66" i="84"/>
  <c r="O65" i="84"/>
  <c r="R65" i="84"/>
  <c r="G478" i="76"/>
  <c r="T65" i="84"/>
  <c r="X65" i="84"/>
  <c r="G478" i="49"/>
  <c r="D468" i="49"/>
  <c r="M64" i="84"/>
  <c r="M468" i="76"/>
  <c r="D468" i="76"/>
  <c r="O64" i="84"/>
  <c r="R64" i="84"/>
  <c r="J448" i="76"/>
  <c r="J448" i="49"/>
  <c r="O62" i="84"/>
  <c r="G438" i="49"/>
  <c r="G71" i="84"/>
  <c r="G538" i="49"/>
  <c r="O61" i="84"/>
  <c r="R61" i="84"/>
  <c r="G438" i="76"/>
  <c r="T61" i="84"/>
  <c r="X61" i="84"/>
  <c r="D428" i="49"/>
  <c r="D71" i="84"/>
  <c r="J517" i="76"/>
  <c r="J517" i="49"/>
  <c r="D497" i="49"/>
  <c r="D497" i="76"/>
  <c r="O65" i="80"/>
  <c r="R65" i="80"/>
  <c r="J477" i="76"/>
  <c r="J477" i="49"/>
  <c r="G467" i="76"/>
  <c r="G467" i="49"/>
  <c r="T64" i="80"/>
  <c r="X64" i="80"/>
  <c r="M63" i="80"/>
  <c r="B39" i="79"/>
  <c r="D105" i="78"/>
  <c r="D457" i="49"/>
  <c r="J437" i="49"/>
  <c r="J437" i="76"/>
  <c r="G427" i="49"/>
  <c r="T60" i="80"/>
  <c r="X60" i="80"/>
  <c r="G427" i="76"/>
  <c r="O60" i="80"/>
  <c r="R60" i="80"/>
  <c r="D525" i="76"/>
  <c r="D525" i="49"/>
  <c r="M70" i="41"/>
  <c r="B46" i="40"/>
  <c r="D112" i="39"/>
  <c r="B731" i="76"/>
  <c r="B366" i="76"/>
  <c r="B291" i="76"/>
  <c r="B221" i="76"/>
  <c r="B633" i="49"/>
  <c r="B190" i="49"/>
  <c r="I2" i="84"/>
  <c r="B560" i="76"/>
  <c r="B448" i="76"/>
  <c r="B560" i="49"/>
  <c r="B261" i="49"/>
  <c r="B58" i="49"/>
  <c r="P13" i="84"/>
  <c r="B346" i="76"/>
  <c r="B731" i="49"/>
  <c r="B478" i="49"/>
  <c r="B356" i="49"/>
  <c r="B428" i="76"/>
  <c r="B130" i="76"/>
  <c r="B68" i="76"/>
  <c r="B721" i="49"/>
  <c r="B590" i="49"/>
  <c r="B406" i="49"/>
  <c r="B130" i="49"/>
  <c r="B38" i="49"/>
  <c r="B633" i="76"/>
  <c r="B508" i="76"/>
  <c r="B120" i="76"/>
  <c r="B704" i="49"/>
  <c r="B251" i="49"/>
  <c r="B48" i="49"/>
  <c r="B28" i="49"/>
  <c r="B498" i="76"/>
  <c r="B251" i="76"/>
  <c r="B190" i="76"/>
  <c r="B334" i="49"/>
  <c r="B612" i="76"/>
  <c r="B518" i="49"/>
  <c r="B386" i="49"/>
  <c r="B150" i="49"/>
  <c r="B311" i="76"/>
  <c r="B170" i="76"/>
  <c r="B654" i="49"/>
  <c r="B508" i="49"/>
  <c r="B478" i="76"/>
  <c r="B376" i="76"/>
  <c r="B241" i="76"/>
  <c r="B100" i="76"/>
  <c r="B48" i="76"/>
  <c r="B211" i="49"/>
  <c r="G90" i="76"/>
  <c r="G90" i="49"/>
  <c r="K88" i="49"/>
  <c r="K88" i="76"/>
  <c r="G87" i="76"/>
  <c r="G87" i="49"/>
  <c r="M19" i="36"/>
  <c r="M86" i="76"/>
  <c r="D86" i="76"/>
  <c r="D86" i="49"/>
  <c r="J18" i="84"/>
  <c r="J80" i="76"/>
  <c r="J100" i="76"/>
  <c r="M20" i="84"/>
  <c r="J100" i="49"/>
  <c r="I99" i="76"/>
  <c r="I18" i="80"/>
  <c r="F98" i="76"/>
  <c r="F98" i="49"/>
  <c r="F18" i="31"/>
  <c r="D109" i="49"/>
  <c r="D109" i="76"/>
  <c r="H115" i="76"/>
  <c r="H18" i="26"/>
  <c r="D211" i="49"/>
  <c r="D211" i="76"/>
  <c r="H209" i="76"/>
  <c r="H209" i="49"/>
  <c r="E208" i="76"/>
  <c r="M32" i="41"/>
  <c r="R17" i="86"/>
  <c r="I221" i="76"/>
  <c r="I31" i="84"/>
  <c r="I221" i="49"/>
  <c r="M33" i="84"/>
  <c r="E220" i="76"/>
  <c r="E220" i="49"/>
  <c r="E31" i="80"/>
  <c r="I218" i="76"/>
  <c r="I31" i="41"/>
  <c r="I218" i="49"/>
  <c r="M33" i="41"/>
  <c r="F217" i="49"/>
  <c r="F217" i="76"/>
  <c r="L231" i="76"/>
  <c r="L31" i="84"/>
  <c r="H230" i="76"/>
  <c r="H230" i="49"/>
  <c r="L227" i="76"/>
  <c r="L31" i="36"/>
  <c r="L197" i="76"/>
  <c r="I226" i="76"/>
  <c r="I31" i="26"/>
  <c r="I226" i="49"/>
  <c r="L229" i="76"/>
  <c r="L229" i="49"/>
  <c r="G239" i="76"/>
  <c r="G239" i="49"/>
  <c r="D238" i="49"/>
  <c r="D238" i="76"/>
  <c r="E602" i="49"/>
  <c r="E83" i="84"/>
  <c r="E602" i="76"/>
  <c r="E180" i="49"/>
  <c r="E180" i="76"/>
  <c r="M28" i="84"/>
  <c r="D612" i="49"/>
  <c r="D612" i="76"/>
  <c r="D83" i="84"/>
  <c r="D622" i="76"/>
  <c r="D334" i="76"/>
  <c r="D334" i="49"/>
  <c r="D140" i="49"/>
  <c r="D140" i="76"/>
  <c r="K78" i="80"/>
  <c r="K589" i="76"/>
  <c r="K569" i="76"/>
  <c r="K569" i="49"/>
  <c r="K149" i="76"/>
  <c r="K149" i="49"/>
  <c r="J569" i="49"/>
  <c r="J569" i="76"/>
  <c r="J149" i="76"/>
  <c r="J149" i="49"/>
  <c r="I579" i="76"/>
  <c r="I78" i="80"/>
  <c r="I589" i="76"/>
  <c r="I579" i="49"/>
  <c r="L169" i="76"/>
  <c r="L169" i="49"/>
  <c r="I260" i="76"/>
  <c r="I260" i="49"/>
  <c r="H270" i="76"/>
  <c r="H270" i="49"/>
  <c r="E290" i="76"/>
  <c r="E290" i="49"/>
  <c r="D385" i="76"/>
  <c r="M54" i="80"/>
  <c r="D70" i="79"/>
  <c r="D385" i="49"/>
  <c r="D300" i="76"/>
  <c r="D300" i="49"/>
  <c r="L42" i="31"/>
  <c r="L309" i="49"/>
  <c r="L299" i="76"/>
  <c r="L299" i="49"/>
  <c r="K128" i="76"/>
  <c r="M23" i="31"/>
  <c r="M128" i="76"/>
  <c r="K29" i="31"/>
  <c r="K188" i="76"/>
  <c r="J568" i="49"/>
  <c r="J78" i="31"/>
  <c r="J568" i="76"/>
  <c r="J148" i="49"/>
  <c r="J29" i="31"/>
  <c r="J148" i="76"/>
  <c r="I83" i="31"/>
  <c r="I600" i="76"/>
  <c r="I600" i="49"/>
  <c r="I178" i="49"/>
  <c r="I178" i="76"/>
  <c r="I46" i="76"/>
  <c r="I49" i="76"/>
  <c r="I742" i="76"/>
  <c r="I15" i="31"/>
  <c r="I66" i="76"/>
  <c r="I46" i="49"/>
  <c r="M54" i="31"/>
  <c r="L36" i="52"/>
  <c r="H56" i="31"/>
  <c r="G138" i="76"/>
  <c r="G138" i="49"/>
  <c r="K278" i="76"/>
  <c r="K278" i="49"/>
  <c r="I383" i="76"/>
  <c r="I383" i="49"/>
  <c r="I298" i="76"/>
  <c r="I298" i="49"/>
  <c r="I42" i="41"/>
  <c r="H137" i="76"/>
  <c r="H137" i="49"/>
  <c r="H29" i="41"/>
  <c r="G567" i="76"/>
  <c r="G567" i="49"/>
  <c r="E577" i="76"/>
  <c r="E577" i="49"/>
  <c r="E78" i="41"/>
  <c r="E587" i="49"/>
  <c r="E167" i="76"/>
  <c r="E167" i="49"/>
  <c r="D599" i="76"/>
  <c r="D599" i="49"/>
  <c r="D83" i="41"/>
  <c r="D619" i="76"/>
  <c r="L362" i="76"/>
  <c r="L362" i="49"/>
  <c r="K372" i="49"/>
  <c r="K56" i="36"/>
  <c r="K402" i="76"/>
  <c r="K277" i="49"/>
  <c r="K277" i="76"/>
  <c r="J287" i="76"/>
  <c r="J42" i="36"/>
  <c r="J307" i="76"/>
  <c r="I392" i="76"/>
  <c r="I392" i="49"/>
  <c r="H546" i="49"/>
  <c r="H78" i="36"/>
  <c r="H586" i="76"/>
  <c r="H546" i="76"/>
  <c r="G556" i="76"/>
  <c r="M75" i="36"/>
  <c r="G556" i="49"/>
  <c r="G156" i="76"/>
  <c r="G156" i="49"/>
  <c r="G29" i="36"/>
  <c r="E576" i="49"/>
  <c r="E576" i="76"/>
  <c r="E176" i="49"/>
  <c r="E176" i="76"/>
  <c r="E29" i="36"/>
  <c r="E186" i="49"/>
  <c r="D83" i="36"/>
  <c r="D618" i="76"/>
  <c r="D608" i="76"/>
  <c r="D608" i="49"/>
  <c r="M47" i="36"/>
  <c r="N29" i="52"/>
  <c r="N30" i="52"/>
  <c r="D330" i="76"/>
  <c r="D330" i="49"/>
  <c r="L341" i="76"/>
  <c r="L56" i="26"/>
  <c r="L256" i="76"/>
  <c r="L256" i="49"/>
  <c r="J125" i="49"/>
  <c r="J125" i="76"/>
  <c r="I555" i="76"/>
  <c r="I555" i="49"/>
  <c r="M25" i="26"/>
  <c r="M145" i="49"/>
  <c r="I145" i="76"/>
  <c r="I29" i="26"/>
  <c r="I145" i="49"/>
  <c r="H165" i="76"/>
  <c r="H165" i="49"/>
  <c r="H29" i="26"/>
  <c r="G83" i="26"/>
  <c r="M82" i="26"/>
  <c r="G341" i="76"/>
  <c r="G341" i="49"/>
  <c r="G56" i="26"/>
  <c r="E361" i="76"/>
  <c r="E361" i="49"/>
  <c r="E276" i="49"/>
  <c r="E42" i="26"/>
  <c r="D381" i="49"/>
  <c r="D381" i="76"/>
  <c r="D50" i="83"/>
  <c r="F550" i="76"/>
  <c r="F550" i="49"/>
  <c r="F78" i="84"/>
  <c r="F150" i="49"/>
  <c r="F29" i="84"/>
  <c r="F251" i="49"/>
  <c r="F251" i="76"/>
  <c r="F31" i="84"/>
  <c r="F56" i="80"/>
  <c r="F405" i="49"/>
  <c r="D27" i="79"/>
  <c r="M51" i="80"/>
  <c r="R33" i="52"/>
  <c r="F355" i="76"/>
  <c r="F355" i="49"/>
  <c r="F270" i="76"/>
  <c r="F270" i="49"/>
  <c r="M38" i="80"/>
  <c r="Q18" i="70"/>
  <c r="M52" i="31"/>
  <c r="L34" i="52"/>
  <c r="D28" i="30"/>
  <c r="F56" i="31"/>
  <c r="F404" i="49"/>
  <c r="F364" i="76"/>
  <c r="F364" i="49"/>
  <c r="F279" i="49"/>
  <c r="F42" i="31"/>
  <c r="D19" i="30"/>
  <c r="F383" i="49"/>
  <c r="D69" i="40"/>
  <c r="F383" i="76"/>
  <c r="M54" i="41"/>
  <c r="F298" i="49"/>
  <c r="F298" i="76"/>
  <c r="F392" i="76"/>
  <c r="F392" i="49"/>
  <c r="M55" i="36"/>
  <c r="M392" i="76"/>
  <c r="D31" i="35"/>
  <c r="F126" i="76"/>
  <c r="F126" i="49"/>
  <c r="F29" i="36"/>
  <c r="D18" i="35"/>
  <c r="F18" i="36"/>
  <c r="F76" i="76"/>
  <c r="F267" i="76"/>
  <c r="F267" i="49"/>
  <c r="F371" i="76"/>
  <c r="F371" i="49"/>
  <c r="F286" i="76"/>
  <c r="F286" i="49"/>
  <c r="M40" i="26"/>
  <c r="L231" i="49"/>
  <c r="M22" i="84"/>
  <c r="U65" i="13"/>
  <c r="H51" i="54"/>
  <c r="C51" i="54"/>
  <c r="J386" i="76"/>
  <c r="J56" i="84"/>
  <c r="J406" i="49"/>
  <c r="J291" i="49"/>
  <c r="J42" i="84"/>
  <c r="J311" i="76"/>
  <c r="J291" i="76"/>
  <c r="I386" i="49"/>
  <c r="I56" i="84"/>
  <c r="I386" i="76"/>
  <c r="M54" i="84"/>
  <c r="T36" i="52"/>
  <c r="H130" i="76"/>
  <c r="H29" i="84"/>
  <c r="H130" i="49"/>
  <c r="G550" i="76"/>
  <c r="G551" i="76"/>
  <c r="G803" i="76"/>
  <c r="G550" i="49"/>
  <c r="U63" i="31"/>
  <c r="H41" i="54"/>
  <c r="C41" i="54"/>
  <c r="D44" i="49"/>
  <c r="K363" i="49"/>
  <c r="K128" i="49"/>
  <c r="G687" i="74"/>
  <c r="G695" i="74"/>
  <c r="G821" i="74"/>
  <c r="G687" i="49"/>
  <c r="F686" i="74"/>
  <c r="F695" i="74"/>
  <c r="F821" i="74"/>
  <c r="F686" i="49"/>
  <c r="K677" i="74"/>
  <c r="K677" i="49"/>
  <c r="M91" i="16"/>
  <c r="M677" i="74"/>
  <c r="D668" i="74"/>
  <c r="M90" i="21"/>
  <c r="H77" i="52"/>
  <c r="G658" i="49"/>
  <c r="G658" i="74"/>
  <c r="M88" i="21"/>
  <c r="J648" i="49"/>
  <c r="L638" i="74"/>
  <c r="M87" i="21"/>
  <c r="M638" i="74"/>
  <c r="L376" i="76"/>
  <c r="L376" i="49"/>
  <c r="L281" i="49"/>
  <c r="L42" i="84"/>
  <c r="K376" i="49"/>
  <c r="K376" i="76"/>
  <c r="B201" i="49"/>
  <c r="F152" i="74"/>
  <c r="F152" i="49"/>
  <c r="L110" i="13"/>
  <c r="K31" i="26"/>
  <c r="M14" i="16"/>
  <c r="F14" i="52"/>
  <c r="L341" i="49"/>
  <c r="I99" i="49"/>
  <c r="B522" i="49"/>
  <c r="B74" i="49"/>
  <c r="B584" i="49"/>
  <c r="B316" i="49"/>
  <c r="B678" i="49"/>
  <c r="E112" i="74"/>
  <c r="E112" i="49"/>
  <c r="J204" i="74"/>
  <c r="J204" i="49"/>
  <c r="G203" i="49"/>
  <c r="G203" i="74"/>
  <c r="E225" i="74"/>
  <c r="E225" i="49"/>
  <c r="I235" i="74"/>
  <c r="I235" i="49"/>
  <c r="E234" i="74"/>
  <c r="E234" i="49"/>
  <c r="I552" i="74"/>
  <c r="I561" i="74"/>
  <c r="I804" i="74"/>
  <c r="I78" i="13"/>
  <c r="I582" i="74"/>
  <c r="I142" i="74"/>
  <c r="I151" i="74"/>
  <c r="I754" i="74"/>
  <c r="I142" i="49"/>
  <c r="H78" i="13"/>
  <c r="H582" i="49"/>
  <c r="H572" i="49"/>
  <c r="H572" i="74"/>
  <c r="G604" i="49"/>
  <c r="G604" i="74"/>
  <c r="G326" i="49"/>
  <c r="G326" i="74"/>
  <c r="M47" i="13"/>
  <c r="G243" i="74"/>
  <c r="G243" i="49"/>
  <c r="G31" i="13"/>
  <c r="G193" i="74"/>
  <c r="M36" i="13"/>
  <c r="E358" i="74"/>
  <c r="E358" i="49"/>
  <c r="M52" i="13"/>
  <c r="M358" i="49"/>
  <c r="D132" i="49"/>
  <c r="D132" i="74"/>
  <c r="D53" i="20"/>
  <c r="M77" i="21"/>
  <c r="H59" i="52"/>
  <c r="F574" i="74"/>
  <c r="F574" i="49"/>
  <c r="F174" i="49"/>
  <c r="F174" i="74"/>
  <c r="F181" i="74"/>
  <c r="F757" i="74"/>
  <c r="M28" i="21"/>
  <c r="F134" i="74"/>
  <c r="F134" i="49"/>
  <c r="F29" i="21"/>
  <c r="M24" i="21"/>
  <c r="M134" i="49"/>
  <c r="D265" i="74"/>
  <c r="D265" i="49"/>
  <c r="F123" i="49"/>
  <c r="F123" i="74"/>
  <c r="D51" i="2"/>
  <c r="F552" i="74"/>
  <c r="M75" i="13"/>
  <c r="M552" i="49"/>
  <c r="L120" i="76"/>
  <c r="K206" i="49"/>
  <c r="E208" i="49"/>
  <c r="L116" i="84"/>
  <c r="B20" i="85"/>
  <c r="I691" i="49"/>
  <c r="I691" i="76"/>
  <c r="M92" i="36"/>
  <c r="F690" i="76"/>
  <c r="F690" i="49"/>
  <c r="M91" i="84"/>
  <c r="L684" i="76"/>
  <c r="L684" i="49"/>
  <c r="M91" i="31"/>
  <c r="F682" i="49"/>
  <c r="F682" i="76"/>
  <c r="L680" i="76"/>
  <c r="L680" i="49"/>
  <c r="F674" i="76"/>
  <c r="M90" i="84"/>
  <c r="F674" i="49"/>
  <c r="L672" i="76"/>
  <c r="L672" i="49"/>
  <c r="L660" i="76"/>
  <c r="L660" i="49"/>
  <c r="G654" i="49"/>
  <c r="G654" i="76"/>
  <c r="M88" i="41"/>
  <c r="J651" i="76"/>
  <c r="J643" i="76"/>
  <c r="J643" i="49"/>
  <c r="G642" i="76"/>
  <c r="G642" i="49"/>
  <c r="D641" i="49"/>
  <c r="D641" i="76"/>
  <c r="J639" i="49"/>
  <c r="J639" i="76"/>
  <c r="L596" i="74"/>
  <c r="L603" i="74"/>
  <c r="L810" i="74"/>
  <c r="L596" i="49"/>
  <c r="L340" i="74"/>
  <c r="L340" i="49"/>
  <c r="L42" i="49"/>
  <c r="L42" i="74"/>
  <c r="K328" i="49"/>
  <c r="K328" i="74"/>
  <c r="J340" i="74"/>
  <c r="J340" i="49"/>
  <c r="J56" i="21"/>
  <c r="J400" i="49"/>
  <c r="I606" i="74"/>
  <c r="I83" i="21"/>
  <c r="I606" i="49"/>
  <c r="I340" i="74"/>
  <c r="I347" i="74"/>
  <c r="I779" i="74"/>
  <c r="I340" i="49"/>
  <c r="I15" i="21"/>
  <c r="I42" i="49"/>
  <c r="H544" i="49"/>
  <c r="H544" i="74"/>
  <c r="H551" i="74"/>
  <c r="H803" i="74"/>
  <c r="H104" i="74"/>
  <c r="H104" i="49"/>
  <c r="M52" i="21"/>
  <c r="B28" i="20"/>
  <c r="G360" i="74"/>
  <c r="G360" i="49"/>
  <c r="G31" i="21"/>
  <c r="G195" i="74"/>
  <c r="G42" i="21"/>
  <c r="G245" i="74"/>
  <c r="G245" i="49"/>
  <c r="E42" i="21"/>
  <c r="E245" i="74"/>
  <c r="E252" i="74"/>
  <c r="E765" i="74"/>
  <c r="D350" i="74"/>
  <c r="D56" i="21"/>
  <c r="D400" i="49"/>
  <c r="D245" i="74"/>
  <c r="D245" i="49"/>
  <c r="M36" i="21"/>
  <c r="M245" i="49"/>
  <c r="D42" i="21"/>
  <c r="D305" i="74"/>
  <c r="D31" i="21"/>
  <c r="D195" i="49"/>
  <c r="L41" i="74"/>
  <c r="L41" i="49"/>
  <c r="K56" i="16"/>
  <c r="K359" i="74"/>
  <c r="K359" i="49"/>
  <c r="K264" i="74"/>
  <c r="K272" i="74"/>
  <c r="K767" i="74"/>
  <c r="K264" i="49"/>
  <c r="J369" i="74"/>
  <c r="J369" i="49"/>
  <c r="J264" i="74"/>
  <c r="J264" i="49"/>
  <c r="I389" i="74"/>
  <c r="I389" i="49"/>
  <c r="G153" i="74"/>
  <c r="G153" i="49"/>
  <c r="E78" i="16"/>
  <c r="M77" i="16"/>
  <c r="E173" i="49"/>
  <c r="E29" i="16"/>
  <c r="E173" i="74"/>
  <c r="E181" i="74"/>
  <c r="E757" i="74"/>
  <c r="D543" i="74"/>
  <c r="D543" i="49"/>
  <c r="D78" i="16"/>
  <c r="D583" i="49"/>
  <c r="D133" i="74"/>
  <c r="D133" i="49"/>
  <c r="D29" i="16"/>
  <c r="L172" i="49"/>
  <c r="L172" i="74"/>
  <c r="K604" i="49"/>
  <c r="K604" i="74"/>
  <c r="K83" i="13"/>
  <c r="K614" i="49"/>
  <c r="K326" i="49"/>
  <c r="K326" i="74"/>
  <c r="J338" i="74"/>
  <c r="J338" i="49"/>
  <c r="J56" i="13"/>
  <c r="J398" i="74"/>
  <c r="J293" i="74"/>
  <c r="J302" i="74"/>
  <c r="J770" i="74"/>
  <c r="J293" i="49"/>
  <c r="M41" i="13"/>
  <c r="T11" i="70"/>
  <c r="M22" i="26"/>
  <c r="I14" i="86"/>
  <c r="G110" i="49"/>
  <c r="H31" i="31"/>
  <c r="H199" i="49"/>
  <c r="B448" i="49"/>
  <c r="D296" i="49"/>
  <c r="J236" i="49"/>
  <c r="B90" i="49"/>
  <c r="L267" i="49"/>
  <c r="B308" i="76"/>
  <c r="B609" i="76"/>
  <c r="K83" i="84"/>
  <c r="K622" i="49"/>
  <c r="B619" i="76"/>
  <c r="B427" i="76"/>
  <c r="B20" i="74"/>
  <c r="B60" i="74"/>
  <c r="B172" i="74"/>
  <c r="L18" i="84"/>
  <c r="F55" i="76"/>
  <c r="M68" i="36"/>
  <c r="AB68" i="36"/>
  <c r="D105" i="41"/>
  <c r="C6" i="35"/>
  <c r="C10" i="77"/>
  <c r="F42" i="84"/>
  <c r="D19" i="83"/>
  <c r="F78" i="80"/>
  <c r="F353" i="76"/>
  <c r="B521" i="74"/>
  <c r="L204" i="74"/>
  <c r="M35" i="16"/>
  <c r="U12" i="86"/>
  <c r="C800" i="74"/>
  <c r="B632" i="76"/>
  <c r="M19" i="26"/>
  <c r="M85" i="49"/>
  <c r="F512" i="49"/>
  <c r="D21" i="61"/>
  <c r="B456" i="76"/>
  <c r="B549" i="76"/>
  <c r="B644" i="76"/>
  <c r="J250" i="76"/>
  <c r="F432" i="74"/>
  <c r="B557" i="76"/>
  <c r="B681" i="76"/>
  <c r="L18" i="16"/>
  <c r="M82" i="16"/>
  <c r="B58" i="15"/>
  <c r="L29" i="80"/>
  <c r="L189" i="76"/>
  <c r="M75" i="41"/>
  <c r="G78" i="41"/>
  <c r="I56" i="21"/>
  <c r="H56" i="84"/>
  <c r="H406" i="76"/>
  <c r="M23" i="84"/>
  <c r="L56" i="80"/>
  <c r="L405" i="76"/>
  <c r="C812" i="49"/>
  <c r="I675" i="74"/>
  <c r="I819" i="74"/>
  <c r="M35" i="80"/>
  <c r="M92" i="26"/>
  <c r="M90" i="80"/>
  <c r="M673" i="49"/>
  <c r="M89" i="80"/>
  <c r="T67" i="80"/>
  <c r="X67" i="80"/>
  <c r="J31" i="41"/>
  <c r="M34" i="80"/>
  <c r="M230" i="49"/>
  <c r="F133" i="74"/>
  <c r="F29" i="16"/>
  <c r="M24" i="16"/>
  <c r="F133" i="49"/>
  <c r="AF17" i="86"/>
  <c r="W17" i="67"/>
  <c r="W6" i="60"/>
  <c r="S17" i="61"/>
  <c r="V17" i="59"/>
  <c r="H528" i="76"/>
  <c r="H528" i="49"/>
  <c r="M70" i="84"/>
  <c r="H71" i="84"/>
  <c r="F518" i="49"/>
  <c r="M69" i="84"/>
  <c r="D45" i="83"/>
  <c r="F518" i="76"/>
  <c r="L498" i="49"/>
  <c r="L498" i="76"/>
  <c r="M67" i="84"/>
  <c r="I488" i="49"/>
  <c r="I488" i="76"/>
  <c r="M66" i="84"/>
  <c r="F478" i="49"/>
  <c r="F478" i="76"/>
  <c r="D41" i="83"/>
  <c r="M65" i="84"/>
  <c r="T47" i="52"/>
  <c r="L458" i="49"/>
  <c r="L458" i="76"/>
  <c r="M63" i="84"/>
  <c r="L71" i="84"/>
  <c r="I448" i="76"/>
  <c r="I448" i="49"/>
  <c r="I71" i="84"/>
  <c r="I538" i="49"/>
  <c r="M62" i="84"/>
  <c r="E65" i="83"/>
  <c r="E68" i="83"/>
  <c r="E71" i="83"/>
  <c r="F438" i="49"/>
  <c r="D37" i="83"/>
  <c r="F71" i="84"/>
  <c r="F438" i="76"/>
  <c r="L527" i="76"/>
  <c r="L527" i="49"/>
  <c r="I517" i="49"/>
  <c r="I517" i="76"/>
  <c r="F507" i="76"/>
  <c r="D66" i="79"/>
  <c r="F507" i="49"/>
  <c r="M68" i="80"/>
  <c r="B44" i="79"/>
  <c r="L487" i="76"/>
  <c r="L487" i="49"/>
  <c r="I477" i="49"/>
  <c r="I477" i="76"/>
  <c r="M65" i="80"/>
  <c r="B41" i="79"/>
  <c r="D40" i="79"/>
  <c r="F467" i="49"/>
  <c r="M64" i="80"/>
  <c r="L447" i="76"/>
  <c r="L71" i="80"/>
  <c r="L537" i="49"/>
  <c r="L447" i="49"/>
  <c r="I437" i="49"/>
  <c r="I71" i="80"/>
  <c r="I537" i="49"/>
  <c r="D36" i="79"/>
  <c r="F71" i="80"/>
  <c r="F537" i="76"/>
  <c r="F427" i="49"/>
  <c r="F427" i="76"/>
  <c r="M60" i="80"/>
  <c r="M427" i="49"/>
  <c r="J505" i="76"/>
  <c r="J505" i="49"/>
  <c r="M68" i="41"/>
  <c r="G495" i="76"/>
  <c r="O67" i="41"/>
  <c r="B72" i="54"/>
  <c r="G495" i="49"/>
  <c r="T67" i="41"/>
  <c r="G72" i="54"/>
  <c r="M67" i="41"/>
  <c r="D485" i="49"/>
  <c r="D485" i="76"/>
  <c r="O66" i="41"/>
  <c r="B64" i="54"/>
  <c r="T66" i="41"/>
  <c r="G64" i="54"/>
  <c r="J465" i="76"/>
  <c r="J465" i="49"/>
  <c r="M64" i="41"/>
  <c r="B40" i="40"/>
  <c r="O64" i="41"/>
  <c r="G455" i="49"/>
  <c r="T63" i="41"/>
  <c r="G455" i="76"/>
  <c r="M63" i="41"/>
  <c r="M455" i="49"/>
  <c r="O63" i="41"/>
  <c r="G71" i="41"/>
  <c r="D445" i="49"/>
  <c r="O62" i="41"/>
  <c r="B32" i="54"/>
  <c r="M62" i="41"/>
  <c r="T62" i="41"/>
  <c r="J425" i="76"/>
  <c r="J425" i="49"/>
  <c r="O60" i="41"/>
  <c r="J71" i="41"/>
  <c r="M60" i="41"/>
  <c r="M67" i="31"/>
  <c r="B43" i="30"/>
  <c r="O67" i="31"/>
  <c r="B73" i="54"/>
  <c r="T66" i="31"/>
  <c r="G65" i="54"/>
  <c r="G486" i="49"/>
  <c r="O66" i="31"/>
  <c r="B65" i="54"/>
  <c r="G486" i="76"/>
  <c r="D476" i="49"/>
  <c r="D476" i="76"/>
  <c r="M63" i="31"/>
  <c r="AB63" i="31"/>
  <c r="O63" i="31"/>
  <c r="B41" i="54"/>
  <c r="G446" i="76"/>
  <c r="G446" i="49"/>
  <c r="T62" i="31"/>
  <c r="G33" i="54"/>
  <c r="G71" i="31"/>
  <c r="D436" i="49"/>
  <c r="D436" i="76"/>
  <c r="T61" i="31"/>
  <c r="G25" i="54"/>
  <c r="K523" i="76"/>
  <c r="K523" i="49"/>
  <c r="M70" i="26"/>
  <c r="H513" i="76"/>
  <c r="H513" i="49"/>
  <c r="M69" i="26"/>
  <c r="J51" i="52"/>
  <c r="E503" i="49"/>
  <c r="M68" i="26"/>
  <c r="M503" i="49"/>
  <c r="E503" i="76"/>
  <c r="K483" i="76"/>
  <c r="K71" i="26"/>
  <c r="K533" i="76"/>
  <c r="H473" i="76"/>
  <c r="H473" i="49"/>
  <c r="M65" i="26"/>
  <c r="M473" i="76"/>
  <c r="H105" i="26"/>
  <c r="E463" i="49"/>
  <c r="E463" i="76"/>
  <c r="T64" i="26"/>
  <c r="M64" i="26"/>
  <c r="O64" i="26"/>
  <c r="E71" i="26"/>
  <c r="L71" i="26"/>
  <c r="M62" i="26"/>
  <c r="M443" i="76"/>
  <c r="L443" i="76"/>
  <c r="L443" i="49"/>
  <c r="I433" i="76"/>
  <c r="I433" i="49"/>
  <c r="I71" i="26"/>
  <c r="M61" i="26"/>
  <c r="D36" i="25"/>
  <c r="F423" i="76"/>
  <c r="F423" i="49"/>
  <c r="F71" i="26"/>
  <c r="M60" i="26"/>
  <c r="B36" i="25"/>
  <c r="K510" i="74"/>
  <c r="M69" i="13"/>
  <c r="M510" i="49"/>
  <c r="K510" i="49"/>
  <c r="E490" i="49"/>
  <c r="E490" i="74"/>
  <c r="E499" i="74"/>
  <c r="E796" i="74"/>
  <c r="O67" i="13"/>
  <c r="B67" i="54"/>
  <c r="T67" i="13"/>
  <c r="M65" i="13"/>
  <c r="K470" i="49"/>
  <c r="K470" i="74"/>
  <c r="H460" i="74"/>
  <c r="H469" i="74"/>
  <c r="H793" i="74"/>
  <c r="H460" i="49"/>
  <c r="E450" i="74"/>
  <c r="E450" i="49"/>
  <c r="T63" i="13"/>
  <c r="G35" i="54"/>
  <c r="K430" i="49"/>
  <c r="K430" i="74"/>
  <c r="I420" i="49"/>
  <c r="I71" i="13"/>
  <c r="I530" i="74"/>
  <c r="I420" i="74"/>
  <c r="M60" i="13"/>
  <c r="M70" i="36"/>
  <c r="N52" i="52"/>
  <c r="F524" i="49"/>
  <c r="F524" i="76"/>
  <c r="D46" i="35"/>
  <c r="I494" i="76"/>
  <c r="I494" i="49"/>
  <c r="M67" i="36"/>
  <c r="N49" i="52"/>
  <c r="M66" i="36"/>
  <c r="B42" i="35"/>
  <c r="F484" i="49"/>
  <c r="L464" i="76"/>
  <c r="L464" i="49"/>
  <c r="M64" i="36"/>
  <c r="M464" i="76"/>
  <c r="I454" i="76"/>
  <c r="I454" i="49"/>
  <c r="M63" i="36"/>
  <c r="M454" i="49"/>
  <c r="I71" i="36"/>
  <c r="F444" i="49"/>
  <c r="M62" i="36"/>
  <c r="AB62" i="36"/>
  <c r="F444" i="76"/>
  <c r="D38" i="35"/>
  <c r="E66" i="35"/>
  <c r="F71" i="36"/>
  <c r="L424" i="76"/>
  <c r="L424" i="49"/>
  <c r="I521" i="74"/>
  <c r="I521" i="49"/>
  <c r="E511" i="74"/>
  <c r="E519" i="74"/>
  <c r="E798" i="74"/>
  <c r="E511" i="49"/>
  <c r="M69" i="16"/>
  <c r="B45" i="15"/>
  <c r="K491" i="74"/>
  <c r="K499" i="74"/>
  <c r="K796" i="74"/>
  <c r="M67" i="16"/>
  <c r="H481" i="74"/>
  <c r="H481" i="49"/>
  <c r="E471" i="49"/>
  <c r="O65" i="16"/>
  <c r="E471" i="74"/>
  <c r="E479" i="74"/>
  <c r="E794" i="74"/>
  <c r="K451" i="74"/>
  <c r="K459" i="74"/>
  <c r="K792" i="74"/>
  <c r="K451" i="49"/>
  <c r="H71" i="16"/>
  <c r="H441" i="74"/>
  <c r="H441" i="49"/>
  <c r="E431" i="49"/>
  <c r="E431" i="74"/>
  <c r="E439" i="74"/>
  <c r="E790" i="74"/>
  <c r="T61" i="16"/>
  <c r="G20" i="54"/>
  <c r="O61" i="16"/>
  <c r="B20" i="54"/>
  <c r="K522" i="74"/>
  <c r="K529" i="74"/>
  <c r="K799" i="74"/>
  <c r="K522" i="49"/>
  <c r="G502" i="74"/>
  <c r="G509" i="74"/>
  <c r="G797" i="74"/>
  <c r="G502" i="49"/>
  <c r="D492" i="49"/>
  <c r="T67" i="21"/>
  <c r="G69" i="54"/>
  <c r="O67" i="21"/>
  <c r="B69" i="54"/>
  <c r="D492" i="74"/>
  <c r="J472" i="74"/>
  <c r="M65" i="21"/>
  <c r="J472" i="49"/>
  <c r="O65" i="21"/>
  <c r="B53" i="54"/>
  <c r="G462" i="74"/>
  <c r="G462" i="49"/>
  <c r="O64" i="21"/>
  <c r="T64" i="21"/>
  <c r="D452" i="74"/>
  <c r="D459" i="74"/>
  <c r="D792" i="74"/>
  <c r="D452" i="49"/>
  <c r="T63" i="21"/>
  <c r="M63" i="21"/>
  <c r="B39" i="20"/>
  <c r="D105" i="19"/>
  <c r="D71" i="21"/>
  <c r="D532" i="49"/>
  <c r="O63" i="21"/>
  <c r="B37" i="54"/>
  <c r="O60" i="21"/>
  <c r="R60" i="21"/>
  <c r="E13" i="54"/>
  <c r="G422" i="74"/>
  <c r="G429" i="74"/>
  <c r="G789" i="74"/>
  <c r="G422" i="49"/>
  <c r="G71" i="21"/>
  <c r="G532" i="74"/>
  <c r="M60" i="21"/>
  <c r="M422" i="74"/>
  <c r="T60" i="21"/>
  <c r="G13" i="54"/>
  <c r="H60" i="54"/>
  <c r="M66" i="26"/>
  <c r="L71" i="36"/>
  <c r="L534" i="76"/>
  <c r="I13" i="76"/>
  <c r="I13" i="49"/>
  <c r="I15" i="26"/>
  <c r="I105" i="26"/>
  <c r="H71" i="26"/>
  <c r="H533" i="49"/>
  <c r="M66" i="31"/>
  <c r="AB66" i="31"/>
  <c r="J203" i="74"/>
  <c r="J203" i="49"/>
  <c r="J31" i="13"/>
  <c r="J193" i="74"/>
  <c r="I225" i="74"/>
  <c r="I31" i="21"/>
  <c r="I195" i="74"/>
  <c r="E224" i="74"/>
  <c r="E224" i="49"/>
  <c r="E31" i="16"/>
  <c r="L235" i="49"/>
  <c r="L235" i="74"/>
  <c r="E233" i="74"/>
  <c r="E233" i="49"/>
  <c r="M35" i="13"/>
  <c r="M719" i="76"/>
  <c r="M719" i="49"/>
  <c r="L107" i="31"/>
  <c r="M19" i="84"/>
  <c r="D18" i="84"/>
  <c r="D87" i="76"/>
  <c r="D18" i="41"/>
  <c r="D77" i="49"/>
  <c r="D87" i="49"/>
  <c r="M19" i="41"/>
  <c r="K483" i="49"/>
  <c r="K491" i="49"/>
  <c r="T65" i="16"/>
  <c r="E26" i="76"/>
  <c r="E26" i="49"/>
  <c r="E15" i="31"/>
  <c r="E66" i="49"/>
  <c r="E105" i="26"/>
  <c r="M66" i="41"/>
  <c r="G25" i="76"/>
  <c r="G25" i="49"/>
  <c r="D445" i="76"/>
  <c r="D71" i="41"/>
  <c r="M61" i="84"/>
  <c r="M14" i="31"/>
  <c r="M56" i="76"/>
  <c r="D56" i="76"/>
  <c r="J50" i="49"/>
  <c r="J50" i="74"/>
  <c r="G54" i="49"/>
  <c r="G54" i="76"/>
  <c r="J58" i="49"/>
  <c r="J58" i="76"/>
  <c r="D15" i="41"/>
  <c r="I114" i="74"/>
  <c r="I114" i="49"/>
  <c r="F389" i="74"/>
  <c r="F389" i="49"/>
  <c r="D31" i="15"/>
  <c r="H267" i="76"/>
  <c r="H267" i="49"/>
  <c r="H42" i="36"/>
  <c r="G382" i="76"/>
  <c r="G382" i="49"/>
  <c r="G287" i="76"/>
  <c r="G287" i="49"/>
  <c r="M40" i="36"/>
  <c r="Z16" i="86"/>
  <c r="D556" i="49"/>
  <c r="D78" i="36"/>
  <c r="D556" i="76"/>
  <c r="D146" i="49"/>
  <c r="M25" i="36"/>
  <c r="D146" i="76"/>
  <c r="D29" i="36"/>
  <c r="D186" i="76"/>
  <c r="L565" i="76"/>
  <c r="L565" i="49"/>
  <c r="L155" i="76"/>
  <c r="L155" i="49"/>
  <c r="K597" i="49"/>
  <c r="K597" i="76"/>
  <c r="K83" i="26"/>
  <c r="K43" i="76"/>
  <c r="K43" i="49"/>
  <c r="J351" i="76"/>
  <c r="J351" i="49"/>
  <c r="I371" i="76"/>
  <c r="I371" i="49"/>
  <c r="I286" i="76"/>
  <c r="I286" i="49"/>
  <c r="H125" i="76"/>
  <c r="H125" i="49"/>
  <c r="G155" i="49"/>
  <c r="G155" i="76"/>
  <c r="E597" i="49"/>
  <c r="E597" i="76"/>
  <c r="E43" i="76"/>
  <c r="E43" i="49"/>
  <c r="F169" i="76"/>
  <c r="F29" i="80"/>
  <c r="D18" i="79"/>
  <c r="F169" i="49"/>
  <c r="M27" i="80"/>
  <c r="F332" i="49"/>
  <c r="D23" i="30"/>
  <c r="F372" i="49"/>
  <c r="F372" i="76"/>
  <c r="K297" i="76"/>
  <c r="K297" i="49"/>
  <c r="K42" i="36"/>
  <c r="F351" i="76"/>
  <c r="D27" i="25"/>
  <c r="F351" i="49"/>
  <c r="F266" i="76"/>
  <c r="F266" i="49"/>
  <c r="B400" i="74"/>
  <c r="B564" i="49"/>
  <c r="B295" i="49"/>
  <c r="B638" i="49"/>
  <c r="B124" i="49"/>
  <c r="B482" i="49"/>
  <c r="B52" i="49"/>
  <c r="B544" i="49"/>
  <c r="B275" i="49"/>
  <c r="B596" i="49"/>
  <c r="B104" i="49"/>
  <c r="B442" i="49"/>
  <c r="B512" i="49"/>
  <c r="B255" i="49"/>
  <c r="B554" i="49"/>
  <c r="B84" i="49"/>
  <c r="B390" i="49"/>
  <c r="B492" i="49"/>
  <c r="B235" i="49"/>
  <c r="B502" i="49"/>
  <c r="B62" i="49"/>
  <c r="B350" i="49"/>
  <c r="P13" i="21"/>
  <c r="B472" i="49"/>
  <c r="B215" i="49"/>
  <c r="B462" i="49"/>
  <c r="B42" i="49"/>
  <c r="B305" i="49"/>
  <c r="B715" i="49"/>
  <c r="B452" i="49"/>
  <c r="B195" i="49"/>
  <c r="B422" i="49"/>
  <c r="B22" i="49"/>
  <c r="B265" i="49"/>
  <c r="B688" i="49"/>
  <c r="B432" i="49"/>
  <c r="B174" i="49"/>
  <c r="B370" i="49"/>
  <c r="B12" i="49"/>
  <c r="B225" i="49"/>
  <c r="B668" i="49"/>
  <c r="B400" i="49"/>
  <c r="B154" i="49"/>
  <c r="B328" i="49"/>
  <c r="B698" i="49"/>
  <c r="B184" i="49"/>
  <c r="I2" i="21"/>
  <c r="B154" i="74"/>
  <c r="B12" i="74"/>
  <c r="B648" i="49"/>
  <c r="B380" i="49"/>
  <c r="B134" i="49"/>
  <c r="B285" i="49"/>
  <c r="B658" i="49"/>
  <c r="B144" i="49"/>
  <c r="B627" i="49"/>
  <c r="B360" i="49"/>
  <c r="B32" i="49"/>
  <c r="B245" i="49"/>
  <c r="B616" i="49"/>
  <c r="B114" i="49"/>
  <c r="B606" i="49"/>
  <c r="B340" i="49"/>
  <c r="B725" i="49"/>
  <c r="B205" i="49"/>
  <c r="B574" i="49"/>
  <c r="B94" i="49"/>
  <c r="F164" i="49"/>
  <c r="F164" i="74"/>
  <c r="F265" i="49"/>
  <c r="F265" i="74"/>
  <c r="F272" i="74"/>
  <c r="F767" i="74"/>
  <c r="F42" i="21"/>
  <c r="H352" i="76"/>
  <c r="H352" i="49"/>
  <c r="D15" i="76"/>
  <c r="D15" i="49"/>
  <c r="M14" i="13"/>
  <c r="M50" i="49"/>
  <c r="D15" i="16"/>
  <c r="H293" i="74"/>
  <c r="H293" i="49"/>
  <c r="G542" i="74"/>
  <c r="M74" i="13"/>
  <c r="M542" i="74"/>
  <c r="G542" i="49"/>
  <c r="G132" i="74"/>
  <c r="G141" i="74"/>
  <c r="G753" i="74"/>
  <c r="M24" i="13"/>
  <c r="G132" i="49"/>
  <c r="E572" i="74"/>
  <c r="E581" i="74"/>
  <c r="E806" i="74"/>
  <c r="E78" i="13"/>
  <c r="E572" i="49"/>
  <c r="D604" i="74"/>
  <c r="D604" i="49"/>
  <c r="D83" i="13"/>
  <c r="M82" i="13"/>
  <c r="D263" i="74"/>
  <c r="D263" i="49"/>
  <c r="L556" i="49"/>
  <c r="L78" i="36"/>
  <c r="L586" i="76"/>
  <c r="L146" i="76"/>
  <c r="L29" i="36"/>
  <c r="L146" i="49"/>
  <c r="K566" i="76"/>
  <c r="K78" i="36"/>
  <c r="K566" i="49"/>
  <c r="K156" i="76"/>
  <c r="K156" i="49"/>
  <c r="K29" i="36"/>
  <c r="K186" i="76"/>
  <c r="M26" i="36"/>
  <c r="J166" i="76"/>
  <c r="J166" i="49"/>
  <c r="M27" i="36"/>
  <c r="I83" i="36"/>
  <c r="I618" i="76"/>
  <c r="I598" i="49"/>
  <c r="I176" i="76"/>
  <c r="I176" i="49"/>
  <c r="M82" i="36"/>
  <c r="M608" i="49"/>
  <c r="H608" i="49"/>
  <c r="H608" i="76"/>
  <c r="J15" i="13"/>
  <c r="U67" i="31"/>
  <c r="H73" i="54"/>
  <c r="C73" i="54"/>
  <c r="E379" i="74"/>
  <c r="E379" i="49"/>
  <c r="M41" i="16"/>
  <c r="M294" i="74"/>
  <c r="L42" i="16"/>
  <c r="E15" i="16"/>
  <c r="E61" i="74"/>
  <c r="E41" i="49"/>
  <c r="E41" i="74"/>
  <c r="D254" i="49"/>
  <c r="D254" i="74"/>
  <c r="D262" i="74"/>
  <c r="D766" i="74"/>
  <c r="K56" i="13"/>
  <c r="K388" i="49"/>
  <c r="K122" i="74"/>
  <c r="K122" i="49"/>
  <c r="J542" i="49"/>
  <c r="J542" i="74"/>
  <c r="J152" i="49"/>
  <c r="J29" i="13"/>
  <c r="J152" i="74"/>
  <c r="J40" i="74"/>
  <c r="J40" i="49"/>
  <c r="I348" i="74"/>
  <c r="I348" i="49"/>
  <c r="I263" i="74"/>
  <c r="I42" i="13"/>
  <c r="I263" i="49"/>
  <c r="D373" i="49"/>
  <c r="D373" i="76"/>
  <c r="M41" i="41"/>
  <c r="M298" i="76"/>
  <c r="D298" i="49"/>
  <c r="G544" i="74"/>
  <c r="G544" i="49"/>
  <c r="G295" i="49"/>
  <c r="G295" i="74"/>
  <c r="G302" i="74"/>
  <c r="G770" i="74"/>
  <c r="M55" i="21"/>
  <c r="M390" i="74"/>
  <c r="E56" i="21"/>
  <c r="E400" i="49"/>
  <c r="E390" i="74"/>
  <c r="E390" i="49"/>
  <c r="M41" i="21"/>
  <c r="M295" i="74"/>
  <c r="D124" i="49"/>
  <c r="D124" i="74"/>
  <c r="L389" i="49"/>
  <c r="L389" i="74"/>
  <c r="J553" i="74"/>
  <c r="J553" i="49"/>
  <c r="I595" i="74"/>
  <c r="I595" i="49"/>
  <c r="I173" i="74"/>
  <c r="I173" i="49"/>
  <c r="H41" i="74"/>
  <c r="H41" i="49"/>
  <c r="G349" i="74"/>
  <c r="G349" i="49"/>
  <c r="G254" i="74"/>
  <c r="G254" i="49"/>
  <c r="M82" i="41"/>
  <c r="E609" i="76"/>
  <c r="E609" i="49"/>
  <c r="E248" i="76"/>
  <c r="E248" i="49"/>
  <c r="E31" i="41"/>
  <c r="E198" i="76"/>
  <c r="K226" i="76"/>
  <c r="K226" i="49"/>
  <c r="J559" i="76"/>
  <c r="J559" i="49"/>
  <c r="J139" i="76"/>
  <c r="J139" i="49"/>
  <c r="I569" i="76"/>
  <c r="I569" i="49"/>
  <c r="K169" i="49"/>
  <c r="K29" i="80"/>
  <c r="K169" i="76"/>
  <c r="I250" i="76"/>
  <c r="I31" i="80"/>
  <c r="M36" i="80"/>
  <c r="Q26" i="80"/>
  <c r="H260" i="49"/>
  <c r="H260" i="76"/>
  <c r="M52" i="80"/>
  <c r="M365" i="76"/>
  <c r="E365" i="49"/>
  <c r="E365" i="76"/>
  <c r="E280" i="76"/>
  <c r="E280" i="49"/>
  <c r="D56" i="80"/>
  <c r="D405" i="76"/>
  <c r="D375" i="76"/>
  <c r="D290" i="49"/>
  <c r="D290" i="76"/>
  <c r="D42" i="80"/>
  <c r="D310" i="49"/>
  <c r="L374" i="76"/>
  <c r="L374" i="49"/>
  <c r="L56" i="31"/>
  <c r="L289" i="76"/>
  <c r="L289" i="49"/>
  <c r="K56" i="31"/>
  <c r="K404" i="49"/>
  <c r="K384" i="76"/>
  <c r="K384" i="49"/>
  <c r="K299" i="76"/>
  <c r="K299" i="49"/>
  <c r="K42" i="31"/>
  <c r="I78" i="31"/>
  <c r="I578" i="49"/>
  <c r="I578" i="76"/>
  <c r="M77" i="31"/>
  <c r="I29" i="31"/>
  <c r="I188" i="76"/>
  <c r="I168" i="76"/>
  <c r="I171" i="76"/>
  <c r="I756" i="76"/>
  <c r="I168" i="49"/>
  <c r="H83" i="31"/>
  <c r="H610" i="76"/>
  <c r="H384" i="76"/>
  <c r="H384" i="49"/>
  <c r="H299" i="49"/>
  <c r="M41" i="31"/>
  <c r="E568" i="76"/>
  <c r="E571" i="76"/>
  <c r="E805" i="76"/>
  <c r="E568" i="49"/>
  <c r="E78" i="31"/>
  <c r="E158" i="76"/>
  <c r="E158" i="49"/>
  <c r="E29" i="31"/>
  <c r="D600" i="76"/>
  <c r="D83" i="31"/>
  <c r="D620" i="76"/>
  <c r="D600" i="49"/>
  <c r="D178" i="76"/>
  <c r="D178" i="49"/>
  <c r="D46" i="76"/>
  <c r="D46" i="49"/>
  <c r="L343" i="49"/>
  <c r="L343" i="76"/>
  <c r="K373" i="76"/>
  <c r="K373" i="49"/>
  <c r="K288" i="49"/>
  <c r="K42" i="41"/>
  <c r="K308" i="49"/>
  <c r="J383" i="76"/>
  <c r="J383" i="49"/>
  <c r="I127" i="49"/>
  <c r="I127" i="76"/>
  <c r="I18" i="41"/>
  <c r="I77" i="76"/>
  <c r="G167" i="49"/>
  <c r="G167" i="76"/>
  <c r="E211" i="76"/>
  <c r="E211" i="49"/>
  <c r="F208" i="49"/>
  <c r="F208" i="76"/>
  <c r="L206" i="76"/>
  <c r="L206" i="49"/>
  <c r="M33" i="80"/>
  <c r="F220" i="76"/>
  <c r="F220" i="49"/>
  <c r="F31" i="80"/>
  <c r="F200" i="49"/>
  <c r="G217" i="76"/>
  <c r="G31" i="36"/>
  <c r="G197" i="76"/>
  <c r="M33" i="36"/>
  <c r="M217" i="76"/>
  <c r="G217" i="49"/>
  <c r="G229" i="76"/>
  <c r="G229" i="49"/>
  <c r="I642" i="76"/>
  <c r="I642" i="49"/>
  <c r="F641" i="49"/>
  <c r="F641" i="76"/>
  <c r="I261" i="76"/>
  <c r="I261" i="49"/>
  <c r="G396" i="76"/>
  <c r="G396" i="49"/>
  <c r="D160" i="76"/>
  <c r="D160" i="49"/>
  <c r="L300" i="76"/>
  <c r="L300" i="49"/>
  <c r="L42" i="80"/>
  <c r="L310" i="49"/>
  <c r="K395" i="76"/>
  <c r="K395" i="49"/>
  <c r="M55" i="80"/>
  <c r="B31" i="79"/>
  <c r="K300" i="49"/>
  <c r="K300" i="76"/>
  <c r="D57" i="76"/>
  <c r="I107" i="76"/>
  <c r="I107" i="49"/>
  <c r="F106" i="49"/>
  <c r="F106" i="76"/>
  <c r="I105" i="80"/>
  <c r="K18" i="36"/>
  <c r="K116" i="76"/>
  <c r="K116" i="49"/>
  <c r="G694" i="76"/>
  <c r="G694" i="49"/>
  <c r="D693" i="49"/>
  <c r="M92" i="80"/>
  <c r="D693" i="76"/>
  <c r="G690" i="49"/>
  <c r="G690" i="76"/>
  <c r="J683" i="49"/>
  <c r="J683" i="76"/>
  <c r="D681" i="49"/>
  <c r="M91" i="41"/>
  <c r="M681" i="49"/>
  <c r="G670" i="76"/>
  <c r="G670" i="49"/>
  <c r="G662" i="76"/>
  <c r="G662" i="49"/>
  <c r="D661" i="49"/>
  <c r="D661" i="76"/>
  <c r="J659" i="49"/>
  <c r="J659" i="76"/>
  <c r="H654" i="76"/>
  <c r="H654" i="49"/>
  <c r="E653" i="76"/>
  <c r="M88" i="80"/>
  <c r="K651" i="49"/>
  <c r="K651" i="76"/>
  <c r="H650" i="76"/>
  <c r="H650" i="49"/>
  <c r="E649" i="76"/>
  <c r="E649" i="49"/>
  <c r="L612" i="76"/>
  <c r="L612" i="49"/>
  <c r="L83" i="84"/>
  <c r="L622" i="76"/>
  <c r="L334" i="76"/>
  <c r="L334" i="49"/>
  <c r="J612" i="76"/>
  <c r="J612" i="49"/>
  <c r="M82" i="84"/>
  <c r="J346" i="76"/>
  <c r="J346" i="49"/>
  <c r="D688" i="49"/>
  <c r="D688" i="74"/>
  <c r="K686" i="74"/>
  <c r="K686" i="49"/>
  <c r="D677" i="49"/>
  <c r="D677" i="74"/>
  <c r="D685" i="74"/>
  <c r="D820" i="74"/>
  <c r="L658" i="74"/>
  <c r="L658" i="49"/>
  <c r="I657" i="74"/>
  <c r="I657" i="49"/>
  <c r="F656" i="49"/>
  <c r="F656" i="74"/>
  <c r="F665" i="74"/>
  <c r="F818" i="74"/>
  <c r="D638" i="74"/>
  <c r="D645" i="74"/>
  <c r="D816" i="74"/>
  <c r="D638" i="49"/>
  <c r="F110" i="76"/>
  <c r="F18" i="84"/>
  <c r="F110" i="49"/>
  <c r="D51" i="74"/>
  <c r="D56" i="49"/>
  <c r="H115" i="49"/>
  <c r="H100" i="76"/>
  <c r="H100" i="49"/>
  <c r="H18" i="84"/>
  <c r="H80" i="76"/>
  <c r="G99" i="76"/>
  <c r="G99" i="49"/>
  <c r="D18" i="31"/>
  <c r="D98" i="76"/>
  <c r="D98" i="49"/>
  <c r="J96" i="76"/>
  <c r="J96" i="49"/>
  <c r="D53" i="2"/>
  <c r="F572" i="74"/>
  <c r="F572" i="49"/>
  <c r="B122" i="74"/>
  <c r="B307" i="76"/>
  <c r="B444" i="76"/>
  <c r="B580" i="76"/>
  <c r="B661" i="76"/>
  <c r="M89" i="36"/>
  <c r="M660" i="76"/>
  <c r="B10" i="74"/>
  <c r="B152" i="74"/>
  <c r="B14" i="76"/>
  <c r="B126" i="76"/>
  <c r="B507" i="76"/>
  <c r="B588" i="76"/>
  <c r="B663" i="76"/>
  <c r="K652" i="76"/>
  <c r="C82" i="54"/>
  <c r="B608" i="76"/>
  <c r="B233" i="74"/>
  <c r="B263" i="74"/>
  <c r="B277" i="76"/>
  <c r="B392" i="76"/>
  <c r="B338" i="74"/>
  <c r="B44" i="76"/>
  <c r="B146" i="76"/>
  <c r="B470" i="74"/>
  <c r="B342" i="76"/>
  <c r="B484" i="76"/>
  <c r="M38" i="13"/>
  <c r="B227" i="76"/>
  <c r="E18" i="80"/>
  <c r="E79" i="76"/>
  <c r="I56" i="31"/>
  <c r="I404" i="76"/>
  <c r="B30" i="74"/>
  <c r="B237" i="76"/>
  <c r="B363" i="76"/>
  <c r="B487" i="76"/>
  <c r="B578" i="76"/>
  <c r="B641" i="76"/>
  <c r="D231" i="49"/>
  <c r="D231" i="76"/>
  <c r="M34" i="84"/>
  <c r="D105" i="84"/>
  <c r="D31" i="84"/>
  <c r="G44" i="76"/>
  <c r="G44" i="49"/>
  <c r="D369" i="74"/>
  <c r="J95" i="76"/>
  <c r="J18" i="26"/>
  <c r="J95" i="49"/>
  <c r="I110" i="76"/>
  <c r="I110" i="49"/>
  <c r="F109" i="76"/>
  <c r="M21" i="80"/>
  <c r="F109" i="49"/>
  <c r="I106" i="76"/>
  <c r="I106" i="49"/>
  <c r="F105" i="76"/>
  <c r="F105" i="49"/>
  <c r="L18" i="80"/>
  <c r="L79" i="49"/>
  <c r="L119" i="76"/>
  <c r="H118" i="76"/>
  <c r="H118" i="49"/>
  <c r="E117" i="76"/>
  <c r="E117" i="49"/>
  <c r="I211" i="76"/>
  <c r="M32" i="84"/>
  <c r="I211" i="49"/>
  <c r="F207" i="49"/>
  <c r="F207" i="76"/>
  <c r="D206" i="76"/>
  <c r="D206" i="49"/>
  <c r="D219" i="76"/>
  <c r="D219" i="49"/>
  <c r="G216" i="76"/>
  <c r="G216" i="49"/>
  <c r="D653" i="49"/>
  <c r="D205" i="49"/>
  <c r="D205" i="74"/>
  <c r="K203" i="74"/>
  <c r="K203" i="49"/>
  <c r="F215" i="74"/>
  <c r="F222" i="74"/>
  <c r="F762" i="74"/>
  <c r="F215" i="49"/>
  <c r="F224" i="74"/>
  <c r="F224" i="49"/>
  <c r="J88" i="76"/>
  <c r="J88" i="49"/>
  <c r="L85" i="76"/>
  <c r="L85" i="49"/>
  <c r="F563" i="74"/>
  <c r="F563" i="49"/>
  <c r="D52" i="15"/>
  <c r="F327" i="49"/>
  <c r="F327" i="74"/>
  <c r="F358" i="74"/>
  <c r="D28" i="2"/>
  <c r="F358" i="49"/>
  <c r="F56" i="13"/>
  <c r="F293" i="74"/>
  <c r="F293" i="49"/>
  <c r="H343" i="49"/>
  <c r="H343" i="76"/>
  <c r="G363" i="49"/>
  <c r="G363" i="76"/>
  <c r="G278" i="76"/>
  <c r="G278" i="49"/>
  <c r="E383" i="49"/>
  <c r="E383" i="76"/>
  <c r="E298" i="76"/>
  <c r="E298" i="49"/>
  <c r="E42" i="41"/>
  <c r="E308" i="76"/>
  <c r="D557" i="76"/>
  <c r="D557" i="49"/>
  <c r="D78" i="41"/>
  <c r="D167" i="76"/>
  <c r="D167" i="49"/>
  <c r="L342" i="49"/>
  <c r="L342" i="76"/>
  <c r="L56" i="36"/>
  <c r="M50" i="36"/>
  <c r="N32" i="52"/>
  <c r="M36" i="36"/>
  <c r="L247" i="49"/>
  <c r="L247" i="76"/>
  <c r="K352" i="76"/>
  <c r="K352" i="49"/>
  <c r="J362" i="76"/>
  <c r="J362" i="49"/>
  <c r="I372" i="76"/>
  <c r="I372" i="49"/>
  <c r="H29" i="36"/>
  <c r="H186" i="49"/>
  <c r="H136" i="76"/>
  <c r="H136" i="49"/>
  <c r="G566" i="76"/>
  <c r="M76" i="36"/>
  <c r="B52" i="35"/>
  <c r="G566" i="49"/>
  <c r="H11" i="74"/>
  <c r="H15" i="16"/>
  <c r="H61" i="49"/>
  <c r="F6" i="20"/>
  <c r="I8" i="20"/>
  <c r="H4" i="52"/>
  <c r="H27" i="49"/>
  <c r="H27" i="76"/>
  <c r="J26" i="49"/>
  <c r="J26" i="76"/>
  <c r="J15" i="31"/>
  <c r="G16" i="49"/>
  <c r="G16" i="76"/>
  <c r="I15" i="76"/>
  <c r="I15" i="49"/>
  <c r="E519" i="76"/>
  <c r="E798" i="76"/>
  <c r="B20" i="32"/>
  <c r="B20" i="42"/>
  <c r="L116" i="41"/>
  <c r="H82" i="74"/>
  <c r="H82" i="49"/>
  <c r="H92" i="74"/>
  <c r="H92" i="49"/>
  <c r="K102" i="74"/>
  <c r="K18" i="13"/>
  <c r="K102" i="49"/>
  <c r="M720" i="49"/>
  <c r="L107" i="80"/>
  <c r="J486" i="76"/>
  <c r="J594" i="74"/>
  <c r="J594" i="49"/>
  <c r="J83" i="13"/>
  <c r="J614" i="49"/>
  <c r="J327" i="74"/>
  <c r="J335" i="74"/>
  <c r="J776" i="74"/>
  <c r="J327" i="49"/>
  <c r="J42" i="13"/>
  <c r="J273" i="74"/>
  <c r="J273" i="49"/>
  <c r="I388" i="74"/>
  <c r="I388" i="49"/>
  <c r="I122" i="74"/>
  <c r="I131" i="74"/>
  <c r="I752" i="74"/>
  <c r="I122" i="49"/>
  <c r="I29" i="13"/>
  <c r="I182" i="74"/>
  <c r="M26" i="13"/>
  <c r="H152" i="74"/>
  <c r="H161" i="74"/>
  <c r="H755" i="74"/>
  <c r="H152" i="49"/>
  <c r="H29" i="13"/>
  <c r="G594" i="74"/>
  <c r="G83" i="13"/>
  <c r="G614" i="49"/>
  <c r="G594" i="49"/>
  <c r="G172" i="74"/>
  <c r="G172" i="49"/>
  <c r="M28" i="13"/>
  <c r="M13" i="13"/>
  <c r="G40" i="49"/>
  <c r="G40" i="74"/>
  <c r="E348" i="74"/>
  <c r="E348" i="49"/>
  <c r="F564" i="49"/>
  <c r="F78" i="21"/>
  <c r="H265" i="49"/>
  <c r="H265" i="74"/>
  <c r="J567" i="76"/>
  <c r="J567" i="49"/>
  <c r="J157" i="76"/>
  <c r="J157" i="49"/>
  <c r="D504" i="49"/>
  <c r="D504" i="76"/>
  <c r="J484" i="49"/>
  <c r="J484" i="76"/>
  <c r="G474" i="49"/>
  <c r="G474" i="76"/>
  <c r="T65" i="36"/>
  <c r="G55" i="54"/>
  <c r="O65" i="36"/>
  <c r="R65" i="36"/>
  <c r="E55" i="54"/>
  <c r="D464" i="76"/>
  <c r="O64" i="36"/>
  <c r="B47" i="54"/>
  <c r="T64" i="36"/>
  <c r="J444" i="76"/>
  <c r="J444" i="49"/>
  <c r="G434" i="76"/>
  <c r="G434" i="49"/>
  <c r="M61" i="36"/>
  <c r="B37" i="35"/>
  <c r="D424" i="76"/>
  <c r="D424" i="49"/>
  <c r="I511" i="74"/>
  <c r="I519" i="74"/>
  <c r="I798" i="74"/>
  <c r="I511" i="49"/>
  <c r="F501" i="74"/>
  <c r="F501" i="49"/>
  <c r="D66" i="15"/>
  <c r="L481" i="49"/>
  <c r="L481" i="74"/>
  <c r="L489" i="74"/>
  <c r="L795" i="74"/>
  <c r="D40" i="15"/>
  <c r="F461" i="49"/>
  <c r="L441" i="49"/>
  <c r="L441" i="74"/>
  <c r="L510" i="74"/>
  <c r="L510" i="49"/>
  <c r="K502" i="49"/>
  <c r="K502" i="74"/>
  <c r="K509" i="74"/>
  <c r="K797" i="74"/>
  <c r="H492" i="74"/>
  <c r="M67" i="21"/>
  <c r="B43" i="20"/>
  <c r="D109" i="19"/>
  <c r="H492" i="49"/>
  <c r="E482" i="74"/>
  <c r="E482" i="49"/>
  <c r="T66" i="21"/>
  <c r="G61" i="54"/>
  <c r="M66" i="21"/>
  <c r="H48" i="52"/>
  <c r="K462" i="74"/>
  <c r="K462" i="49"/>
  <c r="M64" i="21"/>
  <c r="E442" i="49"/>
  <c r="T62" i="21"/>
  <c r="G29" i="54"/>
  <c r="E442" i="74"/>
  <c r="K422" i="49"/>
  <c r="K422" i="74"/>
  <c r="H56" i="49"/>
  <c r="H56" i="76"/>
  <c r="H15" i="31"/>
  <c r="H66" i="76"/>
  <c r="K54" i="76"/>
  <c r="K54" i="49"/>
  <c r="K15" i="36"/>
  <c r="K64" i="49"/>
  <c r="M14" i="36"/>
  <c r="H51" i="49"/>
  <c r="H51" i="74"/>
  <c r="H59" i="74"/>
  <c r="H743" i="74"/>
  <c r="K48" i="76"/>
  <c r="K15" i="84"/>
  <c r="K68" i="76"/>
  <c r="K48" i="49"/>
  <c r="E47" i="49"/>
  <c r="E47" i="76"/>
  <c r="K83" i="74"/>
  <c r="K83" i="49"/>
  <c r="G284" i="74"/>
  <c r="G284" i="49"/>
  <c r="E143" i="74"/>
  <c r="E143" i="49"/>
  <c r="K562" i="74"/>
  <c r="K562" i="49"/>
  <c r="K78" i="13"/>
  <c r="K152" i="74"/>
  <c r="K152" i="49"/>
  <c r="E395" i="76"/>
  <c r="E395" i="49"/>
  <c r="D139" i="76"/>
  <c r="D139" i="49"/>
  <c r="D29" i="80"/>
  <c r="L548" i="76"/>
  <c r="L548" i="49"/>
  <c r="L138" i="76"/>
  <c r="L138" i="49"/>
  <c r="K568" i="49"/>
  <c r="K568" i="76"/>
  <c r="I42" i="31"/>
  <c r="M37" i="31"/>
  <c r="H548" i="76"/>
  <c r="H548" i="49"/>
  <c r="H148" i="76"/>
  <c r="H148" i="49"/>
  <c r="D354" i="76"/>
  <c r="M51" i="31"/>
  <c r="B27" i="30"/>
  <c r="D354" i="49"/>
  <c r="L288" i="49"/>
  <c r="L288" i="76"/>
  <c r="E426" i="76"/>
  <c r="E426" i="49"/>
  <c r="E71" i="31"/>
  <c r="K513" i="49"/>
  <c r="K513" i="76"/>
  <c r="O67" i="26"/>
  <c r="B70" i="54"/>
  <c r="E493" i="76"/>
  <c r="E493" i="49"/>
  <c r="F520" i="49"/>
  <c r="F520" i="74"/>
  <c r="H490" i="49"/>
  <c r="H490" i="74"/>
  <c r="E480" i="74"/>
  <c r="E480" i="49"/>
  <c r="H450" i="74"/>
  <c r="H450" i="49"/>
  <c r="H459" i="49"/>
  <c r="H792" i="49"/>
  <c r="O62" i="13"/>
  <c r="B27" i="54"/>
  <c r="T62" i="13"/>
  <c r="G27" i="54"/>
  <c r="L420" i="74"/>
  <c r="L429" i="74"/>
  <c r="L789" i="74"/>
  <c r="L420" i="49"/>
  <c r="F514" i="76"/>
  <c r="F514" i="49"/>
  <c r="L111" i="84"/>
  <c r="Q69" i="84"/>
  <c r="L143" i="74"/>
  <c r="L151" i="74"/>
  <c r="L754" i="74"/>
  <c r="L143" i="49"/>
  <c r="K553" i="74"/>
  <c r="K553" i="49"/>
  <c r="K163" i="74"/>
  <c r="K163" i="49"/>
  <c r="J573" i="74"/>
  <c r="J581" i="74"/>
  <c r="J806" i="74"/>
  <c r="J573" i="49"/>
  <c r="J163" i="74"/>
  <c r="J171" i="74"/>
  <c r="J756" i="74"/>
  <c r="J163" i="49"/>
  <c r="H349" i="74"/>
  <c r="H357" i="74"/>
  <c r="H780" i="74"/>
  <c r="H349" i="49"/>
  <c r="D130" i="49"/>
  <c r="D29" i="84"/>
  <c r="D190" i="49"/>
  <c r="D130" i="76"/>
  <c r="L78" i="80"/>
  <c r="L549" i="76"/>
  <c r="L549" i="49"/>
  <c r="K559" i="76"/>
  <c r="K561" i="76"/>
  <c r="K804" i="76"/>
  <c r="K559" i="49"/>
  <c r="M75" i="80"/>
  <c r="K139" i="76"/>
  <c r="K139" i="49"/>
  <c r="J579" i="49"/>
  <c r="J78" i="80"/>
  <c r="J29" i="80"/>
  <c r="J159" i="76"/>
  <c r="M26" i="80"/>
  <c r="M18" i="86"/>
  <c r="I601" i="76"/>
  <c r="I601" i="49"/>
  <c r="I179" i="76"/>
  <c r="I29" i="80"/>
  <c r="I189" i="49"/>
  <c r="I179" i="49"/>
  <c r="I270" i="76"/>
  <c r="I42" i="80"/>
  <c r="I270" i="49"/>
  <c r="G375" i="76"/>
  <c r="G375" i="49"/>
  <c r="G290" i="76"/>
  <c r="G290" i="49"/>
  <c r="H518" i="76"/>
  <c r="H518" i="49"/>
  <c r="E508" i="76"/>
  <c r="E508" i="49"/>
  <c r="K488" i="76"/>
  <c r="K488" i="49"/>
  <c r="H478" i="49"/>
  <c r="H478" i="76"/>
  <c r="E468" i="76"/>
  <c r="E468" i="49"/>
  <c r="T64" i="84"/>
  <c r="K448" i="76"/>
  <c r="K448" i="49"/>
  <c r="K517" i="49"/>
  <c r="K517" i="76"/>
  <c r="K477" i="76"/>
  <c r="K477" i="49"/>
  <c r="H467" i="76"/>
  <c r="H467" i="49"/>
  <c r="E457" i="49"/>
  <c r="T63" i="80"/>
  <c r="O63" i="80"/>
  <c r="R63" i="80"/>
  <c r="E457" i="76"/>
  <c r="K437" i="76"/>
  <c r="K437" i="49"/>
  <c r="H427" i="76"/>
  <c r="H427" i="49"/>
  <c r="L505" i="76"/>
  <c r="L505" i="49"/>
  <c r="I495" i="76"/>
  <c r="I495" i="49"/>
  <c r="F445" i="76"/>
  <c r="F445" i="49"/>
  <c r="L425" i="76"/>
  <c r="L425" i="49"/>
  <c r="D45" i="30"/>
  <c r="F516" i="49"/>
  <c r="L496" i="76"/>
  <c r="L496" i="49"/>
  <c r="J687" i="74"/>
  <c r="J687" i="49"/>
  <c r="I686" i="74"/>
  <c r="I686" i="49"/>
  <c r="K676" i="74"/>
  <c r="K676" i="49"/>
  <c r="D667" i="74"/>
  <c r="D667" i="49"/>
  <c r="F646" i="74"/>
  <c r="F655" i="74"/>
  <c r="F817" i="74"/>
  <c r="F646" i="49"/>
  <c r="G124" i="49"/>
  <c r="G124" i="74"/>
  <c r="E544" i="74"/>
  <c r="E544" i="49"/>
  <c r="E124" i="74"/>
  <c r="E29" i="21"/>
  <c r="E184" i="74"/>
  <c r="E124" i="49"/>
  <c r="D78" i="21"/>
  <c r="D584" i="49"/>
  <c r="D544" i="74"/>
  <c r="D544" i="49"/>
  <c r="D134" i="74"/>
  <c r="D134" i="49"/>
  <c r="L553" i="74"/>
  <c r="L561" i="74"/>
  <c r="L804" i="74"/>
  <c r="L553" i="49"/>
  <c r="C16" i="54"/>
  <c r="L370" i="49"/>
  <c r="L370" i="74"/>
  <c r="L56" i="21"/>
  <c r="L400" i="74"/>
  <c r="L275" i="49"/>
  <c r="L275" i="74"/>
  <c r="L42" i="21"/>
  <c r="K56" i="21"/>
  <c r="K360" i="49"/>
  <c r="K360" i="74"/>
  <c r="J370" i="74"/>
  <c r="J370" i="49"/>
  <c r="I370" i="49"/>
  <c r="M53" i="21"/>
  <c r="I275" i="74"/>
  <c r="I282" i="74"/>
  <c r="I768" i="74"/>
  <c r="I275" i="49"/>
  <c r="M39" i="21"/>
  <c r="H574" i="74"/>
  <c r="H574" i="49"/>
  <c r="H376" i="76"/>
  <c r="H376" i="49"/>
  <c r="H281" i="49"/>
  <c r="H281" i="76"/>
  <c r="G18" i="84"/>
  <c r="G130" i="49"/>
  <c r="G130" i="76"/>
  <c r="F291" i="76"/>
  <c r="F291" i="49"/>
  <c r="F569" i="49"/>
  <c r="D52" i="79"/>
  <c r="F569" i="76"/>
  <c r="F600" i="49"/>
  <c r="F83" i="31"/>
  <c r="F600" i="76"/>
  <c r="G168" i="76"/>
  <c r="I671" i="49"/>
  <c r="I671" i="76"/>
  <c r="F670" i="76"/>
  <c r="F670" i="49"/>
  <c r="L664" i="76"/>
  <c r="L664" i="49"/>
  <c r="I663" i="49"/>
  <c r="I663" i="76"/>
  <c r="F662" i="76"/>
  <c r="F662" i="49"/>
  <c r="I659" i="76"/>
  <c r="I659" i="49"/>
  <c r="D649" i="49"/>
  <c r="D649" i="76"/>
  <c r="H381" i="76"/>
  <c r="H381" i="49"/>
  <c r="G145" i="76"/>
  <c r="G145" i="49"/>
  <c r="D83" i="26"/>
  <c r="D607" i="76"/>
  <c r="H365" i="49"/>
  <c r="E694" i="49"/>
  <c r="E694" i="76"/>
  <c r="H691" i="76"/>
  <c r="H691" i="49"/>
  <c r="K684" i="49"/>
  <c r="K684" i="76"/>
  <c r="H683" i="76"/>
  <c r="M91" i="80"/>
  <c r="H683" i="49"/>
  <c r="E682" i="49"/>
  <c r="E682" i="76"/>
  <c r="M91" i="36"/>
  <c r="M680" i="76"/>
  <c r="K680" i="49"/>
  <c r="J329" i="76"/>
  <c r="J329" i="49"/>
  <c r="J246" i="76"/>
  <c r="J246" i="49"/>
  <c r="I351" i="49"/>
  <c r="I351" i="76"/>
  <c r="I266" i="76"/>
  <c r="I266" i="49"/>
  <c r="L108" i="76"/>
  <c r="L108" i="49"/>
  <c r="L238" i="76"/>
  <c r="L238" i="49"/>
  <c r="I237" i="76"/>
  <c r="I237" i="49"/>
  <c r="F236" i="76"/>
  <c r="F236" i="49"/>
  <c r="L160" i="49"/>
  <c r="L160" i="76"/>
  <c r="D382" i="76"/>
  <c r="D56" i="36"/>
  <c r="D402" i="76"/>
  <c r="M54" i="36"/>
  <c r="M382" i="76"/>
  <c r="D382" i="49"/>
  <c r="D287" i="76"/>
  <c r="D287" i="49"/>
  <c r="L391" i="76"/>
  <c r="L391" i="49"/>
  <c r="L125" i="76"/>
  <c r="L125" i="49"/>
  <c r="K145" i="76"/>
  <c r="K145" i="49"/>
  <c r="G227" i="76"/>
  <c r="G227" i="49"/>
  <c r="M52" i="36"/>
  <c r="N34" i="52"/>
  <c r="E362" i="76"/>
  <c r="E362" i="49"/>
  <c r="E267" i="76"/>
  <c r="E267" i="49"/>
  <c r="B72" i="74"/>
  <c r="B182" i="74"/>
  <c r="B348" i="74"/>
  <c r="B15" i="76"/>
  <c r="B45" i="76"/>
  <c r="B99" i="76"/>
  <c r="B127" i="76"/>
  <c r="B156" i="76"/>
  <c r="B179" i="76"/>
  <c r="B209" i="76"/>
  <c r="B238" i="76"/>
  <c r="B260" i="76"/>
  <c r="B290" i="76"/>
  <c r="B319" i="76"/>
  <c r="B352" i="76"/>
  <c r="B375" i="76"/>
  <c r="B404" i="76"/>
  <c r="B445" i="76"/>
  <c r="B474" i="76"/>
  <c r="B497" i="76"/>
  <c r="B525" i="76"/>
  <c r="B566" i="76"/>
  <c r="B589" i="76"/>
  <c r="B620" i="76"/>
  <c r="B650" i="76"/>
  <c r="B682" i="76"/>
  <c r="B82" i="74"/>
  <c r="B193" i="74"/>
  <c r="B398" i="74"/>
  <c r="B16" i="76"/>
  <c r="B46" i="76"/>
  <c r="B76" i="76"/>
  <c r="B128" i="76"/>
  <c r="B157" i="76"/>
  <c r="B186" i="76"/>
  <c r="B210" i="76"/>
  <c r="B239" i="76"/>
  <c r="B267" i="76"/>
  <c r="B320" i="76"/>
  <c r="B353" i="76"/>
  <c r="B405" i="76"/>
  <c r="B446" i="76"/>
  <c r="B475" i="76"/>
  <c r="B526" i="76"/>
  <c r="B567" i="76"/>
  <c r="B598" i="76"/>
  <c r="B621" i="76"/>
  <c r="B651" i="76"/>
  <c r="B692" i="76"/>
  <c r="C807" i="76"/>
  <c r="F487" i="76"/>
  <c r="E498" i="49"/>
  <c r="B92" i="74"/>
  <c r="B203" i="74"/>
  <c r="B420" i="74"/>
  <c r="B17" i="76"/>
  <c r="B47" i="76"/>
  <c r="B77" i="76"/>
  <c r="B106" i="76"/>
  <c r="B129" i="76"/>
  <c r="B158" i="76"/>
  <c r="B187" i="76"/>
  <c r="B217" i="76"/>
  <c r="B240" i="76"/>
  <c r="B268" i="76"/>
  <c r="B297" i="76"/>
  <c r="B321" i="76"/>
  <c r="B354" i="76"/>
  <c r="B382" i="76"/>
  <c r="B424" i="76"/>
  <c r="B447" i="76"/>
  <c r="B476" i="76"/>
  <c r="B504" i="76"/>
  <c r="B527" i="76"/>
  <c r="B568" i="76"/>
  <c r="B599" i="76"/>
  <c r="B629" i="76"/>
  <c r="B652" i="76"/>
  <c r="B701" i="76"/>
  <c r="H170" i="76"/>
  <c r="B102" i="74"/>
  <c r="B213" i="74"/>
  <c r="B460" i="74"/>
  <c r="B24" i="76"/>
  <c r="B78" i="76"/>
  <c r="B107" i="76"/>
  <c r="B159" i="76"/>
  <c r="B188" i="76"/>
  <c r="B218" i="76"/>
  <c r="B269" i="76"/>
  <c r="B298" i="76"/>
  <c r="B330" i="76"/>
  <c r="B355" i="76"/>
  <c r="B383" i="76"/>
  <c r="B425" i="76"/>
  <c r="B477" i="76"/>
  <c r="B505" i="76"/>
  <c r="B546" i="76"/>
  <c r="B569" i="76"/>
  <c r="B600" i="76"/>
  <c r="B630" i="76"/>
  <c r="B653" i="76"/>
  <c r="B719" i="76"/>
  <c r="B112" i="74"/>
  <c r="B223" i="74"/>
  <c r="B461" i="74"/>
  <c r="B25" i="76"/>
  <c r="B54" i="76"/>
  <c r="B79" i="76"/>
  <c r="B108" i="76"/>
  <c r="B136" i="76"/>
  <c r="B166" i="76"/>
  <c r="B189" i="76"/>
  <c r="B219" i="76"/>
  <c r="B247" i="76"/>
  <c r="B270" i="76"/>
  <c r="B299" i="76"/>
  <c r="B331" i="76"/>
  <c r="B362" i="76"/>
  <c r="B384" i="76"/>
  <c r="B426" i="76"/>
  <c r="B454" i="76"/>
  <c r="B506" i="76"/>
  <c r="B547" i="76"/>
  <c r="B576" i="76"/>
  <c r="B601" i="76"/>
  <c r="B631" i="76"/>
  <c r="B660" i="76"/>
  <c r="B132" i="74"/>
  <c r="B243" i="74"/>
  <c r="B520" i="74"/>
  <c r="K619" i="49"/>
  <c r="B142" i="74"/>
  <c r="B253" i="74"/>
  <c r="B434" i="76"/>
  <c r="B514" i="76"/>
  <c r="B556" i="76"/>
  <c r="B640" i="76"/>
  <c r="B670" i="76"/>
  <c r="B464" i="76"/>
  <c r="B671" i="76"/>
  <c r="B40" i="74"/>
  <c r="B283" i="74"/>
  <c r="C812" i="74"/>
  <c r="B36" i="76"/>
  <c r="B65" i="76"/>
  <c r="B96" i="76"/>
  <c r="B119" i="76"/>
  <c r="B147" i="76"/>
  <c r="B176" i="76"/>
  <c r="B200" i="76"/>
  <c r="B229" i="76"/>
  <c r="B257" i="76"/>
  <c r="B287" i="76"/>
  <c r="B310" i="76"/>
  <c r="B344" i="76"/>
  <c r="B372" i="76"/>
  <c r="B395" i="76"/>
  <c r="B436" i="76"/>
  <c r="B465" i="76"/>
  <c r="B494" i="76"/>
  <c r="B516" i="76"/>
  <c r="B558" i="76"/>
  <c r="B586" i="76"/>
  <c r="B642" i="76"/>
  <c r="B672" i="76"/>
  <c r="C812" i="76"/>
  <c r="F494" i="76"/>
  <c r="E33" i="79"/>
  <c r="B50" i="74"/>
  <c r="B162" i="74"/>
  <c r="B293" i="74"/>
  <c r="C807" i="74"/>
  <c r="B37" i="76"/>
  <c r="B66" i="76"/>
  <c r="B97" i="76"/>
  <c r="B148" i="76"/>
  <c r="B177" i="76"/>
  <c r="B207" i="76"/>
  <c r="B230" i="76"/>
  <c r="B258" i="76"/>
  <c r="B288" i="76"/>
  <c r="B345" i="76"/>
  <c r="B373" i="76"/>
  <c r="B402" i="76"/>
  <c r="B437" i="76"/>
  <c r="B466" i="76"/>
  <c r="B495" i="76"/>
  <c r="B517" i="76"/>
  <c r="B559" i="76"/>
  <c r="B587" i="76"/>
  <c r="B618" i="76"/>
  <c r="B643" i="76"/>
  <c r="B680" i="76"/>
  <c r="H682" i="76"/>
  <c r="K525" i="49"/>
  <c r="P69" i="26"/>
  <c r="L110" i="26"/>
  <c r="P69" i="41"/>
  <c r="L110" i="41"/>
  <c r="U64" i="41"/>
  <c r="H48" i="54"/>
  <c r="I66" i="54"/>
  <c r="U62" i="36"/>
  <c r="C31" i="54"/>
  <c r="L115" i="36"/>
  <c r="B16" i="37"/>
  <c r="U66" i="31"/>
  <c r="C65" i="54"/>
  <c r="J49" i="54"/>
  <c r="J50" i="54"/>
  <c r="L113" i="31"/>
  <c r="D20" i="59"/>
  <c r="E333" i="76"/>
  <c r="D222" i="74"/>
  <c r="D762" i="74"/>
  <c r="C63" i="54"/>
  <c r="D104" i="49"/>
  <c r="H669" i="49"/>
  <c r="E33" i="15"/>
  <c r="E33" i="83"/>
  <c r="B303" i="74"/>
  <c r="B430" i="74"/>
  <c r="B542" i="74"/>
  <c r="K39" i="74"/>
  <c r="K741" i="74"/>
  <c r="B694" i="76"/>
  <c r="L96" i="76"/>
  <c r="D116" i="76"/>
  <c r="E660" i="76"/>
  <c r="J580" i="76"/>
  <c r="F495" i="76"/>
  <c r="J102" i="49"/>
  <c r="F233" i="49"/>
  <c r="D646" i="49"/>
  <c r="I143" i="49"/>
  <c r="K284" i="49"/>
  <c r="E657" i="49"/>
  <c r="J134" i="49"/>
  <c r="K370" i="49"/>
  <c r="L107" i="84"/>
  <c r="K662" i="49"/>
  <c r="B314" i="74"/>
  <c r="B440" i="74"/>
  <c r="B594" i="74"/>
  <c r="D94" i="74"/>
  <c r="H563" i="74"/>
  <c r="J342" i="76"/>
  <c r="F528" i="76"/>
  <c r="F79" i="77"/>
  <c r="D46" i="83"/>
  <c r="L110" i="16"/>
  <c r="M92" i="13"/>
  <c r="D215" i="49"/>
  <c r="G93" i="49"/>
  <c r="L216" i="49"/>
  <c r="E238" i="49"/>
  <c r="E33" i="25"/>
  <c r="I109" i="49"/>
  <c r="G673" i="49"/>
  <c r="B204" i="74"/>
  <c r="B326" i="74"/>
  <c r="B450" i="74"/>
  <c r="B596" i="74"/>
  <c r="G327" i="74"/>
  <c r="B702" i="76"/>
  <c r="C785" i="76"/>
  <c r="C786" i="76"/>
  <c r="I39" i="76"/>
  <c r="I741" i="76"/>
  <c r="G114" i="49"/>
  <c r="C57" i="54"/>
  <c r="D39" i="49"/>
  <c r="D741" i="49"/>
  <c r="E42" i="49"/>
  <c r="F238" i="49"/>
  <c r="C807" i="49"/>
  <c r="L264" i="74"/>
  <c r="I8" i="35"/>
  <c r="K93" i="49"/>
  <c r="D18" i="21"/>
  <c r="L638" i="49"/>
  <c r="H206" i="49"/>
  <c r="F79" i="46"/>
  <c r="J98" i="49"/>
  <c r="E579" i="49"/>
  <c r="I437" i="76"/>
  <c r="J549" i="49"/>
  <c r="F112" i="49"/>
  <c r="U66" i="26"/>
  <c r="D244" i="49"/>
  <c r="K134" i="49"/>
  <c r="L106" i="49"/>
  <c r="E33" i="2"/>
  <c r="E33" i="35"/>
  <c r="J89" i="49"/>
  <c r="H149" i="49"/>
  <c r="B358" i="74"/>
  <c r="B480" i="74"/>
  <c r="H370" i="74"/>
  <c r="H377" i="74"/>
  <c r="H782" i="74"/>
  <c r="L113" i="21"/>
  <c r="I18" i="13"/>
  <c r="F18" i="13"/>
  <c r="F72" i="74"/>
  <c r="B16" i="60"/>
  <c r="I225" i="49"/>
  <c r="L650" i="49"/>
  <c r="L691" i="49"/>
  <c r="F108" i="49"/>
  <c r="D210" i="49"/>
  <c r="K683" i="49"/>
  <c r="J356" i="49"/>
  <c r="K560" i="49"/>
  <c r="B368" i="74"/>
  <c r="B490" i="74"/>
  <c r="I18" i="31"/>
  <c r="M721" i="76"/>
  <c r="G18" i="21"/>
  <c r="E668" i="49"/>
  <c r="E82" i="49"/>
  <c r="L227" i="49"/>
  <c r="B378" i="74"/>
  <c r="B500" i="74"/>
  <c r="I137" i="76"/>
  <c r="K648" i="49"/>
  <c r="H87" i="49"/>
  <c r="E42" i="46"/>
  <c r="E33" i="30"/>
  <c r="G120" i="49"/>
  <c r="E221" i="49"/>
  <c r="B273" i="74"/>
  <c r="B388" i="74"/>
  <c r="B510" i="74"/>
  <c r="K570" i="76"/>
  <c r="M10" i="62"/>
  <c r="I17" i="75"/>
  <c r="M20" i="16"/>
  <c r="M93" i="49"/>
  <c r="D93" i="74"/>
  <c r="H103" i="74"/>
  <c r="H103" i="49"/>
  <c r="H105" i="16"/>
  <c r="H18" i="16"/>
  <c r="L107" i="26"/>
  <c r="M716" i="76"/>
  <c r="K244" i="74"/>
  <c r="K42" i="16"/>
  <c r="K244" i="49"/>
  <c r="M75" i="31"/>
  <c r="H78" i="31"/>
  <c r="H588" i="49"/>
  <c r="H558" i="49"/>
  <c r="H558" i="76"/>
  <c r="H158" i="76"/>
  <c r="M26" i="31"/>
  <c r="M158" i="76"/>
  <c r="H29" i="31"/>
  <c r="H158" i="49"/>
  <c r="G600" i="49"/>
  <c r="G600" i="76"/>
  <c r="M81" i="31"/>
  <c r="M28" i="31"/>
  <c r="G178" i="76"/>
  <c r="G46" i="49"/>
  <c r="G15" i="31"/>
  <c r="G46" i="76"/>
  <c r="E354" i="76"/>
  <c r="E354" i="49"/>
  <c r="E56" i="31"/>
  <c r="E269" i="49"/>
  <c r="E269" i="76"/>
  <c r="K351" i="76"/>
  <c r="K351" i="49"/>
  <c r="K56" i="26"/>
  <c r="M62" i="80"/>
  <c r="H71" i="80"/>
  <c r="D13" i="83"/>
  <c r="F48" i="49"/>
  <c r="F48" i="76"/>
  <c r="L47" i="76"/>
  <c r="L47" i="49"/>
  <c r="J55" i="49"/>
  <c r="J55" i="76"/>
  <c r="G45" i="76"/>
  <c r="G45" i="49"/>
  <c r="K20" i="74"/>
  <c r="K20" i="49"/>
  <c r="H10" i="74"/>
  <c r="H15" i="13"/>
  <c r="H10" i="49"/>
  <c r="D11" i="15"/>
  <c r="F21" i="49"/>
  <c r="F21" i="74"/>
  <c r="F29" i="74"/>
  <c r="M11" i="16"/>
  <c r="F6" i="15"/>
  <c r="F4" i="52"/>
  <c r="J12" i="74"/>
  <c r="J19" i="74"/>
  <c r="J739" i="74"/>
  <c r="J12" i="49"/>
  <c r="L17" i="49"/>
  <c r="L15" i="80"/>
  <c r="L17" i="76"/>
  <c r="M10" i="80"/>
  <c r="J24" i="76"/>
  <c r="J24" i="49"/>
  <c r="G14" i="76"/>
  <c r="G14" i="49"/>
  <c r="G15" i="36"/>
  <c r="F26" i="76"/>
  <c r="D11" i="30"/>
  <c r="F15" i="31"/>
  <c r="F6" i="30"/>
  <c r="L4" i="52"/>
  <c r="H25" i="49"/>
  <c r="H25" i="76"/>
  <c r="H15" i="41"/>
  <c r="H105" i="41"/>
  <c r="J16" i="54"/>
  <c r="F26" i="49"/>
  <c r="M10" i="13"/>
  <c r="H67" i="76"/>
  <c r="H67" i="49"/>
  <c r="F15" i="16"/>
  <c r="B677" i="74"/>
  <c r="B143" i="74"/>
  <c r="B83" i="74"/>
  <c r="B21" i="74"/>
  <c r="B511" i="74"/>
  <c r="B451" i="74"/>
  <c r="B379" i="74"/>
  <c r="B315" i="74"/>
  <c r="B254" i="74"/>
  <c r="B194" i="74"/>
  <c r="B133" i="74"/>
  <c r="B73" i="74"/>
  <c r="B501" i="74"/>
  <c r="B441" i="74"/>
  <c r="B369" i="74"/>
  <c r="B304" i="74"/>
  <c r="B244" i="74"/>
  <c r="B183" i="74"/>
  <c r="B583" i="74"/>
  <c r="B123" i="74"/>
  <c r="B61" i="74"/>
  <c r="B573" i="74"/>
  <c r="B491" i="74"/>
  <c r="B431" i="74"/>
  <c r="B359" i="74"/>
  <c r="B294" i="74"/>
  <c r="B234" i="74"/>
  <c r="B173" i="74"/>
  <c r="B563" i="74"/>
  <c r="B113" i="74"/>
  <c r="B51" i="74"/>
  <c r="B553" i="74"/>
  <c r="B481" i="74"/>
  <c r="B421" i="74"/>
  <c r="B349" i="74"/>
  <c r="B284" i="74"/>
  <c r="B224" i="74"/>
  <c r="B163" i="74"/>
  <c r="B103" i="74"/>
  <c r="B41" i="74"/>
  <c r="B543" i="74"/>
  <c r="B471" i="74"/>
  <c r="B399" i="74"/>
  <c r="B339" i="74"/>
  <c r="B274" i="74"/>
  <c r="B214" i="74"/>
  <c r="B11" i="74"/>
  <c r="B153" i="74"/>
  <c r="B93" i="74"/>
  <c r="B31" i="74"/>
  <c r="J168" i="76"/>
  <c r="J168" i="49"/>
  <c r="J46" i="76"/>
  <c r="J46" i="49"/>
  <c r="I344" i="49"/>
  <c r="I344" i="76"/>
  <c r="I347" i="76"/>
  <c r="I779" i="76"/>
  <c r="I259" i="76"/>
  <c r="I259" i="49"/>
  <c r="D477" i="76"/>
  <c r="D477" i="49"/>
  <c r="J457" i="76"/>
  <c r="J457" i="49"/>
  <c r="K53" i="76"/>
  <c r="K53" i="49"/>
  <c r="K52" i="74"/>
  <c r="K59" i="74"/>
  <c r="K743" i="74"/>
  <c r="K52" i="49"/>
  <c r="H617" i="49"/>
  <c r="K39" i="49"/>
  <c r="K741" i="49"/>
  <c r="J66" i="54"/>
  <c r="J265" i="49"/>
  <c r="J265" i="74"/>
  <c r="K366" i="76"/>
  <c r="K366" i="49"/>
  <c r="L128" i="76"/>
  <c r="L128" i="49"/>
  <c r="G257" i="76"/>
  <c r="G257" i="49"/>
  <c r="E126" i="76"/>
  <c r="E126" i="49"/>
  <c r="L165" i="76"/>
  <c r="L165" i="49"/>
  <c r="E527" i="49"/>
  <c r="E527" i="76"/>
  <c r="K507" i="76"/>
  <c r="K507" i="49"/>
  <c r="H497" i="76"/>
  <c r="H499" i="76"/>
  <c r="H796" i="76"/>
  <c r="H497" i="49"/>
  <c r="J213" i="49"/>
  <c r="E380" i="74"/>
  <c r="E380" i="49"/>
  <c r="I126" i="76"/>
  <c r="I126" i="49"/>
  <c r="H556" i="49"/>
  <c r="H556" i="76"/>
  <c r="G342" i="76"/>
  <c r="G342" i="49"/>
  <c r="J528" i="76"/>
  <c r="J528" i="49"/>
  <c r="J478" i="49"/>
  <c r="J478" i="76"/>
  <c r="G468" i="49"/>
  <c r="G468" i="76"/>
  <c r="J438" i="76"/>
  <c r="J438" i="49"/>
  <c r="L492" i="74"/>
  <c r="L492" i="49"/>
  <c r="I482" i="74"/>
  <c r="I482" i="49"/>
  <c r="F472" i="74"/>
  <c r="F472" i="49"/>
  <c r="B264" i="74"/>
  <c r="E263" i="74"/>
  <c r="E263" i="49"/>
  <c r="G333" i="76"/>
  <c r="G333" i="49"/>
  <c r="J277" i="49"/>
  <c r="J277" i="76"/>
  <c r="AA16" i="70"/>
  <c r="J15" i="64"/>
  <c r="S11" i="65"/>
  <c r="D454" i="76"/>
  <c r="D454" i="49"/>
  <c r="J434" i="49"/>
  <c r="J434" i="76"/>
  <c r="I501" i="49"/>
  <c r="I501" i="74"/>
  <c r="I461" i="74"/>
  <c r="I461" i="49"/>
  <c r="I421" i="74"/>
  <c r="I421" i="49"/>
  <c r="G657" i="74"/>
  <c r="G657" i="49"/>
  <c r="D656" i="74"/>
  <c r="D656" i="49"/>
  <c r="E228" i="76"/>
  <c r="E228" i="49"/>
  <c r="G240" i="76"/>
  <c r="G240" i="49"/>
  <c r="E237" i="76"/>
  <c r="E237" i="49"/>
  <c r="L174" i="74"/>
  <c r="L174" i="49"/>
  <c r="K164" i="74"/>
  <c r="K164" i="49"/>
  <c r="I574" i="49"/>
  <c r="I574" i="74"/>
  <c r="I581" i="74"/>
  <c r="I806" i="74"/>
  <c r="I174" i="74"/>
  <c r="I174" i="49"/>
  <c r="H94" i="49"/>
  <c r="H94" i="74"/>
  <c r="L44" i="76"/>
  <c r="L44" i="49"/>
  <c r="F148" i="76"/>
  <c r="F148" i="49"/>
  <c r="D27" i="35"/>
  <c r="F352" i="49"/>
  <c r="F352" i="76"/>
  <c r="I297" i="76"/>
  <c r="I297" i="49"/>
  <c r="L484" i="76"/>
  <c r="L484" i="49"/>
  <c r="B389" i="74"/>
  <c r="H640" i="76"/>
  <c r="H640" i="49"/>
  <c r="E639" i="76"/>
  <c r="E645" i="76"/>
  <c r="E816" i="76"/>
  <c r="E639" i="49"/>
  <c r="I385" i="76"/>
  <c r="I385" i="49"/>
  <c r="I149" i="76"/>
  <c r="I149" i="49"/>
  <c r="F394" i="49"/>
  <c r="D31" i="30"/>
  <c r="J524" i="49"/>
  <c r="J524" i="76"/>
  <c r="G514" i="76"/>
  <c r="G514" i="49"/>
  <c r="H687" i="49"/>
  <c r="H687" i="74"/>
  <c r="L677" i="74"/>
  <c r="L677" i="49"/>
  <c r="L368" i="74"/>
  <c r="L368" i="49"/>
  <c r="K283" i="74"/>
  <c r="K292" i="74"/>
  <c r="K769" i="74"/>
  <c r="K283" i="49"/>
  <c r="I358" i="49"/>
  <c r="I358" i="74"/>
  <c r="G170" i="76"/>
  <c r="G170" i="49"/>
  <c r="H140" i="49"/>
  <c r="H140" i="76"/>
  <c r="L601" i="76"/>
  <c r="L601" i="49"/>
  <c r="K611" i="49"/>
  <c r="K611" i="76"/>
  <c r="K333" i="49"/>
  <c r="K333" i="76"/>
  <c r="K250" i="76"/>
  <c r="K250" i="49"/>
  <c r="J365" i="49"/>
  <c r="J365" i="76"/>
  <c r="J270" i="49"/>
  <c r="J270" i="76"/>
  <c r="K473" i="49"/>
  <c r="K473" i="76"/>
  <c r="H463" i="76"/>
  <c r="H463" i="49"/>
  <c r="L433" i="76"/>
  <c r="L433" i="49"/>
  <c r="E440" i="74"/>
  <c r="E440" i="49"/>
  <c r="H603" i="76"/>
  <c r="H810" i="76"/>
  <c r="H234" i="74"/>
  <c r="H234" i="49"/>
  <c r="E652" i="76"/>
  <c r="E652" i="49"/>
  <c r="H649" i="49"/>
  <c r="H649" i="76"/>
  <c r="G173" i="74"/>
  <c r="G173" i="49"/>
  <c r="G41" i="74"/>
  <c r="G41" i="49"/>
  <c r="D595" i="49"/>
  <c r="D595" i="74"/>
  <c r="H301" i="49"/>
  <c r="H301" i="76"/>
  <c r="G577" i="76"/>
  <c r="G577" i="49"/>
  <c r="G177" i="76"/>
  <c r="G177" i="49"/>
  <c r="E258" i="49"/>
  <c r="E258" i="76"/>
  <c r="D37" i="30"/>
  <c r="F436" i="49"/>
  <c r="D426" i="49"/>
  <c r="D426" i="76"/>
  <c r="G503" i="76"/>
  <c r="G503" i="49"/>
  <c r="H109" i="76"/>
  <c r="H109" i="49"/>
  <c r="J118" i="76"/>
  <c r="J121" i="76"/>
  <c r="J751" i="76"/>
  <c r="J118" i="49"/>
  <c r="H670" i="76"/>
  <c r="H670" i="49"/>
  <c r="L157" i="76"/>
  <c r="L157" i="49"/>
  <c r="K577" i="76"/>
  <c r="K577" i="49"/>
  <c r="K343" i="76"/>
  <c r="K343" i="49"/>
  <c r="K258" i="76"/>
  <c r="K258" i="49"/>
  <c r="J353" i="49"/>
  <c r="J353" i="76"/>
  <c r="J268" i="76"/>
  <c r="J268" i="49"/>
  <c r="I373" i="49"/>
  <c r="I373" i="76"/>
  <c r="E555" i="49"/>
  <c r="E555" i="76"/>
  <c r="D175" i="76"/>
  <c r="D175" i="49"/>
  <c r="D43" i="49"/>
  <c r="D43" i="76"/>
  <c r="E97" i="76"/>
  <c r="E97" i="49"/>
  <c r="L692" i="76"/>
  <c r="L692" i="49"/>
  <c r="I683" i="49"/>
  <c r="I683" i="76"/>
  <c r="J679" i="76"/>
  <c r="J679" i="49"/>
  <c r="H133" i="49"/>
  <c r="H133" i="74"/>
  <c r="H141" i="74"/>
  <c r="H753" i="74"/>
  <c r="I334" i="76"/>
  <c r="I335" i="76"/>
  <c r="I776" i="76"/>
  <c r="I334" i="49"/>
  <c r="H351" i="49"/>
  <c r="H351" i="76"/>
  <c r="L435" i="49"/>
  <c r="L435" i="76"/>
  <c r="J456" i="49"/>
  <c r="J456" i="76"/>
  <c r="D90" i="76"/>
  <c r="D90" i="49"/>
  <c r="G88" i="76"/>
  <c r="G88" i="49"/>
  <c r="J85" i="76"/>
  <c r="J85" i="49"/>
  <c r="J99" i="76"/>
  <c r="J99" i="49"/>
  <c r="K276" i="76"/>
  <c r="K276" i="49"/>
  <c r="J145" i="49"/>
  <c r="J145" i="76"/>
  <c r="D37" i="79"/>
  <c r="F437" i="76"/>
  <c r="F437" i="49"/>
  <c r="J515" i="76"/>
  <c r="J515" i="49"/>
  <c r="G505" i="76"/>
  <c r="G505" i="49"/>
  <c r="L114" i="80"/>
  <c r="B140" i="49"/>
  <c r="B170" i="49"/>
  <c r="B281" i="49"/>
  <c r="B428" i="49"/>
  <c r="B570" i="49"/>
  <c r="B612" i="49"/>
  <c r="B58" i="76"/>
  <c r="B180" i="76"/>
  <c r="B301" i="76"/>
  <c r="B438" i="76"/>
  <c r="B570" i="76"/>
  <c r="B674" i="76"/>
  <c r="G129" i="76"/>
  <c r="I289" i="76"/>
  <c r="D56" i="13"/>
  <c r="D398" i="49"/>
  <c r="F347" i="74"/>
  <c r="D35" i="75"/>
  <c r="M25" i="21"/>
  <c r="M144" i="49"/>
  <c r="M39" i="84"/>
  <c r="M281" i="49"/>
  <c r="B110" i="49"/>
  <c r="B346" i="49"/>
  <c r="B438" i="49"/>
  <c r="B528" i="49"/>
  <c r="B674" i="49"/>
  <c r="B110" i="76"/>
  <c r="B231" i="76"/>
  <c r="B356" i="76"/>
  <c r="B488" i="76"/>
  <c r="B622" i="76"/>
  <c r="J556" i="76"/>
  <c r="D464" i="49"/>
  <c r="E432" i="49"/>
  <c r="B16" i="51"/>
  <c r="B180" i="49"/>
  <c r="B291" i="49"/>
  <c r="B376" i="49"/>
  <c r="B552" i="74"/>
  <c r="B38" i="76"/>
  <c r="B160" i="76"/>
  <c r="B281" i="76"/>
  <c r="B406" i="76"/>
  <c r="B550" i="76"/>
  <c r="H257" i="76"/>
  <c r="L114" i="16"/>
  <c r="B18" i="49"/>
  <c r="B68" i="49"/>
  <c r="B120" i="49"/>
  <c r="B231" i="49"/>
  <c r="B468" i="49"/>
  <c r="B498" i="49"/>
  <c r="B684" i="49"/>
  <c r="J113" i="74"/>
  <c r="B90" i="76"/>
  <c r="B211" i="76"/>
  <c r="B334" i="76"/>
  <c r="B468" i="76"/>
  <c r="B602" i="76"/>
  <c r="E680" i="76"/>
  <c r="K249" i="76"/>
  <c r="K344" i="76"/>
  <c r="M88" i="36"/>
  <c r="M650" i="76"/>
  <c r="D39" i="79"/>
  <c r="B80" i="49"/>
  <c r="B241" i="49"/>
  <c r="B301" i="49"/>
  <c r="B550" i="49"/>
  <c r="B580" i="49"/>
  <c r="B622" i="49"/>
  <c r="B694" i="49"/>
  <c r="B18" i="76"/>
  <c r="B140" i="76"/>
  <c r="B261" i="76"/>
  <c r="B386" i="76"/>
  <c r="B518" i="76"/>
  <c r="B654" i="76"/>
  <c r="B684" i="76"/>
  <c r="E671" i="76"/>
  <c r="J547" i="76"/>
  <c r="F549" i="76"/>
  <c r="H155" i="49"/>
  <c r="E33" i="20"/>
  <c r="G18" i="41"/>
  <c r="C6" i="25"/>
  <c r="E39" i="74"/>
  <c r="E741" i="74"/>
  <c r="B664" i="76"/>
  <c r="F105" i="31"/>
  <c r="B100" i="49"/>
  <c r="B160" i="49"/>
  <c r="B311" i="49"/>
  <c r="B396" i="49"/>
  <c r="B602" i="49"/>
  <c r="B604" i="74"/>
  <c r="E648" i="74"/>
  <c r="I49" i="74"/>
  <c r="I742" i="74"/>
  <c r="B28" i="76"/>
  <c r="B150" i="76"/>
  <c r="B271" i="76"/>
  <c r="B396" i="76"/>
  <c r="B528" i="76"/>
  <c r="B704" i="76"/>
  <c r="K78" i="31"/>
  <c r="M13" i="31"/>
  <c r="I15" i="36"/>
  <c r="E33" i="40"/>
  <c r="B221" i="49"/>
  <c r="B271" i="49"/>
  <c r="B322" i="49"/>
  <c r="B366" i="49"/>
  <c r="B458" i="49"/>
  <c r="B488" i="49"/>
  <c r="B664" i="49"/>
  <c r="B80" i="76"/>
  <c r="B201" i="76"/>
  <c r="B322" i="76"/>
  <c r="B458" i="76"/>
  <c r="B590" i="76"/>
  <c r="B717" i="76"/>
  <c r="G365" i="76"/>
  <c r="I598" i="76"/>
  <c r="J570" i="76"/>
  <c r="J279" i="76"/>
  <c r="L281" i="76"/>
  <c r="F56" i="76"/>
  <c r="F467" i="76"/>
  <c r="J56" i="36"/>
  <c r="J402" i="49"/>
  <c r="H27" i="54"/>
  <c r="D28" i="15"/>
  <c r="M52" i="16"/>
  <c r="F56" i="16"/>
  <c r="F359" i="49"/>
  <c r="F274" i="74"/>
  <c r="F274" i="49"/>
  <c r="M39" i="16"/>
  <c r="K291" i="76"/>
  <c r="K291" i="49"/>
  <c r="M40" i="84"/>
  <c r="J170" i="76"/>
  <c r="M27" i="84"/>
  <c r="J170" i="49"/>
  <c r="J29" i="84"/>
  <c r="C53" i="54"/>
  <c r="U65" i="21"/>
  <c r="L110" i="21"/>
  <c r="P69" i="21"/>
  <c r="L111" i="36"/>
  <c r="D47" i="54"/>
  <c r="Q69" i="36"/>
  <c r="D87" i="54"/>
  <c r="L114" i="36"/>
  <c r="L110" i="80"/>
  <c r="P69" i="80"/>
  <c r="P71" i="80"/>
  <c r="G163" i="49"/>
  <c r="M27" i="16"/>
  <c r="N12" i="86"/>
  <c r="G29" i="16"/>
  <c r="G183" i="74"/>
  <c r="G163" i="74"/>
  <c r="G171" i="74"/>
  <c r="G756" i="74"/>
  <c r="F42" i="16"/>
  <c r="U65" i="36"/>
  <c r="C55" i="54"/>
  <c r="C27" i="54"/>
  <c r="P69" i="13"/>
  <c r="L112" i="13"/>
  <c r="I27" i="54"/>
  <c r="L116" i="16"/>
  <c r="B20" i="17"/>
  <c r="K153" i="74"/>
  <c r="K153" i="49"/>
  <c r="J153" i="74"/>
  <c r="J153" i="49"/>
  <c r="J15" i="16"/>
  <c r="J41" i="74"/>
  <c r="M13" i="16"/>
  <c r="F13" i="52"/>
  <c r="J41" i="49"/>
  <c r="I264" i="74"/>
  <c r="I264" i="49"/>
  <c r="H284" i="74"/>
  <c r="H284" i="49"/>
  <c r="G389" i="49"/>
  <c r="G389" i="74"/>
  <c r="E91" i="74"/>
  <c r="E748" i="74"/>
  <c r="H641" i="76"/>
  <c r="H641" i="49"/>
  <c r="J678" i="74"/>
  <c r="J685" i="74"/>
  <c r="J820" i="74"/>
  <c r="J678" i="49"/>
  <c r="F677" i="74"/>
  <c r="F677" i="49"/>
  <c r="E676" i="74"/>
  <c r="E676" i="49"/>
  <c r="G666" i="49"/>
  <c r="G666" i="74"/>
  <c r="D658" i="74"/>
  <c r="D658" i="49"/>
  <c r="D105" i="21"/>
  <c r="M89" i="21"/>
  <c r="J656" i="74"/>
  <c r="J656" i="49"/>
  <c r="E100" i="76"/>
  <c r="E100" i="49"/>
  <c r="E18" i="84"/>
  <c r="K97" i="49"/>
  <c r="K97" i="76"/>
  <c r="H18" i="36"/>
  <c r="H96" i="49"/>
  <c r="H96" i="76"/>
  <c r="E95" i="76"/>
  <c r="E95" i="49"/>
  <c r="E110" i="76"/>
  <c r="E110" i="49"/>
  <c r="J108" i="49"/>
  <c r="J18" i="31"/>
  <c r="H107" i="76"/>
  <c r="H107" i="49"/>
  <c r="E18" i="36"/>
  <c r="E106" i="76"/>
  <c r="E106" i="49"/>
  <c r="H18" i="80"/>
  <c r="M22" i="80"/>
  <c r="D118" i="76"/>
  <c r="D118" i="49"/>
  <c r="L31" i="31"/>
  <c r="L209" i="76"/>
  <c r="L209" i="49"/>
  <c r="M32" i="31"/>
  <c r="E239" i="49"/>
  <c r="E239" i="76"/>
  <c r="E105" i="31"/>
  <c r="M35" i="31"/>
  <c r="M239" i="49"/>
  <c r="K237" i="76"/>
  <c r="K237" i="49"/>
  <c r="K105" i="36"/>
  <c r="M35" i="36"/>
  <c r="I236" i="49"/>
  <c r="I236" i="76"/>
  <c r="U66" i="41"/>
  <c r="H64" i="54"/>
  <c r="C64" i="54"/>
  <c r="E688" i="49"/>
  <c r="E688" i="74"/>
  <c r="I678" i="74"/>
  <c r="I678" i="49"/>
  <c r="E677" i="74"/>
  <c r="E677" i="49"/>
  <c r="D100" i="49"/>
  <c r="D100" i="76"/>
  <c r="D99" i="49"/>
  <c r="D18" i="80"/>
  <c r="M20" i="80"/>
  <c r="M20" i="36"/>
  <c r="D18" i="26"/>
  <c r="D95" i="49"/>
  <c r="D110" i="76"/>
  <c r="D110" i="49"/>
  <c r="M21" i="84"/>
  <c r="D106" i="49"/>
  <c r="D106" i="76"/>
  <c r="D18" i="36"/>
  <c r="L111" i="26"/>
  <c r="Q69" i="26"/>
  <c r="D86" i="54"/>
  <c r="G372" i="76"/>
  <c r="M53" i="36"/>
  <c r="G372" i="49"/>
  <c r="F278" i="49"/>
  <c r="F278" i="76"/>
  <c r="M39" i="41"/>
  <c r="D69" i="35"/>
  <c r="F56" i="36"/>
  <c r="F382" i="76"/>
  <c r="L297" i="76"/>
  <c r="L297" i="49"/>
  <c r="L42" i="36"/>
  <c r="F42" i="36"/>
  <c r="M37" i="36"/>
  <c r="M257" i="76"/>
  <c r="F257" i="49"/>
  <c r="F105" i="36"/>
  <c r="F361" i="76"/>
  <c r="F361" i="49"/>
  <c r="D28" i="25"/>
  <c r="F276" i="49"/>
  <c r="F276" i="76"/>
  <c r="Y12" i="70"/>
  <c r="H11" i="64"/>
  <c r="U10" i="60"/>
  <c r="U12" i="67"/>
  <c r="T12" i="59"/>
  <c r="Q12" i="61"/>
  <c r="G476" i="76"/>
  <c r="G476" i="49"/>
  <c r="M65" i="31"/>
  <c r="M476" i="49"/>
  <c r="O65" i="31"/>
  <c r="R65" i="31"/>
  <c r="T65" i="31"/>
  <c r="G57" i="54"/>
  <c r="D466" i="76"/>
  <c r="D466" i="49"/>
  <c r="D71" i="31"/>
  <c r="T64" i="31"/>
  <c r="G49" i="54"/>
  <c r="O64" i="31"/>
  <c r="M64" i="31"/>
  <c r="M466" i="49"/>
  <c r="K446" i="76"/>
  <c r="K446" i="49"/>
  <c r="M62" i="31"/>
  <c r="K71" i="31"/>
  <c r="H71" i="31"/>
  <c r="M61" i="31"/>
  <c r="AB61" i="31"/>
  <c r="F6" i="79"/>
  <c r="R4" i="52"/>
  <c r="J15" i="36"/>
  <c r="J105" i="36"/>
  <c r="J14" i="49"/>
  <c r="J14" i="76"/>
  <c r="H26" i="76"/>
  <c r="H26" i="49"/>
  <c r="F262" i="76"/>
  <c r="F766" i="76"/>
  <c r="L94" i="74"/>
  <c r="L94" i="49"/>
  <c r="E300" i="76"/>
  <c r="E300" i="49"/>
  <c r="E42" i="80"/>
  <c r="M41" i="80"/>
  <c r="D549" i="49"/>
  <c r="D549" i="76"/>
  <c r="M74" i="80"/>
  <c r="D78" i="80"/>
  <c r="M25" i="80"/>
  <c r="D149" i="49"/>
  <c r="D149" i="76"/>
  <c r="L568" i="76"/>
  <c r="L568" i="49"/>
  <c r="M76" i="31"/>
  <c r="L78" i="31"/>
  <c r="M25" i="31"/>
  <c r="I15" i="70"/>
  <c r="L148" i="76"/>
  <c r="L29" i="31"/>
  <c r="J373" i="76"/>
  <c r="J373" i="49"/>
  <c r="M40" i="41"/>
  <c r="J288" i="76"/>
  <c r="J288" i="49"/>
  <c r="J42" i="41"/>
  <c r="J126" i="76"/>
  <c r="M23" i="36"/>
  <c r="J126" i="49"/>
  <c r="J29" i="36"/>
  <c r="J18" i="36"/>
  <c r="I546" i="49"/>
  <c r="I546" i="76"/>
  <c r="I78" i="36"/>
  <c r="M24" i="36"/>
  <c r="I136" i="76"/>
  <c r="H176" i="76"/>
  <c r="M28" i="36"/>
  <c r="H176" i="49"/>
  <c r="H44" i="76"/>
  <c r="M13" i="36"/>
  <c r="B13" i="35"/>
  <c r="D57" i="34"/>
  <c r="H105" i="36"/>
  <c r="H44" i="49"/>
  <c r="G345" i="49"/>
  <c r="G56" i="80"/>
  <c r="G345" i="76"/>
  <c r="M50" i="80"/>
  <c r="G260" i="76"/>
  <c r="G260" i="49"/>
  <c r="M37" i="80"/>
  <c r="G42" i="80"/>
  <c r="E375" i="76"/>
  <c r="E375" i="49"/>
  <c r="E56" i="80"/>
  <c r="L643" i="76"/>
  <c r="L643" i="49"/>
  <c r="G611" i="76"/>
  <c r="G611" i="49"/>
  <c r="F300" i="49"/>
  <c r="F300" i="76"/>
  <c r="F168" i="76"/>
  <c r="F168" i="49"/>
  <c r="L456" i="76"/>
  <c r="L456" i="49"/>
  <c r="J446" i="76"/>
  <c r="J446" i="49"/>
  <c r="J28" i="76"/>
  <c r="J28" i="49"/>
  <c r="F340" i="49"/>
  <c r="I265" i="74"/>
  <c r="F56" i="41"/>
  <c r="F403" i="49"/>
  <c r="L105" i="80"/>
  <c r="J382" i="76"/>
  <c r="F349" i="74"/>
  <c r="J15" i="84"/>
  <c r="J68" i="76"/>
  <c r="F83" i="16"/>
  <c r="F615" i="49"/>
  <c r="H39" i="49"/>
  <c r="H741" i="49"/>
  <c r="L24" i="49"/>
  <c r="J363" i="49"/>
  <c r="C785" i="49"/>
  <c r="C786" i="49"/>
  <c r="B74" i="74"/>
  <c r="B235" i="74"/>
  <c r="D89" i="76"/>
  <c r="D89" i="49"/>
  <c r="H179" i="76"/>
  <c r="K612" i="49"/>
  <c r="K612" i="76"/>
  <c r="K601" i="76"/>
  <c r="K601" i="49"/>
  <c r="J611" i="76"/>
  <c r="J611" i="49"/>
  <c r="J355" i="49"/>
  <c r="J355" i="76"/>
  <c r="I375" i="49"/>
  <c r="I375" i="76"/>
  <c r="I139" i="76"/>
  <c r="I139" i="49"/>
  <c r="H169" i="49"/>
  <c r="H169" i="76"/>
  <c r="F375" i="76"/>
  <c r="F375" i="49"/>
  <c r="F158" i="49"/>
  <c r="F158" i="76"/>
  <c r="G526" i="76"/>
  <c r="G526" i="49"/>
  <c r="D516" i="76"/>
  <c r="D516" i="49"/>
  <c r="J496" i="49"/>
  <c r="J496" i="76"/>
  <c r="D26" i="20"/>
  <c r="G83" i="80"/>
  <c r="D388" i="74"/>
  <c r="H29" i="80"/>
  <c r="M28" i="80"/>
  <c r="D18" i="13"/>
  <c r="D72" i="49"/>
  <c r="O62" i="31"/>
  <c r="B33" i="54"/>
  <c r="J71" i="31"/>
  <c r="J536" i="49"/>
  <c r="G650" i="76"/>
  <c r="F595" i="74"/>
  <c r="I254" i="49"/>
  <c r="F353" i="49"/>
  <c r="I243" i="49"/>
  <c r="I243" i="74"/>
  <c r="K602" i="49"/>
  <c r="K602" i="76"/>
  <c r="K579" i="76"/>
  <c r="K579" i="49"/>
  <c r="K159" i="49"/>
  <c r="K159" i="76"/>
  <c r="I365" i="76"/>
  <c r="I365" i="49"/>
  <c r="D299" i="76"/>
  <c r="D299" i="49"/>
  <c r="H465" i="49"/>
  <c r="H465" i="76"/>
  <c r="D46" i="30"/>
  <c r="F526" i="49"/>
  <c r="F78" i="31"/>
  <c r="D388" i="49"/>
  <c r="G650" i="49"/>
  <c r="D51" i="30"/>
  <c r="B715" i="74"/>
  <c r="B522" i="74"/>
  <c r="B482" i="74"/>
  <c r="B442" i="74"/>
  <c r="B390" i="74"/>
  <c r="B350" i="74"/>
  <c r="B305" i="74"/>
  <c r="B265" i="74"/>
  <c r="B225" i="74"/>
  <c r="B184" i="74"/>
  <c r="B144" i="74"/>
  <c r="B104" i="74"/>
  <c r="B62" i="74"/>
  <c r="B22" i="74"/>
  <c r="B678" i="74"/>
  <c r="B512" i="74"/>
  <c r="B472" i="74"/>
  <c r="B432" i="74"/>
  <c r="B380" i="74"/>
  <c r="B340" i="74"/>
  <c r="B295" i="74"/>
  <c r="B255" i="74"/>
  <c r="B215" i="74"/>
  <c r="B174" i="74"/>
  <c r="B134" i="74"/>
  <c r="B94" i="74"/>
  <c r="B52" i="74"/>
  <c r="B638" i="74"/>
  <c r="B554" i="74"/>
  <c r="B502" i="74"/>
  <c r="B462" i="74"/>
  <c r="B422" i="74"/>
  <c r="B370" i="74"/>
  <c r="B328" i="74"/>
  <c r="B285" i="74"/>
  <c r="B245" i="74"/>
  <c r="B205" i="74"/>
  <c r="B164" i="74"/>
  <c r="B124" i="74"/>
  <c r="B84" i="74"/>
  <c r="B42" i="74"/>
  <c r="L559" i="76"/>
  <c r="L559" i="49"/>
  <c r="L149" i="76"/>
  <c r="L149" i="49"/>
  <c r="F611" i="49"/>
  <c r="F611" i="76"/>
  <c r="G50" i="49"/>
  <c r="G50" i="74"/>
  <c r="G59" i="74"/>
  <c r="G743" i="74"/>
  <c r="M51" i="16"/>
  <c r="M76" i="21"/>
  <c r="E144" i="74"/>
  <c r="E42" i="13"/>
  <c r="O61" i="31"/>
  <c r="E253" i="49"/>
  <c r="E22" i="70"/>
  <c r="B32" i="74"/>
  <c r="B195" i="74"/>
  <c r="B360" i="74"/>
  <c r="B544" i="74"/>
  <c r="I673" i="76"/>
  <c r="I673" i="49"/>
  <c r="F672" i="76"/>
  <c r="F672" i="49"/>
  <c r="D180" i="76"/>
  <c r="D180" i="49"/>
  <c r="L139" i="76"/>
  <c r="L139" i="49"/>
  <c r="E178" i="76"/>
  <c r="E178" i="49"/>
  <c r="J47" i="76"/>
  <c r="J47" i="49"/>
  <c r="H55" i="76"/>
  <c r="H55" i="49"/>
  <c r="M74" i="16"/>
  <c r="F264" i="49"/>
  <c r="F29" i="31"/>
  <c r="J56" i="41"/>
  <c r="J403" i="49"/>
  <c r="F71" i="31"/>
  <c r="F536" i="49"/>
  <c r="D52" i="20"/>
  <c r="M39" i="49"/>
  <c r="M741" i="49"/>
  <c r="G436" i="49"/>
  <c r="K543" i="74"/>
  <c r="L662" i="76"/>
  <c r="L662" i="49"/>
  <c r="F564" i="74"/>
  <c r="D570" i="76"/>
  <c r="D570" i="49"/>
  <c r="D170" i="49"/>
  <c r="D170" i="76"/>
  <c r="J381" i="49"/>
  <c r="J381" i="76"/>
  <c r="H507" i="76"/>
  <c r="H507" i="49"/>
  <c r="E497" i="76"/>
  <c r="E497" i="49"/>
  <c r="J467" i="76"/>
  <c r="J467" i="49"/>
  <c r="G457" i="76"/>
  <c r="G457" i="49"/>
  <c r="I42" i="16"/>
  <c r="M38" i="16"/>
  <c r="M264" i="49"/>
  <c r="M51" i="84"/>
  <c r="I39" i="49"/>
  <c r="I741" i="49"/>
  <c r="E693" i="76"/>
  <c r="E693" i="49"/>
  <c r="D560" i="76"/>
  <c r="D560" i="49"/>
  <c r="D447" i="76"/>
  <c r="D447" i="49"/>
  <c r="M76" i="80"/>
  <c r="B316" i="74"/>
  <c r="B492" i="74"/>
  <c r="H210" i="76"/>
  <c r="H210" i="49"/>
  <c r="G682" i="76"/>
  <c r="G682" i="49"/>
  <c r="G580" i="49"/>
  <c r="G356" i="76"/>
  <c r="G356" i="49"/>
  <c r="G271" i="49"/>
  <c r="G271" i="76"/>
  <c r="H364" i="49"/>
  <c r="H364" i="76"/>
  <c r="H353" i="49"/>
  <c r="H353" i="76"/>
  <c r="D40" i="2"/>
  <c r="F460" i="74"/>
  <c r="M53" i="16"/>
  <c r="G29" i="74"/>
  <c r="G740" i="74"/>
  <c r="F42" i="80"/>
  <c r="K56" i="84"/>
  <c r="E338" i="49"/>
  <c r="K78" i="16"/>
  <c r="J287" i="49"/>
  <c r="H78" i="80"/>
  <c r="F558" i="49"/>
  <c r="G162" i="49"/>
  <c r="H369" i="49"/>
  <c r="L39" i="49"/>
  <c r="L741" i="49"/>
  <c r="I366" i="76"/>
  <c r="I366" i="49"/>
  <c r="H568" i="76"/>
  <c r="H568" i="49"/>
  <c r="G488" i="76"/>
  <c r="G488" i="49"/>
  <c r="K504" i="76"/>
  <c r="K504" i="49"/>
  <c r="D45" i="15"/>
  <c r="F511" i="74"/>
  <c r="M75" i="16"/>
  <c r="H569" i="49"/>
  <c r="K143" i="49"/>
  <c r="K356" i="76"/>
  <c r="D52" i="2"/>
  <c r="F562" i="74"/>
  <c r="J354" i="76"/>
  <c r="J354" i="49"/>
  <c r="J269" i="76"/>
  <c r="J269" i="49"/>
  <c r="I299" i="76"/>
  <c r="I299" i="49"/>
  <c r="L558" i="76"/>
  <c r="L558" i="49"/>
  <c r="K508" i="76"/>
  <c r="K508" i="49"/>
  <c r="D42" i="25"/>
  <c r="F483" i="76"/>
  <c r="K151" i="74"/>
  <c r="K754" i="74"/>
  <c r="M52" i="41"/>
  <c r="E39" i="49"/>
  <c r="E741" i="49"/>
  <c r="B114" i="74"/>
  <c r="B275" i="74"/>
  <c r="B452" i="74"/>
  <c r="I119" i="76"/>
  <c r="I119" i="49"/>
  <c r="G270" i="49"/>
  <c r="G270" i="76"/>
  <c r="E385" i="76"/>
  <c r="E385" i="49"/>
  <c r="D159" i="76"/>
  <c r="D159" i="49"/>
  <c r="L578" i="49"/>
  <c r="L578" i="76"/>
  <c r="I374" i="76"/>
  <c r="I374" i="49"/>
  <c r="F23" i="49"/>
  <c r="F23" i="76"/>
  <c r="B614" i="74"/>
  <c r="L83" i="21"/>
  <c r="B615" i="74"/>
  <c r="H39" i="74"/>
  <c r="H741" i="74"/>
  <c r="B683" i="76"/>
  <c r="E39" i="76"/>
  <c r="E741" i="76"/>
  <c r="M39" i="76"/>
  <c r="M741" i="76"/>
  <c r="B625" i="74"/>
  <c r="J215" i="49"/>
  <c r="F39" i="74"/>
  <c r="F741" i="74"/>
  <c r="I39" i="74"/>
  <c r="I741" i="74"/>
  <c r="H39" i="76"/>
  <c r="H741" i="76"/>
  <c r="B562" i="74"/>
  <c r="B636" i="74"/>
  <c r="D39" i="74"/>
  <c r="D741" i="74"/>
  <c r="B662" i="76"/>
  <c r="B691" i="76"/>
  <c r="B572" i="74"/>
  <c r="B666" i="74"/>
  <c r="B693" i="76"/>
  <c r="B730" i="76"/>
  <c r="D31" i="40"/>
  <c r="B676" i="74"/>
  <c r="G31" i="84"/>
  <c r="F39" i="76"/>
  <c r="F741" i="76"/>
  <c r="G100" i="58"/>
  <c r="B582" i="74"/>
  <c r="L39" i="74"/>
  <c r="L741" i="74"/>
  <c r="K100" i="58"/>
  <c r="G39" i="74"/>
  <c r="G741" i="74"/>
  <c r="D39" i="76"/>
  <c r="D741" i="76"/>
  <c r="F660" i="76"/>
  <c r="E42" i="75"/>
  <c r="E83" i="21"/>
  <c r="D14" i="76"/>
  <c r="D14" i="49"/>
  <c r="L283" i="74"/>
  <c r="L292" i="74"/>
  <c r="L769" i="74"/>
  <c r="L283" i="49"/>
  <c r="L42" i="13"/>
  <c r="M40" i="13"/>
  <c r="L105" i="13"/>
  <c r="E122" i="49"/>
  <c r="E122" i="74"/>
  <c r="M23" i="13"/>
  <c r="E18" i="13"/>
  <c r="E29" i="13"/>
  <c r="E251" i="76"/>
  <c r="E42" i="84"/>
  <c r="E251" i="49"/>
  <c r="E31" i="84"/>
  <c r="M36" i="84"/>
  <c r="K280" i="49"/>
  <c r="K42" i="80"/>
  <c r="K280" i="76"/>
  <c r="G83" i="31"/>
  <c r="M82" i="31"/>
  <c r="G610" i="49"/>
  <c r="G610" i="76"/>
  <c r="I353" i="76"/>
  <c r="I353" i="49"/>
  <c r="M51" i="41"/>
  <c r="I56" i="41"/>
  <c r="L378" i="74"/>
  <c r="L387" i="74"/>
  <c r="L783" i="74"/>
  <c r="M54" i="13"/>
  <c r="L378" i="49"/>
  <c r="L56" i="13"/>
  <c r="E56" i="13"/>
  <c r="E388" i="74"/>
  <c r="M55" i="13"/>
  <c r="E388" i="49"/>
  <c r="L366" i="76"/>
  <c r="L366" i="49"/>
  <c r="M52" i="84"/>
  <c r="L56" i="84"/>
  <c r="K150" i="76"/>
  <c r="K150" i="49"/>
  <c r="K105" i="84"/>
  <c r="K29" i="84"/>
  <c r="M25" i="84"/>
  <c r="J602" i="49"/>
  <c r="J602" i="76"/>
  <c r="J603" i="76"/>
  <c r="J810" i="76"/>
  <c r="J83" i="84"/>
  <c r="M81" i="84"/>
  <c r="E346" i="76"/>
  <c r="E347" i="76"/>
  <c r="E779" i="76"/>
  <c r="E346" i="49"/>
  <c r="M50" i="84"/>
  <c r="E56" i="84"/>
  <c r="K375" i="76"/>
  <c r="K56" i="80"/>
  <c r="K375" i="49"/>
  <c r="M53" i="80"/>
  <c r="M24" i="80"/>
  <c r="G139" i="76"/>
  <c r="G139" i="49"/>
  <c r="L246" i="76"/>
  <c r="L42" i="26"/>
  <c r="L246" i="49"/>
  <c r="L31" i="26"/>
  <c r="E297" i="76"/>
  <c r="M41" i="36"/>
  <c r="E297" i="49"/>
  <c r="E42" i="36"/>
  <c r="F78" i="26"/>
  <c r="M76" i="26"/>
  <c r="F565" i="49"/>
  <c r="F565" i="76"/>
  <c r="D52" i="25"/>
  <c r="J428" i="49"/>
  <c r="J428" i="76"/>
  <c r="O60" i="84"/>
  <c r="R60" i="84"/>
  <c r="M60" i="84"/>
  <c r="AB60" i="84"/>
  <c r="J105" i="84"/>
  <c r="J71" i="84"/>
  <c r="G527" i="76"/>
  <c r="G527" i="49"/>
  <c r="M70" i="80"/>
  <c r="D517" i="76"/>
  <c r="M69" i="80"/>
  <c r="D71" i="80"/>
  <c r="D517" i="49"/>
  <c r="J497" i="76"/>
  <c r="O67" i="80"/>
  <c r="J497" i="49"/>
  <c r="M67" i="80"/>
  <c r="J71" i="80"/>
  <c r="J105" i="80"/>
  <c r="G487" i="76"/>
  <c r="T66" i="80"/>
  <c r="X66" i="80"/>
  <c r="G487" i="49"/>
  <c r="O66" i="80"/>
  <c r="M66" i="80"/>
  <c r="M61" i="80"/>
  <c r="G437" i="76"/>
  <c r="G437" i="49"/>
  <c r="T61" i="80"/>
  <c r="X61" i="80"/>
  <c r="O61" i="80"/>
  <c r="R61" i="80"/>
  <c r="G71" i="80"/>
  <c r="L526" i="76"/>
  <c r="L526" i="49"/>
  <c r="L71" i="31"/>
  <c r="M70" i="31"/>
  <c r="I516" i="76"/>
  <c r="M69" i="31"/>
  <c r="I516" i="49"/>
  <c r="I71" i="31"/>
  <c r="E520" i="74"/>
  <c r="E529" i="74"/>
  <c r="E799" i="74"/>
  <c r="M70" i="13"/>
  <c r="E520" i="49"/>
  <c r="E71" i="13"/>
  <c r="E530" i="74"/>
  <c r="J500" i="74"/>
  <c r="J509" i="74"/>
  <c r="J797" i="74"/>
  <c r="J500" i="49"/>
  <c r="G424" i="76"/>
  <c r="G71" i="36"/>
  <c r="G424" i="49"/>
  <c r="O60" i="36"/>
  <c r="B15" i="54"/>
  <c r="M60" i="36"/>
  <c r="B36" i="35"/>
  <c r="G105" i="36"/>
  <c r="T60" i="36"/>
  <c r="G15" i="54"/>
  <c r="D521" i="74"/>
  <c r="D521" i="49"/>
  <c r="G451" i="49"/>
  <c r="G451" i="74"/>
  <c r="T62" i="16"/>
  <c r="D441" i="49"/>
  <c r="D105" i="16"/>
  <c r="D71" i="16"/>
  <c r="D441" i="74"/>
  <c r="O62" i="16"/>
  <c r="B28" i="54"/>
  <c r="M62" i="16"/>
  <c r="J432" i="74"/>
  <c r="O61" i="21"/>
  <c r="J432" i="49"/>
  <c r="M61" i="21"/>
  <c r="G57" i="76"/>
  <c r="G15" i="80"/>
  <c r="G57" i="49"/>
  <c r="M13" i="80"/>
  <c r="D15" i="80"/>
  <c r="D47" i="49"/>
  <c r="D47" i="76"/>
  <c r="L18" i="76"/>
  <c r="L18" i="49"/>
  <c r="L15" i="84"/>
  <c r="L105" i="84"/>
  <c r="I203" i="74"/>
  <c r="I212" i="74"/>
  <c r="I761" i="74"/>
  <c r="I203" i="49"/>
  <c r="I105" i="13"/>
  <c r="I31" i="13"/>
  <c r="M32" i="13"/>
  <c r="K213" i="74"/>
  <c r="K213" i="49"/>
  <c r="M33" i="13"/>
  <c r="K31" i="13"/>
  <c r="E215" i="74"/>
  <c r="E215" i="49"/>
  <c r="E31" i="21"/>
  <c r="K204" i="74"/>
  <c r="K204" i="49"/>
  <c r="M32" i="16"/>
  <c r="F684" i="76"/>
  <c r="F684" i="49"/>
  <c r="D652" i="76"/>
  <c r="M88" i="31"/>
  <c r="D652" i="49"/>
  <c r="K544" i="49"/>
  <c r="K544" i="74"/>
  <c r="K78" i="21"/>
  <c r="K584" i="74"/>
  <c r="K124" i="74"/>
  <c r="K124" i="49"/>
  <c r="K18" i="21"/>
  <c r="K29" i="21"/>
  <c r="J554" i="74"/>
  <c r="J78" i="21"/>
  <c r="J554" i="49"/>
  <c r="J18" i="21"/>
  <c r="J124" i="74"/>
  <c r="J124" i="49"/>
  <c r="J29" i="21"/>
  <c r="I544" i="49"/>
  <c r="M74" i="21"/>
  <c r="I544" i="74"/>
  <c r="I551" i="74"/>
  <c r="I803" i="74"/>
  <c r="I78" i="21"/>
  <c r="M47" i="21"/>
  <c r="H328" i="74"/>
  <c r="H335" i="74"/>
  <c r="H776" i="74"/>
  <c r="H328" i="49"/>
  <c r="M13" i="21"/>
  <c r="H42" i="74"/>
  <c r="H42" i="49"/>
  <c r="G340" i="74"/>
  <c r="G340" i="49"/>
  <c r="M50" i="21"/>
  <c r="G56" i="21"/>
  <c r="G83" i="16"/>
  <c r="G595" i="49"/>
  <c r="G595" i="74"/>
  <c r="M81" i="16"/>
  <c r="I16" i="54"/>
  <c r="I18" i="54"/>
  <c r="L112" i="41"/>
  <c r="L205" i="49"/>
  <c r="L31" i="21"/>
  <c r="L205" i="74"/>
  <c r="C785" i="74"/>
  <c r="C786" i="74"/>
  <c r="D151" i="74"/>
  <c r="D754" i="74"/>
  <c r="J68" i="54"/>
  <c r="J74" i="54"/>
  <c r="L113" i="16"/>
  <c r="D103" i="74"/>
  <c r="D18" i="16"/>
  <c r="D103" i="49"/>
  <c r="C800" i="49"/>
  <c r="E104" i="74"/>
  <c r="E104" i="49"/>
  <c r="M21" i="21"/>
  <c r="K108" i="76"/>
  <c r="K108" i="49"/>
  <c r="K18" i="31"/>
  <c r="D44" i="54"/>
  <c r="Q69" i="16"/>
  <c r="D84" i="54"/>
  <c r="L111" i="16"/>
  <c r="J14" i="54"/>
  <c r="L113" i="26"/>
  <c r="U64" i="31"/>
  <c r="H49" i="54"/>
  <c r="P69" i="31"/>
  <c r="C49" i="54"/>
  <c r="L83" i="74"/>
  <c r="L83" i="49"/>
  <c r="H13" i="54"/>
  <c r="G39" i="49"/>
  <c r="G741" i="49"/>
  <c r="F39" i="49"/>
  <c r="F741" i="49"/>
  <c r="U64" i="84"/>
  <c r="P69" i="84"/>
  <c r="L110" i="84"/>
  <c r="F223" i="74"/>
  <c r="F223" i="49"/>
  <c r="F31" i="13"/>
  <c r="F105" i="21"/>
  <c r="M35" i="21"/>
  <c r="L31" i="13"/>
  <c r="L233" i="74"/>
  <c r="L233" i="49"/>
  <c r="U63" i="13"/>
  <c r="C35" i="54"/>
  <c r="J27" i="54"/>
  <c r="J34" i="54"/>
  <c r="L113" i="13"/>
  <c r="K225" i="74"/>
  <c r="K232" i="74"/>
  <c r="K763" i="74"/>
  <c r="M34" i="21"/>
  <c r="K225" i="49"/>
  <c r="K31" i="21"/>
  <c r="K195" i="49"/>
  <c r="H224" i="49"/>
  <c r="M34" i="16"/>
  <c r="H224" i="74"/>
  <c r="H232" i="74"/>
  <c r="H763" i="74"/>
  <c r="H31" i="16"/>
  <c r="B646" i="74"/>
  <c r="B688" i="74"/>
  <c r="H162" i="74"/>
  <c r="H162" i="49"/>
  <c r="L260" i="49"/>
  <c r="L260" i="76"/>
  <c r="B605" i="74"/>
  <c r="B647" i="74"/>
  <c r="B697" i="74"/>
  <c r="J39" i="74"/>
  <c r="J741" i="74"/>
  <c r="H447" i="76"/>
  <c r="H449" i="76"/>
  <c r="H791" i="76"/>
  <c r="H447" i="49"/>
  <c r="B564" i="74"/>
  <c r="B606" i="74"/>
  <c r="B648" i="74"/>
  <c r="B698" i="74"/>
  <c r="B669" i="76"/>
  <c r="B649" i="76"/>
  <c r="B628" i="76"/>
  <c r="B607" i="76"/>
  <c r="B585" i="76"/>
  <c r="B565" i="76"/>
  <c r="B545" i="76"/>
  <c r="B513" i="76"/>
  <c r="B493" i="76"/>
  <c r="B473" i="76"/>
  <c r="B453" i="76"/>
  <c r="B433" i="76"/>
  <c r="B401" i="76"/>
  <c r="B381" i="76"/>
  <c r="B361" i="76"/>
  <c r="B341" i="76"/>
  <c r="B317" i="76"/>
  <c r="B296" i="76"/>
  <c r="B276" i="76"/>
  <c r="B256" i="76"/>
  <c r="B236" i="76"/>
  <c r="B216" i="76"/>
  <c r="B196" i="76"/>
  <c r="B175" i="76"/>
  <c r="B155" i="76"/>
  <c r="B135" i="76"/>
  <c r="B115" i="76"/>
  <c r="B95" i="76"/>
  <c r="B75" i="76"/>
  <c r="B53" i="76"/>
  <c r="B33" i="76"/>
  <c r="B13" i="76"/>
  <c r="B679" i="76"/>
  <c r="B659" i="76"/>
  <c r="B639" i="76"/>
  <c r="B617" i="76"/>
  <c r="B597" i="76"/>
  <c r="B575" i="76"/>
  <c r="B555" i="76"/>
  <c r="B523" i="76"/>
  <c r="B503" i="76"/>
  <c r="B483" i="76"/>
  <c r="B463" i="76"/>
  <c r="B443" i="76"/>
  <c r="B423" i="76"/>
  <c r="B391" i="76"/>
  <c r="B371" i="76"/>
  <c r="B351" i="76"/>
  <c r="B329" i="76"/>
  <c r="B306" i="76"/>
  <c r="B286" i="76"/>
  <c r="B266" i="76"/>
  <c r="B246" i="76"/>
  <c r="B226" i="76"/>
  <c r="B206" i="76"/>
  <c r="B185" i="76"/>
  <c r="B165" i="76"/>
  <c r="B145" i="76"/>
  <c r="B125" i="76"/>
  <c r="B105" i="76"/>
  <c r="B85" i="76"/>
  <c r="B63" i="76"/>
  <c r="B43" i="76"/>
  <c r="B23" i="76"/>
  <c r="B699" i="76"/>
  <c r="B726" i="76"/>
  <c r="J135" i="49"/>
  <c r="J135" i="76"/>
  <c r="G27" i="49"/>
  <c r="G27" i="76"/>
  <c r="B656" i="74"/>
  <c r="I566" i="76"/>
  <c r="I566" i="49"/>
  <c r="F421" i="74"/>
  <c r="D36" i="15"/>
  <c r="B657" i="74"/>
  <c r="G355" i="76"/>
  <c r="G355" i="49"/>
  <c r="F130" i="49"/>
  <c r="F130" i="76"/>
  <c r="E428" i="76"/>
  <c r="T60" i="84"/>
  <c r="X60" i="84"/>
  <c r="I449" i="74"/>
  <c r="I791" i="74"/>
  <c r="B574" i="74"/>
  <c r="B616" i="74"/>
  <c r="B658" i="74"/>
  <c r="B687" i="74"/>
  <c r="M39" i="74"/>
  <c r="M741" i="74"/>
  <c r="E605" i="74"/>
  <c r="E613" i="74"/>
  <c r="E811" i="74"/>
  <c r="E605" i="49"/>
  <c r="D42" i="35"/>
  <c r="F484" i="76"/>
  <c r="L114" i="21"/>
  <c r="H642" i="76"/>
  <c r="H642" i="49"/>
  <c r="L437" i="76"/>
  <c r="L437" i="49"/>
  <c r="D45" i="2"/>
  <c r="F510" i="74"/>
  <c r="F49" i="74"/>
  <c r="B626" i="74"/>
  <c r="B667" i="74"/>
  <c r="B725" i="74"/>
  <c r="F384" i="76"/>
  <c r="F384" i="49"/>
  <c r="B584" i="74"/>
  <c r="B627" i="74"/>
  <c r="B668" i="74"/>
  <c r="D673" i="49"/>
  <c r="D673" i="76"/>
  <c r="I558" i="49"/>
  <c r="I558" i="76"/>
  <c r="E443" i="76"/>
  <c r="T62" i="26"/>
  <c r="D429" i="74"/>
  <c r="D789" i="74"/>
  <c r="K681" i="49"/>
  <c r="K681" i="76"/>
  <c r="I644" i="49"/>
  <c r="I644" i="76"/>
  <c r="H580" i="49"/>
  <c r="H580" i="76"/>
  <c r="F167" i="49"/>
  <c r="F167" i="76"/>
  <c r="E525" i="49"/>
  <c r="E525" i="76"/>
  <c r="L114" i="84"/>
  <c r="B595" i="74"/>
  <c r="B637" i="74"/>
  <c r="K121" i="74"/>
  <c r="K751" i="74"/>
  <c r="G354" i="49"/>
  <c r="G354" i="76"/>
  <c r="G456" i="49"/>
  <c r="G456" i="76"/>
  <c r="I422" i="49"/>
  <c r="I422" i="74"/>
  <c r="K658" i="74"/>
  <c r="J18" i="80"/>
  <c r="K15" i="13"/>
  <c r="E603" i="74"/>
  <c r="E810" i="74"/>
  <c r="B673" i="76"/>
  <c r="B727" i="76"/>
  <c r="H83" i="36"/>
  <c r="J222" i="74"/>
  <c r="J762" i="74"/>
  <c r="B700" i="76"/>
  <c r="B728" i="76"/>
  <c r="M47" i="31"/>
  <c r="C6" i="40"/>
  <c r="I658" i="74"/>
  <c r="S19" i="72"/>
  <c r="I25" i="76"/>
  <c r="I25" i="49"/>
  <c r="I15" i="41"/>
  <c r="I105" i="41"/>
  <c r="M11" i="41"/>
  <c r="G48" i="76"/>
  <c r="G48" i="49"/>
  <c r="G15" i="84"/>
  <c r="G105" i="84"/>
  <c r="M13" i="84"/>
  <c r="D31" i="26"/>
  <c r="D246" i="76"/>
  <c r="D246" i="49"/>
  <c r="D42" i="26"/>
  <c r="M36" i="26"/>
  <c r="D105" i="26"/>
  <c r="F125" i="76"/>
  <c r="F125" i="49"/>
  <c r="F29" i="26"/>
  <c r="F105" i="26"/>
  <c r="F18" i="26"/>
  <c r="H500" i="74"/>
  <c r="H509" i="74"/>
  <c r="H797" i="74"/>
  <c r="M68" i="13"/>
  <c r="D50" i="52"/>
  <c r="H500" i="49"/>
  <c r="K460" i="49"/>
  <c r="K460" i="74"/>
  <c r="K105" i="13"/>
  <c r="M64" i="13"/>
  <c r="B40" i="2"/>
  <c r="K71" i="13"/>
  <c r="I471" i="74"/>
  <c r="I471" i="49"/>
  <c r="M65" i="16"/>
  <c r="I71" i="16"/>
  <c r="I105" i="16"/>
  <c r="O63" i="16"/>
  <c r="E451" i="49"/>
  <c r="E451" i="74"/>
  <c r="E71" i="16"/>
  <c r="E105" i="16"/>
  <c r="M63" i="16"/>
  <c r="T63" i="16"/>
  <c r="M60" i="16"/>
  <c r="K421" i="49"/>
  <c r="K71" i="16"/>
  <c r="J512" i="74"/>
  <c r="J519" i="74"/>
  <c r="J798" i="74"/>
  <c r="M69" i="21"/>
  <c r="J512" i="49"/>
  <c r="J71" i="21"/>
  <c r="I58" i="49"/>
  <c r="I58" i="76"/>
  <c r="I59" i="76"/>
  <c r="I743" i="76"/>
  <c r="M14" i="84"/>
  <c r="E57" i="76"/>
  <c r="E57" i="49"/>
  <c r="M14" i="80"/>
  <c r="L15" i="41"/>
  <c r="L105" i="41"/>
  <c r="M14" i="41"/>
  <c r="L55" i="76"/>
  <c r="L55" i="49"/>
  <c r="H28" i="76"/>
  <c r="H28" i="49"/>
  <c r="M11" i="84"/>
  <c r="H15" i="84"/>
  <c r="H105" i="84"/>
  <c r="D15" i="40"/>
  <c r="D37" i="2"/>
  <c r="F430" i="74"/>
  <c r="F430" i="49"/>
  <c r="M61" i="13"/>
  <c r="F71" i="13"/>
  <c r="F105" i="13"/>
  <c r="F451" i="49"/>
  <c r="F105" i="16"/>
  <c r="F71" i="16"/>
  <c r="F451" i="74"/>
  <c r="D39" i="15"/>
  <c r="L431" i="74"/>
  <c r="L431" i="49"/>
  <c r="L71" i="16"/>
  <c r="I522" i="74"/>
  <c r="I522" i="49"/>
  <c r="K512" i="74"/>
  <c r="K71" i="21"/>
  <c r="K512" i="49"/>
  <c r="I502" i="74"/>
  <c r="I105" i="21"/>
  <c r="M68" i="21"/>
  <c r="I71" i="21"/>
  <c r="I502" i="49"/>
  <c r="D15" i="35"/>
  <c r="F57" i="49"/>
  <c r="D14" i="79"/>
  <c r="F57" i="76"/>
  <c r="K45" i="76"/>
  <c r="K15" i="41"/>
  <c r="K45" i="49"/>
  <c r="K105" i="41"/>
  <c r="E15" i="13"/>
  <c r="E20" i="74"/>
  <c r="E29" i="74"/>
  <c r="E740" i="74"/>
  <c r="E20" i="49"/>
  <c r="E105" i="13"/>
  <c r="L105" i="16"/>
  <c r="L15" i="16"/>
  <c r="L11" i="74"/>
  <c r="L19" i="74"/>
  <c r="L739" i="74"/>
  <c r="L11" i="49"/>
  <c r="K22" i="49"/>
  <c r="K15" i="21"/>
  <c r="K22" i="74"/>
  <c r="K105" i="21"/>
  <c r="H15" i="21"/>
  <c r="H105" i="21"/>
  <c r="H12" i="74"/>
  <c r="H12" i="49"/>
  <c r="I28" i="49"/>
  <c r="I28" i="76"/>
  <c r="I15" i="84"/>
  <c r="I105" i="84"/>
  <c r="F15" i="84"/>
  <c r="F105" i="84"/>
  <c r="F18" i="76"/>
  <c r="F18" i="49"/>
  <c r="D10" i="83"/>
  <c r="F27" i="76"/>
  <c r="F105" i="80"/>
  <c r="F15" i="80"/>
  <c r="F27" i="49"/>
  <c r="D15" i="36"/>
  <c r="M11" i="36"/>
  <c r="D24" i="76"/>
  <c r="D105" i="36"/>
  <c r="D24" i="49"/>
  <c r="D329" i="76"/>
  <c r="D329" i="49"/>
  <c r="M47" i="26"/>
  <c r="D43" i="2"/>
  <c r="F490" i="74"/>
  <c r="F490" i="49"/>
  <c r="M67" i="13"/>
  <c r="D480" i="74"/>
  <c r="D480" i="49"/>
  <c r="T66" i="13"/>
  <c r="O66" i="13"/>
  <c r="B59" i="54"/>
  <c r="M66" i="13"/>
  <c r="D71" i="13"/>
  <c r="J450" i="49"/>
  <c r="J450" i="74"/>
  <c r="O63" i="13"/>
  <c r="J105" i="13"/>
  <c r="M63" i="13"/>
  <c r="J71" i="13"/>
  <c r="H440" i="74"/>
  <c r="H440" i="49"/>
  <c r="M62" i="13"/>
  <c r="H105" i="13"/>
  <c r="H71" i="13"/>
  <c r="K481" i="74"/>
  <c r="K481" i="49"/>
  <c r="M66" i="16"/>
  <c r="G461" i="74"/>
  <c r="T64" i="16"/>
  <c r="G44" i="54"/>
  <c r="G461" i="49"/>
  <c r="O64" i="16"/>
  <c r="G105" i="16"/>
  <c r="G71" i="16"/>
  <c r="M64" i="16"/>
  <c r="M61" i="16"/>
  <c r="K431" i="49"/>
  <c r="K431" i="74"/>
  <c r="H522" i="74"/>
  <c r="H522" i="49"/>
  <c r="M70" i="21"/>
  <c r="H71" i="21"/>
  <c r="L52" i="74"/>
  <c r="L59" i="74"/>
  <c r="L743" i="74"/>
  <c r="L52" i="49"/>
  <c r="L15" i="21"/>
  <c r="L105" i="21"/>
  <c r="M14" i="21"/>
  <c r="J45" i="76"/>
  <c r="J45" i="49"/>
  <c r="M13" i="41"/>
  <c r="D20" i="74"/>
  <c r="D20" i="49"/>
  <c r="M11" i="13"/>
  <c r="D105" i="13"/>
  <c r="K11" i="74"/>
  <c r="K11" i="49"/>
  <c r="K105" i="16"/>
  <c r="M10" i="16"/>
  <c r="K15" i="16"/>
  <c r="J22" i="74"/>
  <c r="J29" i="74"/>
  <c r="J740" i="74"/>
  <c r="J22" i="49"/>
  <c r="J15" i="21"/>
  <c r="J62" i="74"/>
  <c r="M11" i="21"/>
  <c r="J105" i="21"/>
  <c r="G12" i="74"/>
  <c r="G19" i="74"/>
  <c r="G739" i="74"/>
  <c r="G15" i="21"/>
  <c r="M10" i="21"/>
  <c r="G12" i="49"/>
  <c r="G105" i="21"/>
  <c r="E15" i="84"/>
  <c r="E18" i="76"/>
  <c r="E18" i="49"/>
  <c r="M10" i="84"/>
  <c r="E105" i="84"/>
  <c r="E27" i="76"/>
  <c r="E27" i="49"/>
  <c r="E105" i="80"/>
  <c r="M11" i="80"/>
  <c r="E15" i="80"/>
  <c r="L14" i="76"/>
  <c r="L14" i="49"/>
  <c r="L105" i="36"/>
  <c r="M10" i="36"/>
  <c r="L15" i="36"/>
  <c r="D26" i="49"/>
  <c r="D15" i="31"/>
  <c r="D26" i="76"/>
  <c r="D105" i="31"/>
  <c r="M11" i="31"/>
  <c r="J13" i="76"/>
  <c r="J105" i="26"/>
  <c r="J15" i="26"/>
  <c r="J13" i="49"/>
  <c r="M10" i="26"/>
  <c r="G15" i="41"/>
  <c r="G15" i="76"/>
  <c r="G15" i="49"/>
  <c r="M10" i="41"/>
  <c r="G105" i="41"/>
  <c r="L15" i="26"/>
  <c r="L23" i="76"/>
  <c r="L29" i="76"/>
  <c r="L740" i="76"/>
  <c r="L23" i="49"/>
  <c r="L105" i="26"/>
  <c r="M11" i="26"/>
  <c r="J25" i="76"/>
  <c r="J15" i="41"/>
  <c r="J25" i="49"/>
  <c r="J105" i="41"/>
  <c r="L16" i="49"/>
  <c r="L15" i="31"/>
  <c r="L16" i="76"/>
  <c r="M10" i="31"/>
  <c r="L105" i="31"/>
  <c r="K13" i="76"/>
  <c r="K13" i="49"/>
  <c r="K15" i="26"/>
  <c r="K105" i="26"/>
  <c r="H20" i="54"/>
  <c r="J529" i="74"/>
  <c r="J799" i="74"/>
  <c r="F114" i="49"/>
  <c r="F114" i="74"/>
  <c r="H113" i="74"/>
  <c r="H121" i="74"/>
  <c r="H751" i="74"/>
  <c r="H113" i="49"/>
  <c r="G112" i="49"/>
  <c r="G112" i="74"/>
  <c r="G121" i="74"/>
  <c r="G751" i="74"/>
  <c r="E102" i="74"/>
  <c r="E102" i="49"/>
  <c r="E114" i="49"/>
  <c r="E114" i="74"/>
  <c r="E18" i="21"/>
  <c r="E105" i="21"/>
  <c r="U63" i="80"/>
  <c r="E675" i="74"/>
  <c r="E819" i="74"/>
  <c r="P69" i="36"/>
  <c r="L110" i="36"/>
  <c r="C15" i="54"/>
  <c r="U60" i="36"/>
  <c r="L113" i="36"/>
  <c r="J15" i="54"/>
  <c r="I57" i="54"/>
  <c r="I58" i="54"/>
  <c r="L112" i="31"/>
  <c r="C23" i="54"/>
  <c r="U61" i="36"/>
  <c r="D102" i="74"/>
  <c r="D102" i="49"/>
  <c r="H226" i="76"/>
  <c r="H226" i="49"/>
  <c r="D271" i="76"/>
  <c r="D271" i="49"/>
  <c r="H290" i="49"/>
  <c r="H290" i="76"/>
  <c r="M40" i="80"/>
  <c r="G159" i="76"/>
  <c r="G159" i="49"/>
  <c r="G29" i="80"/>
  <c r="G105" i="80"/>
  <c r="E611" i="76"/>
  <c r="M82" i="80"/>
  <c r="L268" i="76"/>
  <c r="L268" i="49"/>
  <c r="K167" i="76"/>
  <c r="K167" i="49"/>
  <c r="E599" i="76"/>
  <c r="M81" i="41"/>
  <c r="E83" i="41"/>
  <c r="E331" i="49"/>
  <c r="E331" i="76"/>
  <c r="G277" i="76"/>
  <c r="G277" i="49"/>
  <c r="M39" i="36"/>
  <c r="E546" i="76"/>
  <c r="M74" i="36"/>
  <c r="E105" i="36"/>
  <c r="E546" i="49"/>
  <c r="E78" i="36"/>
  <c r="E371" i="49"/>
  <c r="E371" i="76"/>
  <c r="E125" i="76"/>
  <c r="E125" i="49"/>
  <c r="M23" i="26"/>
  <c r="D555" i="49"/>
  <c r="D555" i="76"/>
  <c r="F381" i="49"/>
  <c r="F381" i="76"/>
  <c r="D69" i="25"/>
  <c r="F104" i="74"/>
  <c r="F18" i="21"/>
  <c r="L228" i="76"/>
  <c r="M34" i="41"/>
  <c r="L228" i="49"/>
  <c r="L31" i="41"/>
  <c r="M34" i="36"/>
  <c r="I105" i="36"/>
  <c r="M24" i="84"/>
  <c r="H280" i="76"/>
  <c r="H280" i="49"/>
  <c r="H42" i="80"/>
  <c r="M39" i="80"/>
  <c r="H105" i="80"/>
  <c r="H42" i="31"/>
  <c r="M38" i="31"/>
  <c r="G78" i="31"/>
  <c r="M74" i="31"/>
  <c r="G548" i="49"/>
  <c r="G148" i="76"/>
  <c r="G29" i="31"/>
  <c r="G105" i="31"/>
  <c r="E600" i="76"/>
  <c r="E600" i="49"/>
  <c r="E249" i="49"/>
  <c r="E42" i="31"/>
  <c r="M36" i="31"/>
  <c r="E31" i="31"/>
  <c r="D384" i="76"/>
  <c r="D56" i="31"/>
  <c r="D384" i="49"/>
  <c r="M24" i="31"/>
  <c r="D29" i="31"/>
  <c r="D138" i="76"/>
  <c r="D138" i="49"/>
  <c r="L577" i="76"/>
  <c r="L577" i="49"/>
  <c r="L331" i="76"/>
  <c r="L331" i="49"/>
  <c r="G393" i="76"/>
  <c r="G393" i="49"/>
  <c r="G137" i="49"/>
  <c r="M24" i="41"/>
  <c r="G576" i="76"/>
  <c r="G78" i="36"/>
  <c r="G576" i="49"/>
  <c r="M77" i="36"/>
  <c r="G352" i="49"/>
  <c r="M51" i="36"/>
  <c r="G352" i="76"/>
  <c r="G56" i="36"/>
  <c r="G267" i="49"/>
  <c r="G42" i="36"/>
  <c r="M38" i="36"/>
  <c r="G489" i="74"/>
  <c r="G795" i="74"/>
  <c r="C36" i="54"/>
  <c r="U63" i="16"/>
  <c r="H36" i="54"/>
  <c r="K94" i="74"/>
  <c r="K101" i="74"/>
  <c r="K749" i="74"/>
  <c r="K94" i="49"/>
  <c r="M20" i="21"/>
  <c r="G92" i="49"/>
  <c r="G92" i="74"/>
  <c r="G101" i="74"/>
  <c r="G749" i="74"/>
  <c r="I98" i="76"/>
  <c r="I98" i="49"/>
  <c r="I105" i="31"/>
  <c r="M20" i="31"/>
  <c r="H97" i="76"/>
  <c r="H18" i="41"/>
  <c r="H97" i="49"/>
  <c r="K119" i="76"/>
  <c r="K119" i="49"/>
  <c r="K105" i="80"/>
  <c r="J31" i="31"/>
  <c r="J105" i="31"/>
  <c r="M34" i="31"/>
  <c r="D349" i="74"/>
  <c r="D349" i="49"/>
  <c r="D274" i="74"/>
  <c r="D282" i="74"/>
  <c r="D768" i="74"/>
  <c r="D274" i="49"/>
  <c r="D50" i="2"/>
  <c r="F542" i="74"/>
  <c r="F551" i="74"/>
  <c r="F78" i="13"/>
  <c r="F162" i="74"/>
  <c r="F162" i="49"/>
  <c r="F243" i="74"/>
  <c r="F243" i="49"/>
  <c r="I29" i="54"/>
  <c r="L112" i="21"/>
  <c r="C17" i="54"/>
  <c r="L110" i="31"/>
  <c r="F92" i="74"/>
  <c r="M20" i="13"/>
  <c r="F92" i="49"/>
  <c r="I676" i="49"/>
  <c r="I676" i="74"/>
  <c r="E636" i="74"/>
  <c r="E645" i="74"/>
  <c r="E816" i="74"/>
  <c r="E636" i="49"/>
  <c r="H88" i="76"/>
  <c r="H88" i="49"/>
  <c r="M19" i="31"/>
  <c r="H105" i="31"/>
  <c r="H18" i="31"/>
  <c r="J389" i="74"/>
  <c r="J389" i="49"/>
  <c r="J133" i="74"/>
  <c r="J141" i="74"/>
  <c r="J753" i="74"/>
  <c r="J133" i="49"/>
  <c r="I379" i="74"/>
  <c r="M54" i="16"/>
  <c r="I379" i="49"/>
  <c r="E389" i="49"/>
  <c r="E389" i="74"/>
  <c r="E153" i="49"/>
  <c r="E153" i="74"/>
  <c r="E294" i="74"/>
  <c r="E294" i="49"/>
  <c r="J618" i="49"/>
  <c r="J618" i="76"/>
  <c r="Q69" i="21"/>
  <c r="D85" i="54"/>
  <c r="L111" i="21"/>
  <c r="D45" i="54"/>
  <c r="U67" i="26"/>
  <c r="C70" i="54"/>
  <c r="H83" i="74"/>
  <c r="J646" i="74"/>
  <c r="J646" i="49"/>
  <c r="D643" i="76"/>
  <c r="D643" i="49"/>
  <c r="M87" i="80"/>
  <c r="D105" i="80"/>
  <c r="K639" i="49"/>
  <c r="K639" i="76"/>
  <c r="G154" i="49"/>
  <c r="G154" i="74"/>
  <c r="M26" i="21"/>
  <c r="E360" i="74"/>
  <c r="E360" i="49"/>
  <c r="D390" i="74"/>
  <c r="D390" i="49"/>
  <c r="I605" i="49"/>
  <c r="I83" i="16"/>
  <c r="L116" i="36"/>
  <c r="B20" i="37"/>
  <c r="G82" i="49"/>
  <c r="G18" i="13"/>
  <c r="K688" i="74"/>
  <c r="K688" i="49"/>
  <c r="K678" i="49"/>
  <c r="K678" i="74"/>
  <c r="M91" i="21"/>
  <c r="K692" i="76"/>
  <c r="K105" i="31"/>
  <c r="M92" i="31"/>
  <c r="K692" i="49"/>
  <c r="H672" i="76"/>
  <c r="M90" i="31"/>
  <c r="H672" i="49"/>
  <c r="D644" i="76"/>
  <c r="D644" i="49"/>
  <c r="L640" i="76"/>
  <c r="L640" i="49"/>
  <c r="H688" i="74"/>
  <c r="H688" i="49"/>
  <c r="M92" i="21"/>
  <c r="H554" i="49"/>
  <c r="H78" i="21"/>
  <c r="H554" i="74"/>
  <c r="H215" i="49"/>
  <c r="H31" i="21"/>
  <c r="M33" i="21"/>
  <c r="H124" i="74"/>
  <c r="H131" i="74"/>
  <c r="H752" i="74"/>
  <c r="H124" i="49"/>
  <c r="H29" i="21"/>
  <c r="H18" i="21"/>
  <c r="M23" i="21"/>
  <c r="G554" i="74"/>
  <c r="G561" i="74"/>
  <c r="G804" i="74"/>
  <c r="M75" i="21"/>
  <c r="G554" i="49"/>
  <c r="G29" i="21"/>
  <c r="E606" i="49"/>
  <c r="M82" i="21"/>
  <c r="E350" i="74"/>
  <c r="E350" i="49"/>
  <c r="M51" i="21"/>
  <c r="L214" i="74"/>
  <c r="L222" i="74"/>
  <c r="L762" i="74"/>
  <c r="L214" i="49"/>
  <c r="G205" i="49"/>
  <c r="M32" i="21"/>
  <c r="K214" i="74"/>
  <c r="K214" i="49"/>
  <c r="C72" i="54"/>
  <c r="U67" i="41"/>
  <c r="E203" i="74"/>
  <c r="E31" i="13"/>
  <c r="M88" i="16"/>
  <c r="K647" i="74"/>
  <c r="K655" i="74"/>
  <c r="K817" i="74"/>
  <c r="H355" i="49"/>
  <c r="H355" i="76"/>
  <c r="G256" i="49"/>
  <c r="G256" i="76"/>
  <c r="D37" i="25"/>
  <c r="F433" i="49"/>
  <c r="F247" i="76"/>
  <c r="F31" i="36"/>
  <c r="L274" i="49"/>
  <c r="L274" i="74"/>
  <c r="D46" i="15"/>
  <c r="M70" i="16"/>
  <c r="L112" i="84"/>
  <c r="D15" i="13"/>
  <c r="D40" i="74"/>
  <c r="K432" i="74"/>
  <c r="K432" i="49"/>
  <c r="B20" i="81"/>
  <c r="H557" i="49"/>
  <c r="H557" i="76"/>
  <c r="D40" i="83"/>
  <c r="F468" i="49"/>
  <c r="F468" i="76"/>
  <c r="E458" i="49"/>
  <c r="E458" i="76"/>
  <c r="F345" i="49"/>
  <c r="F345" i="76"/>
  <c r="L279" i="49"/>
  <c r="L279" i="76"/>
  <c r="E129" i="49"/>
  <c r="E129" i="76"/>
  <c r="D569" i="49"/>
  <c r="D569" i="76"/>
  <c r="F170" i="49"/>
  <c r="F170" i="76"/>
  <c r="L504" i="49"/>
  <c r="L504" i="76"/>
  <c r="K281" i="49"/>
  <c r="K281" i="76"/>
  <c r="E556" i="49"/>
  <c r="E556" i="76"/>
  <c r="J29" i="26"/>
  <c r="D341" i="76"/>
  <c r="D56" i="26"/>
  <c r="G15" i="26"/>
  <c r="K581" i="74"/>
  <c r="K806" i="74"/>
  <c r="K40" i="49"/>
  <c r="E78" i="26"/>
  <c r="M51" i="26"/>
  <c r="H57" i="54"/>
  <c r="J42" i="54"/>
  <c r="U64" i="16"/>
  <c r="I42" i="54"/>
  <c r="I74" i="54"/>
  <c r="J58" i="54"/>
  <c r="J26" i="54"/>
  <c r="D11" i="79"/>
  <c r="U6" i="52"/>
  <c r="P12" i="63"/>
  <c r="N15" i="72"/>
  <c r="D14" i="60"/>
  <c r="S11" i="72"/>
  <c r="K17" i="62"/>
  <c r="J19" i="62"/>
  <c r="K10" i="62"/>
  <c r="F11" i="59"/>
  <c r="I16" i="51"/>
  <c r="T19" i="72"/>
  <c r="D12" i="60"/>
  <c r="C6" i="75"/>
  <c r="C6" i="46"/>
  <c r="E6" i="52"/>
  <c r="Q19" i="63"/>
  <c r="G11" i="67"/>
  <c r="E489" i="76"/>
  <c r="E795" i="76"/>
  <c r="E141" i="76"/>
  <c r="E753" i="76"/>
  <c r="L367" i="74"/>
  <c r="L781" i="74"/>
  <c r="F50" i="25"/>
  <c r="E59" i="76"/>
  <c r="E743" i="76"/>
  <c r="J585" i="76"/>
  <c r="L685" i="74"/>
  <c r="L820" i="74"/>
  <c r="X63" i="36"/>
  <c r="K39" i="54"/>
  <c r="T15" i="72"/>
  <c r="Q16" i="63"/>
  <c r="L479" i="76"/>
  <c r="L794" i="76"/>
  <c r="L469" i="74"/>
  <c r="L793" i="74"/>
  <c r="K183" i="74"/>
  <c r="F449" i="74"/>
  <c r="D47" i="75"/>
  <c r="E75" i="75"/>
  <c r="J439" i="74"/>
  <c r="J790" i="74"/>
  <c r="F19" i="59"/>
  <c r="D613" i="74"/>
  <c r="D811" i="74"/>
  <c r="C14" i="77"/>
  <c r="K645" i="76"/>
  <c r="K816" i="76"/>
  <c r="H489" i="74"/>
  <c r="H795" i="74"/>
  <c r="G19" i="67"/>
  <c r="L59" i="76"/>
  <c r="L743" i="76"/>
  <c r="F529" i="74"/>
  <c r="F799" i="74"/>
  <c r="D49" i="74"/>
  <c r="D742" i="74"/>
  <c r="D19" i="74"/>
  <c r="D739" i="74"/>
  <c r="E377" i="74"/>
  <c r="E782" i="74"/>
  <c r="F19" i="74"/>
  <c r="D19" i="75"/>
  <c r="D59" i="83"/>
  <c r="M164" i="49"/>
  <c r="H619" i="76"/>
  <c r="D59" i="20"/>
  <c r="K489" i="74"/>
  <c r="K795" i="74"/>
  <c r="F59" i="74"/>
  <c r="F743" i="74"/>
  <c r="H64" i="49"/>
  <c r="G306" i="49"/>
  <c r="E469" i="74"/>
  <c r="E793" i="74"/>
  <c r="J479" i="74"/>
  <c r="J794" i="74"/>
  <c r="F141" i="76"/>
  <c r="F753" i="76"/>
  <c r="D499" i="74"/>
  <c r="D796" i="74"/>
  <c r="L252" i="74"/>
  <c r="L765" i="74"/>
  <c r="X61" i="26"/>
  <c r="D10" i="55"/>
  <c r="D335" i="74"/>
  <c r="D776" i="74"/>
  <c r="H439" i="49"/>
  <c r="H790" i="49"/>
  <c r="I479" i="74"/>
  <c r="I794" i="74"/>
  <c r="H439" i="74"/>
  <c r="H790" i="74"/>
  <c r="X60" i="13"/>
  <c r="K11" i="54"/>
  <c r="L509" i="74"/>
  <c r="L797" i="74"/>
  <c r="H439" i="76"/>
  <c r="H790" i="76"/>
  <c r="G529" i="74"/>
  <c r="G799" i="74"/>
  <c r="R60" i="13"/>
  <c r="E11" i="54"/>
  <c r="F335" i="74"/>
  <c r="F776" i="74"/>
  <c r="H63" i="76"/>
  <c r="J603" i="74"/>
  <c r="J810" i="74"/>
  <c r="E479" i="49"/>
  <c r="E794" i="49"/>
  <c r="D187" i="49"/>
  <c r="H49" i="76"/>
  <c r="H742" i="76"/>
  <c r="E161" i="74"/>
  <c r="E755" i="74"/>
  <c r="F397" i="76"/>
  <c r="D40" i="77"/>
  <c r="D302" i="74"/>
  <c r="D770" i="74"/>
  <c r="K13" i="70"/>
  <c r="L272" i="74"/>
  <c r="L767" i="74"/>
  <c r="E614" i="49"/>
  <c r="H22" i="54"/>
  <c r="H335" i="76"/>
  <c r="H776" i="76"/>
  <c r="K181" i="49"/>
  <c r="K757" i="49"/>
  <c r="E401" i="49"/>
  <c r="D59" i="2"/>
  <c r="L272" i="76"/>
  <c r="L767" i="76"/>
  <c r="F622" i="76"/>
  <c r="M164" i="74"/>
  <c r="M361" i="76"/>
  <c r="K181" i="74"/>
  <c r="K757" i="74"/>
  <c r="K29" i="76"/>
  <c r="K740" i="76"/>
  <c r="R65" i="26"/>
  <c r="E54" i="54"/>
  <c r="F187" i="49"/>
  <c r="H621" i="76"/>
  <c r="H201" i="49"/>
  <c r="K585" i="76"/>
  <c r="J91" i="74"/>
  <c r="J748" i="74"/>
  <c r="F62" i="49"/>
  <c r="K67" i="49"/>
  <c r="D551" i="76"/>
  <c r="D803" i="76"/>
  <c r="E621" i="49"/>
  <c r="G212" i="74"/>
  <c r="G761" i="74"/>
  <c r="J617" i="49"/>
  <c r="I357" i="74"/>
  <c r="I780" i="74"/>
  <c r="K182" i="49"/>
  <c r="J499" i="74"/>
  <c r="J796" i="74"/>
  <c r="J151" i="74"/>
  <c r="J754" i="74"/>
  <c r="G63" i="54"/>
  <c r="K439" i="76"/>
  <c r="K790" i="76"/>
  <c r="E618" i="49"/>
  <c r="K618" i="76"/>
  <c r="J619" i="76"/>
  <c r="H306" i="49"/>
  <c r="E19" i="74"/>
  <c r="E739" i="74"/>
  <c r="F469" i="74"/>
  <c r="D49" i="75"/>
  <c r="X66" i="16"/>
  <c r="K60" i="54"/>
  <c r="L131" i="74"/>
  <c r="L752" i="74"/>
  <c r="H529" i="74"/>
  <c r="H799" i="74"/>
  <c r="K292" i="76"/>
  <c r="K769" i="76"/>
  <c r="F377" i="74"/>
  <c r="D38" i="75"/>
  <c r="R65" i="13"/>
  <c r="E51" i="54"/>
  <c r="F121" i="74"/>
  <c r="F751" i="74"/>
  <c r="G60" i="74"/>
  <c r="L449" i="74"/>
  <c r="L791" i="74"/>
  <c r="I509" i="76"/>
  <c r="I797" i="76"/>
  <c r="I429" i="76"/>
  <c r="I789" i="76"/>
  <c r="L141" i="74"/>
  <c r="L753" i="74"/>
  <c r="D479" i="74"/>
  <c r="D794" i="74"/>
  <c r="H242" i="76"/>
  <c r="H764" i="76"/>
  <c r="R64" i="13"/>
  <c r="E43" i="54"/>
  <c r="D616" i="49"/>
  <c r="F60" i="49"/>
  <c r="H571" i="74"/>
  <c r="H805" i="74"/>
  <c r="E19" i="76"/>
  <c r="E739" i="76"/>
  <c r="F429" i="74"/>
  <c r="D45" i="75"/>
  <c r="F282" i="74"/>
  <c r="F768" i="74"/>
  <c r="K347" i="74"/>
  <c r="K779" i="74"/>
  <c r="D54" i="40"/>
  <c r="I585" i="49"/>
  <c r="G121" i="76"/>
  <c r="G751" i="76"/>
  <c r="M289" i="76"/>
  <c r="I367" i="74"/>
  <c r="I781" i="74"/>
  <c r="M43" i="49"/>
  <c r="I111" i="74"/>
  <c r="I750" i="74"/>
  <c r="L585" i="49"/>
  <c r="M376" i="49"/>
  <c r="S15" i="70"/>
  <c r="L222" i="76"/>
  <c r="L762" i="76"/>
  <c r="K306" i="76"/>
  <c r="I232" i="74"/>
  <c r="I763" i="74"/>
  <c r="G200" i="76"/>
  <c r="E519" i="49"/>
  <c r="E798" i="49"/>
  <c r="I655" i="76"/>
  <c r="I817" i="76"/>
  <c r="M289" i="49"/>
  <c r="J531" i="49"/>
  <c r="L535" i="49"/>
  <c r="E532" i="74"/>
  <c r="F401" i="49"/>
  <c r="B29" i="83"/>
  <c r="C29" i="83"/>
  <c r="D397" i="76"/>
  <c r="D784" i="76"/>
  <c r="G387" i="74"/>
  <c r="G783" i="74"/>
  <c r="R63" i="36"/>
  <c r="E39" i="54"/>
  <c r="M279" i="49"/>
  <c r="F252" i="74"/>
  <c r="F765" i="74"/>
  <c r="M279" i="76"/>
  <c r="F63" i="49"/>
  <c r="Y15" i="86"/>
  <c r="H459" i="76"/>
  <c r="H792" i="76"/>
  <c r="K252" i="74"/>
  <c r="K765" i="74"/>
  <c r="D585" i="49"/>
  <c r="F603" i="74"/>
  <c r="F810" i="74"/>
  <c r="D534" i="49"/>
  <c r="D185" i="49"/>
  <c r="F509" i="74"/>
  <c r="F797" i="74"/>
  <c r="K185" i="76"/>
  <c r="H282" i="74"/>
  <c r="H768" i="74"/>
  <c r="I91" i="76"/>
  <c r="I748" i="76"/>
  <c r="J67" i="49"/>
  <c r="I60" i="74"/>
  <c r="F64" i="76"/>
  <c r="J400" i="74"/>
  <c r="H196" i="76"/>
  <c r="E615" i="49"/>
  <c r="I67" i="49"/>
  <c r="I582" i="49"/>
  <c r="E449" i="76"/>
  <c r="E791" i="76"/>
  <c r="J181" i="74"/>
  <c r="J757" i="74"/>
  <c r="H367" i="76"/>
  <c r="H781" i="76"/>
  <c r="H401" i="76"/>
  <c r="X65" i="26"/>
  <c r="K54" i="54"/>
  <c r="J695" i="76"/>
  <c r="J821" i="76"/>
  <c r="J80" i="49"/>
  <c r="F621" i="49"/>
  <c r="I398" i="49"/>
  <c r="E335" i="49"/>
  <c r="E776" i="49"/>
  <c r="D357" i="74"/>
  <c r="D780" i="74"/>
  <c r="K479" i="74"/>
  <c r="K794" i="74"/>
  <c r="D54" i="35"/>
  <c r="F72" i="49"/>
  <c r="H403" i="49"/>
  <c r="F303" i="49"/>
  <c r="D19" i="2"/>
  <c r="D20" i="2"/>
  <c r="F306" i="49"/>
  <c r="L532" i="49"/>
  <c r="K587" i="76"/>
  <c r="D15" i="30"/>
  <c r="H11" i="54"/>
  <c r="J665" i="74"/>
  <c r="J818" i="74"/>
  <c r="I189" i="76"/>
  <c r="L400" i="49"/>
  <c r="D212" i="74"/>
  <c r="D761" i="74"/>
  <c r="F309" i="76"/>
  <c r="J429" i="74"/>
  <c r="J789" i="74"/>
  <c r="H19" i="76"/>
  <c r="H739" i="76"/>
  <c r="E65" i="49"/>
  <c r="K499" i="49"/>
  <c r="K796" i="49"/>
  <c r="M355" i="49"/>
  <c r="F583" i="49"/>
  <c r="H489" i="49"/>
  <c r="H795" i="49"/>
  <c r="G404" i="49"/>
  <c r="E77" i="76"/>
  <c r="G685" i="76"/>
  <c r="G820" i="76"/>
  <c r="B57" i="35"/>
  <c r="F57" i="35"/>
  <c r="I212" i="76"/>
  <c r="I761" i="76"/>
  <c r="G499" i="74"/>
  <c r="G796" i="74"/>
  <c r="N63" i="52"/>
  <c r="E479" i="76"/>
  <c r="E794" i="76"/>
  <c r="H308" i="49"/>
  <c r="L91" i="74"/>
  <c r="L748" i="74"/>
  <c r="F347" i="76"/>
  <c r="F779" i="76"/>
  <c r="M598" i="49"/>
  <c r="J13" i="52"/>
  <c r="I19" i="74"/>
  <c r="I739" i="74"/>
  <c r="I744" i="74"/>
  <c r="B50" i="83"/>
  <c r="C50" i="83"/>
  <c r="D519" i="74"/>
  <c r="D798" i="74"/>
  <c r="F91" i="76"/>
  <c r="F748" i="76"/>
  <c r="M550" i="76"/>
  <c r="AA69" i="36"/>
  <c r="AB69" i="36"/>
  <c r="D29" i="74"/>
  <c r="D740" i="74"/>
  <c r="G403" i="49"/>
  <c r="D91" i="74"/>
  <c r="D748" i="74"/>
  <c r="I44" i="36"/>
  <c r="I318" i="49"/>
  <c r="I77" i="49"/>
  <c r="L101" i="74"/>
  <c r="L749" i="74"/>
  <c r="H429" i="76"/>
  <c r="H789" i="76"/>
  <c r="G618" i="76"/>
  <c r="F58" i="15"/>
  <c r="G581" i="74"/>
  <c r="G806" i="74"/>
  <c r="J586" i="49"/>
  <c r="E19" i="49"/>
  <c r="E739" i="49"/>
  <c r="D695" i="74"/>
  <c r="D821" i="74"/>
  <c r="M43" i="76"/>
  <c r="F357" i="74"/>
  <c r="F780" i="74"/>
  <c r="E535" i="49"/>
  <c r="F65" i="49"/>
  <c r="E620" i="76"/>
  <c r="T56" i="52"/>
  <c r="U56" i="52"/>
  <c r="G101" i="76"/>
  <c r="G749" i="76"/>
  <c r="K645" i="74"/>
  <c r="K816" i="74"/>
  <c r="D621" i="76"/>
  <c r="H509" i="76"/>
  <c r="H797" i="76"/>
  <c r="E59" i="49"/>
  <c r="E743" i="49"/>
  <c r="H588" i="76"/>
  <c r="L77" i="49"/>
  <c r="L587" i="49"/>
  <c r="E292" i="76"/>
  <c r="E769" i="76"/>
  <c r="D387" i="74"/>
  <c r="D783" i="74"/>
  <c r="D619" i="49"/>
  <c r="K14" i="86"/>
  <c r="E186" i="76"/>
  <c r="M118" i="76"/>
  <c r="O13" i="26"/>
  <c r="M636" i="74"/>
  <c r="I695" i="74"/>
  <c r="I821" i="74"/>
  <c r="I614" i="74"/>
  <c r="I619" i="76"/>
  <c r="E64" i="49"/>
  <c r="D18" i="40"/>
  <c r="L310" i="76"/>
  <c r="L35" i="52"/>
  <c r="H171" i="74"/>
  <c r="H756" i="74"/>
  <c r="H758" i="74"/>
  <c r="B29" i="30"/>
  <c r="D64" i="29"/>
  <c r="F618" i="49"/>
  <c r="E489" i="74"/>
  <c r="E795" i="74"/>
  <c r="K429" i="74"/>
  <c r="K789" i="74"/>
  <c r="D242" i="74"/>
  <c r="D764" i="74"/>
  <c r="M374" i="76"/>
  <c r="L621" i="76"/>
  <c r="D15" i="15"/>
  <c r="E212" i="74"/>
  <c r="E761" i="74"/>
  <c r="F121" i="76"/>
  <c r="F751" i="76"/>
  <c r="D347" i="76"/>
  <c r="D779" i="76"/>
  <c r="D232" i="76"/>
  <c r="D763" i="76"/>
  <c r="H406" i="49"/>
  <c r="H292" i="74"/>
  <c r="H769" i="74"/>
  <c r="D184" i="74"/>
  <c r="AA69" i="84"/>
  <c r="AB69" i="84"/>
  <c r="F306" i="76"/>
  <c r="I91" i="74"/>
  <c r="I748" i="74"/>
  <c r="D309" i="76"/>
  <c r="I292" i="74"/>
  <c r="I769" i="74"/>
  <c r="G302" i="76"/>
  <c r="G770" i="76"/>
  <c r="J685" i="76"/>
  <c r="J820" i="76"/>
  <c r="M41" i="74"/>
  <c r="L44" i="13"/>
  <c r="L314" i="74"/>
  <c r="H561" i="74"/>
  <c r="H804" i="74"/>
  <c r="G199" i="49"/>
  <c r="J262" i="74"/>
  <c r="J766" i="74"/>
  <c r="E695" i="74"/>
  <c r="E821" i="74"/>
  <c r="I121" i="76"/>
  <c r="I751" i="76"/>
  <c r="J212" i="74"/>
  <c r="J761" i="74"/>
  <c r="E400" i="74"/>
  <c r="K80" i="49"/>
  <c r="E397" i="76"/>
  <c r="E784" i="76"/>
  <c r="Y14" i="86"/>
  <c r="D44" i="13"/>
  <c r="D57" i="13"/>
  <c r="B51" i="2"/>
  <c r="C51" i="2"/>
  <c r="M276" i="76"/>
  <c r="D57" i="52"/>
  <c r="E57" i="52"/>
  <c r="D377" i="74"/>
  <c r="D782" i="74"/>
  <c r="M276" i="49"/>
  <c r="G183" i="49"/>
  <c r="M552" i="74"/>
  <c r="X60" i="31"/>
  <c r="K17" i="54"/>
  <c r="M112" i="74"/>
  <c r="H387" i="74"/>
  <c r="H783" i="74"/>
  <c r="R18" i="52"/>
  <c r="F685" i="74"/>
  <c r="F820" i="74"/>
  <c r="M129" i="76"/>
  <c r="I11" i="86"/>
  <c r="G583" i="49"/>
  <c r="G193" i="49"/>
  <c r="I402" i="49"/>
  <c r="K232" i="76"/>
  <c r="K763" i="76"/>
  <c r="I252" i="49"/>
  <c r="I765" i="49"/>
  <c r="D303" i="74"/>
  <c r="D312" i="74"/>
  <c r="Q13" i="70"/>
  <c r="D59" i="40"/>
  <c r="I161" i="74"/>
  <c r="I755" i="74"/>
  <c r="M265" i="49"/>
  <c r="M515" i="76"/>
  <c r="F292" i="74"/>
  <c r="F769" i="74"/>
  <c r="B19" i="54"/>
  <c r="J397" i="76"/>
  <c r="J784" i="76"/>
  <c r="I186" i="49"/>
  <c r="D62" i="49"/>
  <c r="L171" i="74"/>
  <c r="L756" i="74"/>
  <c r="H397" i="49"/>
  <c r="H784" i="49"/>
  <c r="G665" i="76"/>
  <c r="G818" i="76"/>
  <c r="I695" i="76"/>
  <c r="I821" i="76"/>
  <c r="I252" i="74"/>
  <c r="I765" i="74"/>
  <c r="G619" i="76"/>
  <c r="G76" i="76"/>
  <c r="I617" i="49"/>
  <c r="L645" i="74"/>
  <c r="L816" i="74"/>
  <c r="F70" i="79"/>
  <c r="J232" i="74"/>
  <c r="J763" i="74"/>
  <c r="K141" i="74"/>
  <c r="K753" i="74"/>
  <c r="K613" i="74"/>
  <c r="K811" i="74"/>
  <c r="K812" i="74"/>
  <c r="B53" i="40"/>
  <c r="F53" i="40"/>
  <c r="N17" i="67"/>
  <c r="H581" i="76"/>
  <c r="H806" i="76"/>
  <c r="G603" i="76"/>
  <c r="G810" i="76"/>
  <c r="K387" i="76"/>
  <c r="K783" i="76"/>
  <c r="E141" i="74"/>
  <c r="E753" i="74"/>
  <c r="K141" i="76"/>
  <c r="K753" i="76"/>
  <c r="K675" i="74"/>
  <c r="K819" i="74"/>
  <c r="L399" i="49"/>
  <c r="X61" i="21"/>
  <c r="D9" i="55"/>
  <c r="L187" i="76"/>
  <c r="J534" i="49"/>
  <c r="G195" i="49"/>
  <c r="C26" i="54"/>
  <c r="G469" i="74"/>
  <c r="G793" i="74"/>
  <c r="I404" i="49"/>
  <c r="I199" i="76"/>
  <c r="J59" i="74"/>
  <c r="J743" i="74"/>
  <c r="H91" i="76"/>
  <c r="H748" i="76"/>
  <c r="G18" i="70"/>
  <c r="T75" i="52"/>
  <c r="F49" i="76"/>
  <c r="F742" i="76"/>
  <c r="D67" i="15"/>
  <c r="G530" i="49"/>
  <c r="F613" i="74"/>
  <c r="F811" i="74"/>
  <c r="K222" i="76"/>
  <c r="K762" i="76"/>
  <c r="I621" i="76"/>
  <c r="J18" i="86"/>
  <c r="M636" i="49"/>
  <c r="D54" i="15"/>
  <c r="M501" i="74"/>
  <c r="M155" i="76"/>
  <c r="G308" i="49"/>
  <c r="M258" i="49"/>
  <c r="G645" i="76"/>
  <c r="G816" i="76"/>
  <c r="J36" i="52"/>
  <c r="X65" i="41"/>
  <c r="K56" i="54"/>
  <c r="M129" i="49"/>
  <c r="M84" i="49"/>
  <c r="I61" i="49"/>
  <c r="K535" i="76"/>
  <c r="F50" i="52"/>
  <c r="J14" i="70"/>
  <c r="G449" i="76"/>
  <c r="G791" i="76"/>
  <c r="M84" i="74"/>
  <c r="M570" i="49"/>
  <c r="B44" i="15"/>
  <c r="D110" i="14"/>
  <c r="M155" i="49"/>
  <c r="B30" i="25"/>
  <c r="D30" i="25"/>
  <c r="D32" i="25"/>
  <c r="G232" i="74"/>
  <c r="G763" i="74"/>
  <c r="J590" i="76"/>
  <c r="X63" i="26"/>
  <c r="K38" i="54"/>
  <c r="G44" i="41"/>
  <c r="G319" i="49"/>
  <c r="K187" i="76"/>
  <c r="H71" i="54"/>
  <c r="F111" i="74"/>
  <c r="F750" i="74"/>
  <c r="L590" i="49"/>
  <c r="AA17" i="86"/>
  <c r="J404" i="76"/>
  <c r="H303" i="74"/>
  <c r="H312" i="74"/>
  <c r="I44" i="41"/>
  <c r="I319" i="76"/>
  <c r="AB68" i="16"/>
  <c r="F161" i="76"/>
  <c r="F755" i="76"/>
  <c r="G73" i="49"/>
  <c r="E272" i="74"/>
  <c r="E767" i="74"/>
  <c r="G387" i="76"/>
  <c r="G783" i="76"/>
  <c r="P17" i="70"/>
  <c r="G185" i="49"/>
  <c r="J695" i="74"/>
  <c r="J821" i="74"/>
  <c r="H72" i="49"/>
  <c r="G302" i="49"/>
  <c r="G770" i="49"/>
  <c r="H36" i="52"/>
  <c r="J72" i="49"/>
  <c r="K44" i="13"/>
  <c r="K314" i="74"/>
  <c r="G367" i="74"/>
  <c r="G781" i="74"/>
  <c r="M381" i="76"/>
  <c r="B30" i="20"/>
  <c r="D30" i="20"/>
  <c r="D32" i="20"/>
  <c r="G397" i="74"/>
  <c r="G784" i="74"/>
  <c r="D459" i="76"/>
  <c r="D792" i="76"/>
  <c r="M654" i="49"/>
  <c r="L519" i="74"/>
  <c r="L798" i="74"/>
  <c r="M258" i="76"/>
  <c r="G303" i="49"/>
  <c r="P78" i="52"/>
  <c r="M640" i="49"/>
  <c r="M167" i="76"/>
  <c r="I44" i="21"/>
  <c r="I316" i="49"/>
  <c r="L72" i="74"/>
  <c r="D252" i="76"/>
  <c r="D765" i="76"/>
  <c r="E655" i="74"/>
  <c r="E817" i="74"/>
  <c r="E79" i="49"/>
  <c r="G131" i="74"/>
  <c r="G752" i="74"/>
  <c r="G747" i="74"/>
  <c r="J282" i="74"/>
  <c r="J768" i="74"/>
  <c r="R63" i="26"/>
  <c r="E38" i="54"/>
  <c r="N17" i="86"/>
  <c r="H311" i="49"/>
  <c r="F49" i="49"/>
  <c r="D22" i="46"/>
  <c r="K17" i="70"/>
  <c r="K584" i="49"/>
  <c r="I184" i="74"/>
  <c r="I191" i="74"/>
  <c r="I141" i="49"/>
  <c r="I753" i="49"/>
  <c r="D397" i="74"/>
  <c r="D784" i="74"/>
  <c r="N75" i="52"/>
  <c r="E377" i="49"/>
  <c r="E782" i="49"/>
  <c r="D615" i="74"/>
  <c r="G12" i="70"/>
  <c r="E73" i="74"/>
  <c r="K77" i="49"/>
  <c r="K537" i="76"/>
  <c r="W36" i="41"/>
  <c r="F182" i="74"/>
  <c r="E617" i="49"/>
  <c r="F561" i="76"/>
  <c r="D60" i="77"/>
  <c r="W25" i="26"/>
  <c r="O12" i="70"/>
  <c r="M542" i="49"/>
  <c r="G262" i="74"/>
  <c r="G766" i="74"/>
  <c r="M244" i="49"/>
  <c r="F182" i="49"/>
  <c r="L620" i="49"/>
  <c r="K561" i="74"/>
  <c r="K804" i="74"/>
  <c r="J44" i="31"/>
  <c r="J320" i="49"/>
  <c r="H397" i="76"/>
  <c r="H784" i="76"/>
  <c r="E403" i="76"/>
  <c r="D282" i="49"/>
  <c r="D768" i="49"/>
  <c r="V12" i="86"/>
  <c r="D194" i="49"/>
  <c r="G675" i="74"/>
  <c r="G819" i="74"/>
  <c r="M265" i="74"/>
  <c r="Q26" i="16"/>
  <c r="J19" i="70"/>
  <c r="E222" i="74"/>
  <c r="E762" i="74"/>
  <c r="J309" i="49"/>
  <c r="D44" i="16"/>
  <c r="D315" i="74"/>
  <c r="J401" i="49"/>
  <c r="I655" i="49"/>
  <c r="I817" i="49"/>
  <c r="D197" i="49"/>
  <c r="M244" i="74"/>
  <c r="J15" i="86"/>
  <c r="J272" i="74"/>
  <c r="J767" i="74"/>
  <c r="K44" i="31"/>
  <c r="K320" i="49"/>
  <c r="J194" i="74"/>
  <c r="J202" i="74"/>
  <c r="D70" i="25"/>
  <c r="F70" i="25"/>
  <c r="E185" i="76"/>
  <c r="X61" i="13"/>
  <c r="H695" i="76"/>
  <c r="H821" i="76"/>
  <c r="J581" i="49"/>
  <c r="J806" i="49"/>
  <c r="M393" i="49"/>
  <c r="L479" i="49"/>
  <c r="L794" i="49"/>
  <c r="J222" i="76"/>
  <c r="J762" i="76"/>
  <c r="K534" i="76"/>
  <c r="K44" i="26"/>
  <c r="K317" i="76"/>
  <c r="M642" i="76"/>
  <c r="E63" i="76"/>
  <c r="G582" i="74"/>
  <c r="M257" i="49"/>
  <c r="I181" i="74"/>
  <c r="I757" i="74"/>
  <c r="L74" i="52"/>
  <c r="F616" i="49"/>
  <c r="P16" i="70"/>
  <c r="H533" i="76"/>
  <c r="I397" i="76"/>
  <c r="I784" i="76"/>
  <c r="D590" i="76"/>
  <c r="D590" i="49"/>
  <c r="M574" i="74"/>
  <c r="G212" i="76"/>
  <c r="G761" i="76"/>
  <c r="I665" i="74"/>
  <c r="I818" i="74"/>
  <c r="H197" i="76"/>
  <c r="E489" i="49"/>
  <c r="E795" i="49"/>
  <c r="M525" i="76"/>
  <c r="J613" i="74"/>
  <c r="J811" i="74"/>
  <c r="I561" i="76"/>
  <c r="I804" i="76"/>
  <c r="G222" i="76"/>
  <c r="G762" i="76"/>
  <c r="G282" i="74"/>
  <c r="G768" i="74"/>
  <c r="D618" i="49"/>
  <c r="M376" i="76"/>
  <c r="D367" i="49"/>
  <c r="D781" i="49"/>
  <c r="I171" i="74"/>
  <c r="I756" i="74"/>
  <c r="D272" i="76"/>
  <c r="D767" i="76"/>
  <c r="D675" i="76"/>
  <c r="D819" i="76"/>
  <c r="G499" i="76"/>
  <c r="G796" i="76"/>
  <c r="K171" i="76"/>
  <c r="K756" i="76"/>
  <c r="M572" i="74"/>
  <c r="K469" i="76"/>
  <c r="K793" i="76"/>
  <c r="I242" i="74"/>
  <c r="I764" i="74"/>
  <c r="J121" i="74"/>
  <c r="J751" i="74"/>
  <c r="M89" i="76"/>
  <c r="I252" i="76"/>
  <c r="I765" i="76"/>
  <c r="H616" i="74"/>
  <c r="L121" i="49"/>
  <c r="L751" i="49"/>
  <c r="R11" i="70"/>
  <c r="K19" i="74"/>
  <c r="K739" i="74"/>
  <c r="L439" i="74"/>
  <c r="L790" i="74"/>
  <c r="M385" i="49"/>
  <c r="J367" i="76"/>
  <c r="J781" i="76"/>
  <c r="L183" i="49"/>
  <c r="M89" i="49"/>
  <c r="F603" i="49"/>
  <c r="F810" i="49"/>
  <c r="K91" i="74"/>
  <c r="K748" i="74"/>
  <c r="H586" i="49"/>
  <c r="G675" i="76"/>
  <c r="G819" i="76"/>
  <c r="M566" i="49"/>
  <c r="B55" i="54"/>
  <c r="M385" i="76"/>
  <c r="D603" i="74"/>
  <c r="D810" i="74"/>
  <c r="D812" i="74"/>
  <c r="J587" i="76"/>
  <c r="H459" i="74"/>
  <c r="H792" i="74"/>
  <c r="F335" i="49"/>
  <c r="D32" i="46"/>
  <c r="G387" i="49"/>
  <c r="G783" i="49"/>
  <c r="J533" i="76"/>
  <c r="H675" i="74"/>
  <c r="H819" i="74"/>
  <c r="J242" i="76"/>
  <c r="J764" i="76"/>
  <c r="N58" i="52"/>
  <c r="I44" i="16"/>
  <c r="I315" i="74"/>
  <c r="B30" i="79"/>
  <c r="D30" i="79"/>
  <c r="W25" i="13"/>
  <c r="F400" i="49"/>
  <c r="B45" i="40"/>
  <c r="D111" i="39"/>
  <c r="M82" i="49"/>
  <c r="K695" i="76"/>
  <c r="K821" i="76"/>
  <c r="M566" i="76"/>
  <c r="R36" i="52"/>
  <c r="M273" i="49"/>
  <c r="I59" i="49"/>
  <c r="I743" i="49"/>
  <c r="E459" i="74"/>
  <c r="E792" i="74"/>
  <c r="AB70" i="21"/>
  <c r="E151" i="74"/>
  <c r="E754" i="74"/>
  <c r="L695" i="76"/>
  <c r="L821" i="76"/>
  <c r="Y11" i="86"/>
  <c r="M117" i="49"/>
  <c r="D32" i="52"/>
  <c r="E32" i="52"/>
  <c r="E584" i="49"/>
  <c r="G182" i="49"/>
  <c r="F335" i="76"/>
  <c r="D32" i="77"/>
  <c r="I183" i="49"/>
  <c r="F151" i="76"/>
  <c r="F754" i="76"/>
  <c r="D59" i="25"/>
  <c r="F19" i="76"/>
  <c r="F739" i="76"/>
  <c r="D54" i="25"/>
  <c r="L367" i="76"/>
  <c r="L781" i="76"/>
  <c r="J131" i="76"/>
  <c r="J752" i="76"/>
  <c r="F617" i="76"/>
  <c r="L397" i="74"/>
  <c r="L784" i="74"/>
  <c r="H529" i="76"/>
  <c r="H799" i="76"/>
  <c r="D121" i="74"/>
  <c r="D751" i="74"/>
  <c r="L675" i="74"/>
  <c r="L819" i="74"/>
  <c r="I622" i="49"/>
  <c r="J63" i="52"/>
  <c r="K571" i="74"/>
  <c r="K805" i="74"/>
  <c r="X64" i="13"/>
  <c r="K43" i="54"/>
  <c r="H534" i="49"/>
  <c r="M135" i="49"/>
  <c r="I589" i="49"/>
  <c r="M384" i="76"/>
  <c r="B57" i="25"/>
  <c r="F57" i="25"/>
  <c r="W33" i="13"/>
  <c r="D19" i="76"/>
  <c r="D739" i="76"/>
  <c r="E439" i="49"/>
  <c r="E790" i="49"/>
  <c r="J252" i="76"/>
  <c r="J765" i="76"/>
  <c r="G616" i="49"/>
  <c r="D665" i="76"/>
  <c r="D818" i="76"/>
  <c r="L44" i="16"/>
  <c r="L315" i="49"/>
  <c r="L194" i="74"/>
  <c r="K66" i="49"/>
  <c r="I335" i="74"/>
  <c r="I776" i="74"/>
  <c r="E571" i="74"/>
  <c r="E805" i="74"/>
  <c r="C50" i="54"/>
  <c r="J397" i="74"/>
  <c r="J784" i="74"/>
  <c r="F101" i="74"/>
  <c r="F749" i="74"/>
  <c r="M597" i="49"/>
  <c r="M364" i="76"/>
  <c r="J197" i="76"/>
  <c r="L530" i="49"/>
  <c r="E308" i="49"/>
  <c r="L405" i="49"/>
  <c r="X60" i="41"/>
  <c r="K16" i="54"/>
  <c r="M676" i="49"/>
  <c r="M344" i="49"/>
  <c r="K199" i="49"/>
  <c r="M545" i="49"/>
  <c r="E29" i="76"/>
  <c r="E740" i="76"/>
  <c r="F537" i="49"/>
  <c r="M344" i="76"/>
  <c r="L812" i="74"/>
  <c r="G613" i="74"/>
  <c r="G811" i="74"/>
  <c r="L615" i="74"/>
  <c r="E530" i="49"/>
  <c r="D78" i="52"/>
  <c r="M83" i="74"/>
  <c r="D131" i="74"/>
  <c r="D752" i="74"/>
  <c r="B26" i="30"/>
  <c r="D61" i="29"/>
  <c r="H63" i="52"/>
  <c r="M545" i="76"/>
  <c r="D581" i="74"/>
  <c r="D806" i="74"/>
  <c r="H535" i="49"/>
  <c r="H535" i="76"/>
  <c r="L655" i="49"/>
  <c r="L817" i="49"/>
  <c r="L101" i="76"/>
  <c r="L749" i="76"/>
  <c r="F12" i="86"/>
  <c r="G222" i="74"/>
  <c r="G762" i="74"/>
  <c r="E302" i="74"/>
  <c r="E770" i="74"/>
  <c r="I232" i="49"/>
  <c r="I763" i="49"/>
  <c r="J242" i="49"/>
  <c r="J764" i="49"/>
  <c r="D252" i="74"/>
  <c r="D765" i="74"/>
  <c r="L583" i="74"/>
  <c r="M666" i="49"/>
  <c r="Q17" i="70"/>
  <c r="E537" i="76"/>
  <c r="E537" i="49"/>
  <c r="J615" i="49"/>
  <c r="L534" i="49"/>
  <c r="R61" i="36"/>
  <c r="E23" i="54"/>
  <c r="I80" i="76"/>
  <c r="E538" i="76"/>
  <c r="E538" i="49"/>
  <c r="D198" i="76"/>
  <c r="D304" i="49"/>
  <c r="M666" i="74"/>
  <c r="E141" i="49"/>
  <c r="E753" i="49"/>
  <c r="L184" i="74"/>
  <c r="K538" i="76"/>
  <c r="K538" i="49"/>
  <c r="I603" i="74"/>
  <c r="I810" i="74"/>
  <c r="X60" i="16"/>
  <c r="K12" i="54"/>
  <c r="J56" i="52"/>
  <c r="F44" i="13"/>
  <c r="F314" i="74"/>
  <c r="B28" i="25"/>
  <c r="D63" i="24"/>
  <c r="E367" i="74"/>
  <c r="E781" i="74"/>
  <c r="D54" i="83"/>
  <c r="H655" i="74"/>
  <c r="H817" i="74"/>
  <c r="M361" i="49"/>
  <c r="M115" i="49"/>
  <c r="L397" i="76"/>
  <c r="L784" i="76"/>
  <c r="K161" i="74"/>
  <c r="K755" i="74"/>
  <c r="F311" i="49"/>
  <c r="P79" i="52"/>
  <c r="W46" i="41"/>
  <c r="M287" i="49"/>
  <c r="W37" i="41"/>
  <c r="D400" i="74"/>
  <c r="H61" i="74"/>
  <c r="K614" i="74"/>
  <c r="K242" i="76"/>
  <c r="K764" i="76"/>
  <c r="M51" i="49"/>
  <c r="S16" i="70"/>
  <c r="J582" i="49"/>
  <c r="K645" i="49"/>
  <c r="K816" i="49"/>
  <c r="B14" i="15"/>
  <c r="F14" i="15"/>
  <c r="M287" i="76"/>
  <c r="B26" i="15"/>
  <c r="F26" i="15"/>
  <c r="H582" i="74"/>
  <c r="K459" i="49"/>
  <c r="K792" i="49"/>
  <c r="K387" i="49"/>
  <c r="K783" i="49"/>
  <c r="L519" i="76"/>
  <c r="L798" i="76"/>
  <c r="L79" i="76"/>
  <c r="J449" i="49"/>
  <c r="J791" i="49"/>
  <c r="M339" i="49"/>
  <c r="F655" i="76"/>
  <c r="F817" i="76"/>
  <c r="D182" i="74"/>
  <c r="B22" i="54"/>
  <c r="I305" i="49"/>
  <c r="F479" i="74"/>
  <c r="D50" i="75"/>
  <c r="F32" i="52"/>
  <c r="I613" i="74"/>
  <c r="I811" i="74"/>
  <c r="F535" i="49"/>
  <c r="P19" i="52"/>
  <c r="I305" i="74"/>
  <c r="J305" i="49"/>
  <c r="W19" i="86"/>
  <c r="L60" i="74"/>
  <c r="D479" i="76"/>
  <c r="D794" i="76"/>
  <c r="G571" i="76"/>
  <c r="G805" i="76"/>
  <c r="E603" i="49"/>
  <c r="E810" i="49"/>
  <c r="M230" i="76"/>
  <c r="M142" i="49"/>
  <c r="S12" i="86"/>
  <c r="E499" i="76"/>
  <c r="E796" i="76"/>
  <c r="D302" i="76"/>
  <c r="D770" i="76"/>
  <c r="T18" i="86"/>
  <c r="D64" i="24"/>
  <c r="I73" i="74"/>
  <c r="K181" i="76"/>
  <c r="K757" i="76"/>
  <c r="J459" i="74"/>
  <c r="J792" i="74"/>
  <c r="D613" i="49"/>
  <c r="D811" i="49"/>
  <c r="G655" i="49"/>
  <c r="G817" i="49"/>
  <c r="E189" i="49"/>
  <c r="E655" i="76"/>
  <c r="E817" i="76"/>
  <c r="D77" i="76"/>
  <c r="D675" i="74"/>
  <c r="D819" i="74"/>
  <c r="M371" i="76"/>
  <c r="H305" i="49"/>
  <c r="K186" i="49"/>
  <c r="X65" i="36"/>
  <c r="K55" i="54"/>
  <c r="G584" i="74"/>
  <c r="G591" i="74"/>
  <c r="J35" i="52"/>
  <c r="M475" i="49"/>
  <c r="I469" i="76"/>
  <c r="I793" i="76"/>
  <c r="K194" i="74"/>
  <c r="F252" i="49"/>
  <c r="F765" i="49"/>
  <c r="G194" i="49"/>
  <c r="I551" i="76"/>
  <c r="I803" i="76"/>
  <c r="F292" i="76"/>
  <c r="F769" i="76"/>
  <c r="H121" i="76"/>
  <c r="H751" i="76"/>
  <c r="G357" i="74"/>
  <c r="G780" i="74"/>
  <c r="M371" i="49"/>
  <c r="P47" i="52"/>
  <c r="L675" i="76"/>
  <c r="L819" i="76"/>
  <c r="J181" i="49"/>
  <c r="J757" i="49"/>
  <c r="M82" i="74"/>
  <c r="L182" i="74"/>
  <c r="D222" i="76"/>
  <c r="D762" i="76"/>
  <c r="F397" i="74"/>
  <c r="D40" i="75"/>
  <c r="J195" i="49"/>
  <c r="M160" i="49"/>
  <c r="J655" i="74"/>
  <c r="J817" i="74"/>
  <c r="J429" i="76"/>
  <c r="J789" i="76"/>
  <c r="F645" i="76"/>
  <c r="F816" i="76"/>
  <c r="L335" i="49"/>
  <c r="L776" i="49"/>
  <c r="D489" i="74"/>
  <c r="D795" i="74"/>
  <c r="E44" i="41"/>
  <c r="J302" i="76"/>
  <c r="J770" i="76"/>
  <c r="M214" i="74"/>
  <c r="H571" i="76"/>
  <c r="H805" i="76"/>
  <c r="H34" i="52"/>
  <c r="E551" i="74"/>
  <c r="E803" i="74"/>
  <c r="B24" i="54"/>
  <c r="H101" i="76"/>
  <c r="H749" i="76"/>
  <c r="F59" i="49"/>
  <c r="F743" i="49"/>
  <c r="G532" i="49"/>
  <c r="H186" i="76"/>
  <c r="H161" i="49"/>
  <c r="H755" i="49"/>
  <c r="H161" i="76"/>
  <c r="H755" i="76"/>
  <c r="L37" i="52"/>
  <c r="M596" i="74"/>
  <c r="I232" i="76"/>
  <c r="I763" i="76"/>
  <c r="M577" i="49"/>
  <c r="B36" i="30"/>
  <c r="F36" i="30"/>
  <c r="K36" i="30"/>
  <c r="L36" i="30"/>
  <c r="M147" i="49"/>
  <c r="B31" i="40"/>
  <c r="D66" i="39"/>
  <c r="B42" i="20"/>
  <c r="D108" i="19"/>
  <c r="L429" i="76"/>
  <c r="L789" i="76"/>
  <c r="E429" i="49"/>
  <c r="E789" i="49"/>
  <c r="B31" i="30"/>
  <c r="D66" i="29"/>
  <c r="M270" i="76"/>
  <c r="E78" i="49"/>
  <c r="M17" i="86"/>
  <c r="I17" i="70"/>
  <c r="O17" i="86"/>
  <c r="M482" i="49"/>
  <c r="J581" i="76"/>
  <c r="J806" i="76"/>
  <c r="M394" i="49"/>
  <c r="M525" i="49"/>
  <c r="P59" i="52"/>
  <c r="M147" i="76"/>
  <c r="M177" i="76"/>
  <c r="G111" i="49"/>
  <c r="G750" i="49"/>
  <c r="H685" i="49"/>
  <c r="H820" i="49"/>
  <c r="I292" i="49"/>
  <c r="I769" i="49"/>
  <c r="K19" i="76"/>
  <c r="K739" i="76"/>
  <c r="F499" i="74"/>
  <c r="F796" i="74"/>
  <c r="E387" i="74"/>
  <c r="E783" i="74"/>
  <c r="P52" i="52"/>
  <c r="B23" i="40"/>
  <c r="C23" i="40"/>
  <c r="M177" i="49"/>
  <c r="J675" i="49"/>
  <c r="J819" i="49"/>
  <c r="M271" i="49"/>
  <c r="I187" i="49"/>
  <c r="K347" i="49"/>
  <c r="K779" i="49"/>
  <c r="J665" i="76"/>
  <c r="J818" i="76"/>
  <c r="H302" i="74"/>
  <c r="H770" i="74"/>
  <c r="I161" i="76"/>
  <c r="I755" i="76"/>
  <c r="F581" i="76"/>
  <c r="D62" i="77"/>
  <c r="F46" i="40"/>
  <c r="K46" i="40"/>
  <c r="O46" i="40"/>
  <c r="G282" i="49"/>
  <c r="G768" i="49"/>
  <c r="M646" i="49"/>
  <c r="AA69" i="13"/>
  <c r="AA71" i="13"/>
  <c r="G519" i="49"/>
  <c r="G798" i="49"/>
  <c r="B57" i="20"/>
  <c r="F57" i="20"/>
  <c r="D489" i="76"/>
  <c r="D795" i="76"/>
  <c r="H252" i="49"/>
  <c r="H765" i="49"/>
  <c r="F91" i="49"/>
  <c r="F748" i="49"/>
  <c r="K621" i="49"/>
  <c r="M434" i="49"/>
  <c r="K79" i="49"/>
  <c r="D695" i="76"/>
  <c r="D821" i="76"/>
  <c r="F551" i="49"/>
  <c r="F803" i="49"/>
  <c r="M271" i="76"/>
  <c r="K272" i="49"/>
  <c r="K767" i="49"/>
  <c r="D75" i="52"/>
  <c r="K665" i="74"/>
  <c r="K818" i="74"/>
  <c r="E449" i="49"/>
  <c r="E791" i="49"/>
  <c r="N43" i="52"/>
  <c r="F196" i="49"/>
  <c r="F309" i="49"/>
  <c r="J307" i="49"/>
  <c r="E509" i="76"/>
  <c r="E797" i="76"/>
  <c r="G622" i="76"/>
  <c r="I581" i="76"/>
  <c r="I806" i="76"/>
  <c r="H272" i="76"/>
  <c r="H767" i="76"/>
  <c r="AB70" i="13"/>
  <c r="F101" i="76"/>
  <c r="F749" i="76"/>
  <c r="M515" i="49"/>
  <c r="G44" i="26"/>
  <c r="G57" i="26"/>
  <c r="I613" i="76"/>
  <c r="I811" i="76"/>
  <c r="D582" i="74"/>
  <c r="H181" i="49"/>
  <c r="H757" i="49"/>
  <c r="M434" i="76"/>
  <c r="X19" i="86"/>
  <c r="P37" i="52"/>
  <c r="H14" i="70"/>
  <c r="E613" i="49"/>
  <c r="E811" i="49"/>
  <c r="G242" i="49"/>
  <c r="G764" i="49"/>
  <c r="M207" i="76"/>
  <c r="K59" i="76"/>
  <c r="K743" i="76"/>
  <c r="G222" i="49"/>
  <c r="G762" i="49"/>
  <c r="E212" i="49"/>
  <c r="E761" i="49"/>
  <c r="K200" i="76"/>
  <c r="AA14" i="86"/>
  <c r="M296" i="76"/>
  <c r="M296" i="49"/>
  <c r="T14" i="70"/>
  <c r="E645" i="49"/>
  <c r="E816" i="49"/>
  <c r="D54" i="30"/>
  <c r="G655" i="76"/>
  <c r="G817" i="76"/>
  <c r="I685" i="76"/>
  <c r="I820" i="76"/>
  <c r="W46" i="26"/>
  <c r="E534" i="76"/>
  <c r="E534" i="49"/>
  <c r="L622" i="49"/>
  <c r="H695" i="74"/>
  <c r="H821" i="74"/>
  <c r="K665" i="49"/>
  <c r="K818" i="49"/>
  <c r="M506" i="49"/>
  <c r="D403" i="49"/>
  <c r="F532" i="74"/>
  <c r="G581" i="76"/>
  <c r="G806" i="76"/>
  <c r="L50" i="52"/>
  <c r="L91" i="76"/>
  <c r="L748" i="76"/>
  <c r="D44" i="21"/>
  <c r="D57" i="21"/>
  <c r="B26" i="2"/>
  <c r="C26" i="2"/>
  <c r="I535" i="76"/>
  <c r="I535" i="49"/>
  <c r="B53" i="79"/>
  <c r="F53" i="79"/>
  <c r="N18" i="67"/>
  <c r="D583" i="74"/>
  <c r="M506" i="76"/>
  <c r="V13" i="86"/>
  <c r="H615" i="49"/>
  <c r="J695" i="49"/>
  <c r="J821" i="49"/>
  <c r="D262" i="49"/>
  <c r="D766" i="49"/>
  <c r="D581" i="76"/>
  <c r="D806" i="76"/>
  <c r="L357" i="49"/>
  <c r="L780" i="49"/>
  <c r="I399" i="74"/>
  <c r="Q14" i="70"/>
  <c r="I306" i="49"/>
  <c r="F232" i="76"/>
  <c r="F763" i="76"/>
  <c r="D335" i="76"/>
  <c r="D776" i="76"/>
  <c r="R59" i="52"/>
  <c r="J12" i="86"/>
  <c r="B44" i="30"/>
  <c r="D110" i="29"/>
  <c r="K91" i="76"/>
  <c r="K748" i="76"/>
  <c r="M266" i="76"/>
  <c r="J232" i="49"/>
  <c r="J763" i="49"/>
  <c r="E551" i="76"/>
  <c r="E803" i="76"/>
  <c r="I613" i="49"/>
  <c r="I811" i="49"/>
  <c r="D121" i="49"/>
  <c r="D751" i="49"/>
  <c r="H16" i="86"/>
  <c r="J519" i="76"/>
  <c r="J798" i="76"/>
  <c r="AB68" i="31"/>
  <c r="M687" i="74"/>
  <c r="M338" i="49"/>
  <c r="X14" i="86"/>
  <c r="E529" i="76"/>
  <c r="E799" i="76"/>
  <c r="F685" i="76"/>
  <c r="F820" i="76"/>
  <c r="M106" i="76"/>
  <c r="M234" i="49"/>
  <c r="M368" i="74"/>
  <c r="J655" i="76"/>
  <c r="J817" i="76"/>
  <c r="D449" i="76"/>
  <c r="D791" i="76"/>
  <c r="J469" i="76"/>
  <c r="J793" i="76"/>
  <c r="K242" i="49"/>
  <c r="K764" i="49"/>
  <c r="L603" i="49"/>
  <c r="L810" i="49"/>
  <c r="M368" i="49"/>
  <c r="F79" i="52"/>
  <c r="G304" i="74"/>
  <c r="G79" i="49"/>
  <c r="H292" i="76"/>
  <c r="H769" i="76"/>
  <c r="D489" i="49"/>
  <c r="D795" i="49"/>
  <c r="D405" i="49"/>
  <c r="B29" i="2"/>
  <c r="C29" i="2"/>
  <c r="M142" i="74"/>
  <c r="L11" i="86"/>
  <c r="G198" i="76"/>
  <c r="G198" i="49"/>
  <c r="M123" i="74"/>
  <c r="D44" i="41"/>
  <c r="D319" i="76"/>
  <c r="D308" i="49"/>
  <c r="I397" i="74"/>
  <c r="I784" i="74"/>
  <c r="J583" i="49"/>
  <c r="J212" i="49"/>
  <c r="J761" i="49"/>
  <c r="D311" i="76"/>
  <c r="D311" i="49"/>
  <c r="J187" i="76"/>
  <c r="J187" i="49"/>
  <c r="I347" i="49"/>
  <c r="I779" i="49"/>
  <c r="F603" i="76"/>
  <c r="D66" i="77"/>
  <c r="D377" i="49"/>
  <c r="D782" i="49"/>
  <c r="M504" i="76"/>
  <c r="F77" i="52"/>
  <c r="T11" i="86"/>
  <c r="F44" i="41"/>
  <c r="E171" i="76"/>
  <c r="E756" i="76"/>
  <c r="E121" i="74"/>
  <c r="E751" i="74"/>
  <c r="H151" i="76"/>
  <c r="H754" i="76"/>
  <c r="I449" i="76"/>
  <c r="I791" i="76"/>
  <c r="H304" i="49"/>
  <c r="X67" i="31"/>
  <c r="K73" i="54"/>
  <c r="E262" i="76"/>
  <c r="E766" i="76"/>
  <c r="I469" i="74"/>
  <c r="I793" i="74"/>
  <c r="K616" i="49"/>
  <c r="I195" i="49"/>
  <c r="H603" i="49"/>
  <c r="H810" i="49"/>
  <c r="F101" i="49"/>
  <c r="F749" i="49"/>
  <c r="J161" i="74"/>
  <c r="J755" i="74"/>
  <c r="J398" i="49"/>
  <c r="W33" i="41"/>
  <c r="I405" i="49"/>
  <c r="M223" i="74"/>
  <c r="D242" i="49"/>
  <c r="D764" i="49"/>
  <c r="M207" i="49"/>
  <c r="G75" i="49"/>
  <c r="I161" i="49"/>
  <c r="I755" i="49"/>
  <c r="K387" i="74"/>
  <c r="K783" i="74"/>
  <c r="L603" i="76"/>
  <c r="L810" i="76"/>
  <c r="G347" i="76"/>
  <c r="G779" i="76"/>
  <c r="M268" i="76"/>
  <c r="G645" i="49"/>
  <c r="G816" i="49"/>
  <c r="H603" i="74"/>
  <c r="H810" i="74"/>
  <c r="H812" i="74"/>
  <c r="M567" i="49"/>
  <c r="X17" i="86"/>
  <c r="J252" i="49"/>
  <c r="J765" i="49"/>
  <c r="K311" i="76"/>
  <c r="M500" i="49"/>
  <c r="F19" i="49"/>
  <c r="D19" i="46"/>
  <c r="L44" i="80"/>
  <c r="L321" i="49"/>
  <c r="K367" i="76"/>
  <c r="K781" i="76"/>
  <c r="L189" i="49"/>
  <c r="Q22" i="16"/>
  <c r="F272" i="76"/>
  <c r="F767" i="76"/>
  <c r="F18" i="52"/>
  <c r="F561" i="74"/>
  <c r="D60" i="75"/>
  <c r="E65" i="20"/>
  <c r="E68" i="20"/>
  <c r="E71" i="20"/>
  <c r="L675" i="49"/>
  <c r="L819" i="49"/>
  <c r="D499" i="76"/>
  <c r="D796" i="76"/>
  <c r="M668" i="49"/>
  <c r="M496" i="76"/>
  <c r="G347" i="74"/>
  <c r="G779" i="74"/>
  <c r="Q22" i="31"/>
  <c r="D551" i="74"/>
  <c r="D803" i="74"/>
  <c r="E212" i="76"/>
  <c r="E761" i="76"/>
  <c r="M284" i="74"/>
  <c r="I583" i="49"/>
  <c r="H252" i="74"/>
  <c r="H765" i="74"/>
  <c r="L519" i="49"/>
  <c r="L798" i="49"/>
  <c r="P58" i="52"/>
  <c r="L262" i="76"/>
  <c r="L766" i="76"/>
  <c r="M524" i="76"/>
  <c r="M668" i="74"/>
  <c r="AB67" i="31"/>
  <c r="J405" i="76"/>
  <c r="L18" i="52"/>
  <c r="M241" i="49"/>
  <c r="J196" i="49"/>
  <c r="J196" i="76"/>
  <c r="L282" i="74"/>
  <c r="L768" i="74"/>
  <c r="B46" i="35"/>
  <c r="C46" i="35"/>
  <c r="L49" i="52"/>
  <c r="J603" i="49"/>
  <c r="J810" i="49"/>
  <c r="M128" i="49"/>
  <c r="I489" i="76"/>
  <c r="I795" i="76"/>
  <c r="F181" i="76"/>
  <c r="F757" i="76"/>
  <c r="I197" i="49"/>
  <c r="M241" i="76"/>
  <c r="C46" i="40"/>
  <c r="H66" i="49"/>
  <c r="X66" i="21"/>
  <c r="K61" i="54"/>
  <c r="M524" i="49"/>
  <c r="M496" i="49"/>
  <c r="K15" i="70"/>
  <c r="J347" i="76"/>
  <c r="J779" i="76"/>
  <c r="H479" i="49"/>
  <c r="H794" i="49"/>
  <c r="W28" i="31"/>
  <c r="I190" i="76"/>
  <c r="N51" i="52"/>
  <c r="I222" i="49"/>
  <c r="I762" i="49"/>
  <c r="M168" i="49"/>
  <c r="I282" i="49"/>
  <c r="I768" i="49"/>
  <c r="J509" i="76"/>
  <c r="J797" i="76"/>
  <c r="J614" i="74"/>
  <c r="B45" i="35"/>
  <c r="C45" i="35"/>
  <c r="H193" i="49"/>
  <c r="K377" i="76"/>
  <c r="K782" i="76"/>
  <c r="J311" i="49"/>
  <c r="N15" i="86"/>
  <c r="G15" i="70"/>
  <c r="F645" i="49"/>
  <c r="F816" i="49"/>
  <c r="M29" i="41"/>
  <c r="M187" i="49"/>
  <c r="I16" i="86"/>
  <c r="J292" i="74"/>
  <c r="J769" i="74"/>
  <c r="I91" i="49"/>
  <c r="I748" i="49"/>
  <c r="F76" i="52"/>
  <c r="K685" i="76"/>
  <c r="K820" i="76"/>
  <c r="D67" i="25"/>
  <c r="P45" i="52"/>
  <c r="M465" i="76"/>
  <c r="M514" i="49"/>
  <c r="L614" i="74"/>
  <c r="E161" i="76"/>
  <c r="E755" i="76"/>
  <c r="K551" i="76"/>
  <c r="K803" i="76"/>
  <c r="M657" i="49"/>
  <c r="B53" i="2"/>
  <c r="C53" i="2"/>
  <c r="D59" i="52"/>
  <c r="E59" i="52"/>
  <c r="D665" i="49"/>
  <c r="D818" i="49"/>
  <c r="W37" i="21"/>
  <c r="L499" i="76"/>
  <c r="L796" i="76"/>
  <c r="D195" i="74"/>
  <c r="L618" i="49"/>
  <c r="D59" i="74"/>
  <c r="D743" i="74"/>
  <c r="N74" i="52"/>
  <c r="F131" i="74"/>
  <c r="F752" i="74"/>
  <c r="M113" i="74"/>
  <c r="M691" i="76"/>
  <c r="M44" i="49"/>
  <c r="X62" i="31"/>
  <c r="K33" i="54"/>
  <c r="B52" i="40"/>
  <c r="F52" i="40"/>
  <c r="M113" i="49"/>
  <c r="E357" i="74"/>
  <c r="E780" i="74"/>
  <c r="H91" i="74"/>
  <c r="H748" i="74"/>
  <c r="D529" i="76"/>
  <c r="D799" i="76"/>
  <c r="K357" i="74"/>
  <c r="K780" i="74"/>
  <c r="E292" i="74"/>
  <c r="E769" i="74"/>
  <c r="J73" i="49"/>
  <c r="F39" i="20"/>
  <c r="K39" i="20"/>
  <c r="L39" i="20"/>
  <c r="J131" i="74"/>
  <c r="J752" i="74"/>
  <c r="F189" i="49"/>
  <c r="W45" i="36"/>
  <c r="J121" i="49"/>
  <c r="J751" i="49"/>
  <c r="K590" i="49"/>
  <c r="E399" i="49"/>
  <c r="M452" i="49"/>
  <c r="H551" i="76"/>
  <c r="H803" i="76"/>
  <c r="L49" i="74"/>
  <c r="L742" i="74"/>
  <c r="L744" i="74"/>
  <c r="F195" i="49"/>
  <c r="W34" i="26"/>
  <c r="AB70" i="16"/>
  <c r="L302" i="74"/>
  <c r="L770" i="74"/>
  <c r="D63" i="49"/>
  <c r="I571" i="76"/>
  <c r="I805" i="76"/>
  <c r="F189" i="76"/>
  <c r="P70" i="16"/>
  <c r="I6" i="68"/>
  <c r="M333" i="49"/>
  <c r="G17" i="86"/>
  <c r="E91" i="49"/>
  <c r="E748" i="49"/>
  <c r="S13" i="70"/>
  <c r="M452" i="74"/>
  <c r="D131" i="76"/>
  <c r="D752" i="76"/>
  <c r="K111" i="74"/>
  <c r="K750" i="74"/>
  <c r="W14" i="86"/>
  <c r="M358" i="74"/>
  <c r="H292" i="49"/>
  <c r="H769" i="49"/>
  <c r="M662" i="76"/>
  <c r="J77" i="49"/>
  <c r="G685" i="49"/>
  <c r="G820" i="49"/>
  <c r="J377" i="76"/>
  <c r="J782" i="76"/>
  <c r="F406" i="49"/>
  <c r="Z13" i="86"/>
  <c r="M210" i="49"/>
  <c r="M343" i="76"/>
  <c r="M256" i="49"/>
  <c r="G499" i="49"/>
  <c r="G796" i="49"/>
  <c r="R24" i="26"/>
  <c r="L181" i="76"/>
  <c r="L757" i="76"/>
  <c r="I387" i="74"/>
  <c r="I783" i="74"/>
  <c r="J141" i="49"/>
  <c r="J753" i="49"/>
  <c r="L76" i="52"/>
  <c r="D449" i="74"/>
  <c r="D791" i="74"/>
  <c r="L252" i="76"/>
  <c r="L765" i="76"/>
  <c r="L459" i="76"/>
  <c r="L792" i="76"/>
  <c r="K198" i="49"/>
  <c r="M281" i="76"/>
  <c r="H141" i="76"/>
  <c r="H753" i="76"/>
  <c r="M285" i="74"/>
  <c r="R29" i="52"/>
  <c r="R30" i="52"/>
  <c r="F111" i="76"/>
  <c r="F750" i="76"/>
  <c r="M570" i="76"/>
  <c r="L347" i="74"/>
  <c r="L779" i="74"/>
  <c r="J151" i="49"/>
  <c r="J754" i="49"/>
  <c r="D242" i="76"/>
  <c r="D764" i="76"/>
  <c r="M116" i="49"/>
  <c r="D499" i="49"/>
  <c r="D796" i="49"/>
  <c r="L76" i="76"/>
  <c r="M102" i="49"/>
  <c r="M102" i="74"/>
  <c r="W26" i="13"/>
  <c r="H11" i="86"/>
  <c r="W41" i="13"/>
  <c r="W28" i="21"/>
  <c r="F587" i="49"/>
  <c r="J561" i="74"/>
  <c r="J804" i="74"/>
  <c r="J387" i="49"/>
  <c r="J783" i="49"/>
  <c r="H302" i="76"/>
  <c r="H770" i="76"/>
  <c r="F199" i="76"/>
  <c r="S16" i="86"/>
  <c r="B23" i="79"/>
  <c r="F23" i="79"/>
  <c r="J18" i="65"/>
  <c r="E121" i="76"/>
  <c r="E751" i="76"/>
  <c r="W34" i="13"/>
  <c r="J406" i="76"/>
  <c r="I439" i="49"/>
  <c r="I790" i="49"/>
  <c r="M667" i="49"/>
  <c r="F194" i="49"/>
  <c r="E367" i="76"/>
  <c r="E781" i="76"/>
  <c r="K161" i="76"/>
  <c r="K755" i="76"/>
  <c r="H302" i="49"/>
  <c r="H770" i="49"/>
  <c r="S15" i="86"/>
  <c r="M217" i="49"/>
  <c r="L242" i="76"/>
  <c r="L764" i="76"/>
  <c r="I695" i="49"/>
  <c r="I821" i="49"/>
  <c r="F459" i="76"/>
  <c r="F792" i="76"/>
  <c r="M78" i="84"/>
  <c r="M590" i="76"/>
  <c r="W41" i="41"/>
  <c r="K695" i="74"/>
  <c r="K821" i="74"/>
  <c r="F171" i="74"/>
  <c r="F756" i="74"/>
  <c r="B38" i="25"/>
  <c r="C38" i="25"/>
  <c r="M677" i="49"/>
  <c r="I121" i="49"/>
  <c r="I751" i="49"/>
  <c r="K449" i="49"/>
  <c r="K791" i="49"/>
  <c r="M219" i="76"/>
  <c r="M608" i="76"/>
  <c r="L665" i="74"/>
  <c r="L818" i="74"/>
  <c r="I121" i="74"/>
  <c r="I751" i="74"/>
  <c r="D406" i="49"/>
  <c r="E292" i="49"/>
  <c r="E769" i="49"/>
  <c r="K131" i="76"/>
  <c r="K752" i="76"/>
  <c r="I15" i="86"/>
  <c r="J292" i="76"/>
  <c r="J769" i="76"/>
  <c r="M477" i="49"/>
  <c r="M107" i="76"/>
  <c r="AB62" i="26"/>
  <c r="G29" i="49"/>
  <c r="G740" i="49"/>
  <c r="L242" i="74"/>
  <c r="L764" i="74"/>
  <c r="I357" i="76"/>
  <c r="I780" i="76"/>
  <c r="L111" i="76"/>
  <c r="L750" i="76"/>
  <c r="L78" i="49"/>
  <c r="F78" i="52"/>
  <c r="M659" i="49"/>
  <c r="M97" i="49"/>
  <c r="D252" i="49"/>
  <c r="D765" i="49"/>
  <c r="G212" i="49"/>
  <c r="G761" i="49"/>
  <c r="L29" i="49"/>
  <c r="L740" i="49"/>
  <c r="K377" i="49"/>
  <c r="K782" i="49"/>
  <c r="F272" i="49"/>
  <c r="F767" i="49"/>
  <c r="L571" i="49"/>
  <c r="L805" i="49"/>
  <c r="L161" i="49"/>
  <c r="L755" i="49"/>
  <c r="I188" i="49"/>
  <c r="E190" i="49"/>
  <c r="D685" i="49"/>
  <c r="D820" i="49"/>
  <c r="M343" i="49"/>
  <c r="M659" i="76"/>
  <c r="P32" i="52"/>
  <c r="B58" i="35"/>
  <c r="C58" i="35"/>
  <c r="X63" i="31"/>
  <c r="K41" i="54"/>
  <c r="H675" i="76"/>
  <c r="H819" i="76"/>
  <c r="E161" i="49"/>
  <c r="E755" i="49"/>
  <c r="L387" i="49"/>
  <c r="L783" i="49"/>
  <c r="L101" i="49"/>
  <c r="L749" i="49"/>
  <c r="B52" i="83"/>
  <c r="P71" i="16"/>
  <c r="K397" i="74"/>
  <c r="K784" i="74"/>
  <c r="M50" i="74"/>
  <c r="I335" i="49"/>
  <c r="I776" i="49"/>
  <c r="K519" i="76"/>
  <c r="K798" i="76"/>
  <c r="L121" i="76"/>
  <c r="L751" i="76"/>
  <c r="J262" i="49"/>
  <c r="J766" i="49"/>
  <c r="K262" i="74"/>
  <c r="K766" i="74"/>
  <c r="H121" i="49"/>
  <c r="H751" i="49"/>
  <c r="K222" i="74"/>
  <c r="K762" i="74"/>
  <c r="L15" i="86"/>
  <c r="F302" i="76"/>
  <c r="F770" i="76"/>
  <c r="J551" i="76"/>
  <c r="J803" i="76"/>
  <c r="E232" i="76"/>
  <c r="E763" i="76"/>
  <c r="AB63" i="21"/>
  <c r="AB65" i="26"/>
  <c r="H262" i="49"/>
  <c r="H766" i="49"/>
  <c r="J551" i="74"/>
  <c r="J803" i="74"/>
  <c r="H17" i="86"/>
  <c r="D67" i="35"/>
  <c r="L449" i="76"/>
  <c r="L791" i="76"/>
  <c r="G44" i="13"/>
  <c r="G314" i="74"/>
  <c r="F26" i="40"/>
  <c r="J26" i="40"/>
  <c r="I571" i="74"/>
  <c r="I805" i="74"/>
  <c r="I807" i="74"/>
  <c r="J620" i="49"/>
  <c r="J620" i="76"/>
  <c r="J621" i="49"/>
  <c r="J621" i="76"/>
  <c r="J49" i="76"/>
  <c r="J742" i="76"/>
  <c r="B28" i="79"/>
  <c r="F28" i="79"/>
  <c r="J509" i="49"/>
  <c r="J797" i="49"/>
  <c r="I272" i="49"/>
  <c r="I767" i="49"/>
  <c r="G197" i="49"/>
  <c r="M594" i="49"/>
  <c r="H45" i="52"/>
  <c r="F141" i="49"/>
  <c r="F753" i="49"/>
  <c r="I17" i="86"/>
  <c r="E75" i="49"/>
  <c r="K675" i="76"/>
  <c r="K819" i="76"/>
  <c r="H222" i="76"/>
  <c r="H762" i="76"/>
  <c r="M160" i="76"/>
  <c r="M173" i="49"/>
  <c r="L12" i="70"/>
  <c r="O12" i="86"/>
  <c r="R34" i="52"/>
  <c r="G459" i="74"/>
  <c r="G792" i="74"/>
  <c r="K581" i="76"/>
  <c r="K806" i="76"/>
  <c r="L212" i="76"/>
  <c r="L761" i="76"/>
  <c r="B57" i="2"/>
  <c r="C57" i="2"/>
  <c r="L397" i="49"/>
  <c r="L784" i="49"/>
  <c r="J44" i="80"/>
  <c r="J57" i="80"/>
  <c r="J85" i="80"/>
  <c r="L347" i="49"/>
  <c r="L779" i="49"/>
  <c r="I479" i="76"/>
  <c r="I794" i="76"/>
  <c r="F695" i="76"/>
  <c r="F821" i="76"/>
  <c r="W45" i="21"/>
  <c r="P29" i="52"/>
  <c r="P30" i="52"/>
  <c r="M236" i="49"/>
  <c r="M127" i="49"/>
  <c r="G17" i="70"/>
  <c r="Q22" i="41"/>
  <c r="M127" i="76"/>
  <c r="P18" i="52"/>
  <c r="J17" i="86"/>
  <c r="K11" i="70"/>
  <c r="M162" i="49"/>
  <c r="N11" i="86"/>
  <c r="M365" i="49"/>
  <c r="J469" i="49"/>
  <c r="J793" i="49"/>
  <c r="J310" i="76"/>
  <c r="M594" i="74"/>
  <c r="F449" i="49"/>
  <c r="D47" i="46"/>
  <c r="E75" i="46"/>
  <c r="D509" i="49"/>
  <c r="D797" i="49"/>
  <c r="K622" i="76"/>
  <c r="M173" i="74"/>
  <c r="I529" i="76"/>
  <c r="I799" i="76"/>
  <c r="H232" i="76"/>
  <c r="H763" i="76"/>
  <c r="I479" i="49"/>
  <c r="I794" i="49"/>
  <c r="G367" i="49"/>
  <c r="G781" i="49"/>
  <c r="J302" i="49"/>
  <c r="J770" i="49"/>
  <c r="J645" i="49"/>
  <c r="J816" i="49"/>
  <c r="D347" i="49"/>
  <c r="D779" i="49"/>
  <c r="H55" i="54"/>
  <c r="I561" i="49"/>
  <c r="I804" i="49"/>
  <c r="E499" i="49"/>
  <c r="E796" i="49"/>
  <c r="F377" i="49"/>
  <c r="D38" i="46"/>
  <c r="E61" i="49"/>
  <c r="H242" i="74"/>
  <c r="H764" i="74"/>
  <c r="F151" i="49"/>
  <c r="F754" i="49"/>
  <c r="I439" i="76"/>
  <c r="I790" i="76"/>
  <c r="K141" i="49"/>
  <c r="K753" i="49"/>
  <c r="H398" i="74"/>
  <c r="L619" i="49"/>
  <c r="U14" i="86"/>
  <c r="M331" i="49"/>
  <c r="G406" i="76"/>
  <c r="G406" i="49"/>
  <c r="I387" i="49"/>
  <c r="I783" i="49"/>
  <c r="D161" i="49"/>
  <c r="D755" i="49"/>
  <c r="F665" i="49"/>
  <c r="F818" i="49"/>
  <c r="I499" i="76"/>
  <c r="I796" i="76"/>
  <c r="M722" i="49"/>
  <c r="G151" i="74"/>
  <c r="G754" i="74"/>
  <c r="L509" i="76"/>
  <c r="L797" i="76"/>
  <c r="J449" i="76"/>
  <c r="J791" i="76"/>
  <c r="D479" i="49"/>
  <c r="D794" i="49"/>
  <c r="P13" i="70"/>
  <c r="I19" i="49"/>
  <c r="I739" i="49"/>
  <c r="K73" i="49"/>
  <c r="F347" i="49"/>
  <c r="D35" i="46"/>
  <c r="M364" i="49"/>
  <c r="J141" i="76"/>
  <c r="J753" i="76"/>
  <c r="P19" i="70"/>
  <c r="L367" i="49"/>
  <c r="L781" i="49"/>
  <c r="M255" i="74"/>
  <c r="J377" i="74"/>
  <c r="J782" i="74"/>
  <c r="F302" i="74"/>
  <c r="F770" i="74"/>
  <c r="G571" i="49"/>
  <c r="G805" i="49"/>
  <c r="J489" i="49"/>
  <c r="J795" i="49"/>
  <c r="F367" i="74"/>
  <c r="D37" i="75"/>
  <c r="K529" i="76"/>
  <c r="K799" i="76"/>
  <c r="G311" i="49"/>
  <c r="G311" i="76"/>
  <c r="L190" i="76"/>
  <c r="L190" i="49"/>
  <c r="G399" i="49"/>
  <c r="G399" i="74"/>
  <c r="B28" i="30"/>
  <c r="D15" i="83"/>
  <c r="M261" i="76"/>
  <c r="L161" i="76"/>
  <c r="L755" i="76"/>
  <c r="I489" i="74"/>
  <c r="I795" i="74"/>
  <c r="W13" i="86"/>
  <c r="D532" i="74"/>
  <c r="L131" i="49"/>
  <c r="L752" i="49"/>
  <c r="W42" i="21"/>
  <c r="H262" i="76"/>
  <c r="H766" i="76"/>
  <c r="B51" i="25"/>
  <c r="F51" i="25"/>
  <c r="AA69" i="26"/>
  <c r="AA71" i="26"/>
  <c r="H613" i="49"/>
  <c r="H811" i="49"/>
  <c r="H583" i="49"/>
  <c r="H583" i="74"/>
  <c r="K305" i="74"/>
  <c r="K305" i="49"/>
  <c r="L185" i="76"/>
  <c r="L185" i="49"/>
  <c r="M334" i="49"/>
  <c r="M334" i="76"/>
  <c r="T29" i="52"/>
  <c r="T30" i="52"/>
  <c r="B23" i="83"/>
  <c r="M562" i="49"/>
  <c r="D58" i="52"/>
  <c r="E58" i="52"/>
  <c r="M562" i="74"/>
  <c r="M165" i="49"/>
  <c r="M165" i="76"/>
  <c r="H529" i="49"/>
  <c r="H799" i="49"/>
  <c r="M114" i="74"/>
  <c r="H335" i="49"/>
  <c r="H776" i="49"/>
  <c r="J19" i="52"/>
  <c r="I449" i="49"/>
  <c r="I791" i="49"/>
  <c r="H429" i="49"/>
  <c r="H789" i="49"/>
  <c r="H242" i="49"/>
  <c r="H764" i="49"/>
  <c r="E222" i="76"/>
  <c r="E762" i="76"/>
  <c r="W42" i="41"/>
  <c r="K303" i="49"/>
  <c r="M103" i="49"/>
  <c r="M103" i="74"/>
  <c r="H12" i="86"/>
  <c r="G61" i="74"/>
  <c r="G61" i="49"/>
  <c r="M391" i="76"/>
  <c r="J37" i="52"/>
  <c r="M391" i="49"/>
  <c r="M661" i="49"/>
  <c r="P76" i="52"/>
  <c r="L586" i="49"/>
  <c r="F121" i="49"/>
  <c r="F751" i="49"/>
  <c r="K29" i="74"/>
  <c r="K740" i="74"/>
  <c r="F459" i="49"/>
  <c r="F792" i="49"/>
  <c r="J59" i="76"/>
  <c r="J743" i="76"/>
  <c r="H685" i="76"/>
  <c r="H820" i="76"/>
  <c r="G292" i="74"/>
  <c r="G769" i="74"/>
  <c r="L499" i="49"/>
  <c r="L796" i="49"/>
  <c r="K675" i="49"/>
  <c r="K819" i="49"/>
  <c r="F73" i="49"/>
  <c r="F73" i="74"/>
  <c r="F198" i="76"/>
  <c r="F198" i="49"/>
  <c r="J78" i="52"/>
  <c r="N14" i="86"/>
  <c r="H183" i="49"/>
  <c r="J101" i="74"/>
  <c r="J749" i="74"/>
  <c r="I76" i="76"/>
  <c r="I76" i="49"/>
  <c r="B17" i="54"/>
  <c r="R60" i="31"/>
  <c r="E17" i="54"/>
  <c r="F308" i="49"/>
  <c r="D19" i="40"/>
  <c r="F308" i="76"/>
  <c r="I401" i="49"/>
  <c r="I401" i="76"/>
  <c r="M12" i="86"/>
  <c r="M153" i="74"/>
  <c r="J12" i="70"/>
  <c r="M153" i="49"/>
  <c r="R60" i="16"/>
  <c r="E12" i="54"/>
  <c r="B12" i="54"/>
  <c r="I75" i="49"/>
  <c r="I75" i="76"/>
  <c r="L617" i="49"/>
  <c r="L617" i="76"/>
  <c r="H400" i="49"/>
  <c r="J655" i="49"/>
  <c r="J817" i="49"/>
  <c r="I429" i="74"/>
  <c r="I789" i="74"/>
  <c r="M679" i="76"/>
  <c r="M555" i="76"/>
  <c r="D54" i="79"/>
  <c r="F479" i="76"/>
  <c r="F794" i="76"/>
  <c r="J75" i="52"/>
  <c r="I74" i="74"/>
  <c r="I74" i="49"/>
  <c r="M637" i="74"/>
  <c r="M637" i="49"/>
  <c r="L75" i="76"/>
  <c r="L75" i="49"/>
  <c r="B27" i="2"/>
  <c r="D33" i="52"/>
  <c r="E33" i="52"/>
  <c r="M348" i="49"/>
  <c r="M348" i="74"/>
  <c r="AB60" i="31"/>
  <c r="L42" i="52"/>
  <c r="M426" i="76"/>
  <c r="P56" i="52"/>
  <c r="M547" i="49"/>
  <c r="B50" i="40"/>
  <c r="F50" i="40"/>
  <c r="M547" i="76"/>
  <c r="W45" i="13"/>
  <c r="M132" i="74"/>
  <c r="F29" i="49"/>
  <c r="F740" i="49"/>
  <c r="D59" i="76"/>
  <c r="D743" i="76"/>
  <c r="K14" i="70"/>
  <c r="L469" i="76"/>
  <c r="L793" i="76"/>
  <c r="D199" i="76"/>
  <c r="D199" i="49"/>
  <c r="O14" i="86"/>
  <c r="M175" i="49"/>
  <c r="M175" i="76"/>
  <c r="L14" i="70"/>
  <c r="M248" i="76"/>
  <c r="P22" i="52"/>
  <c r="M248" i="49"/>
  <c r="O17" i="70"/>
  <c r="Q26" i="41"/>
  <c r="V17" i="86"/>
  <c r="J14" i="52"/>
  <c r="M53" i="49"/>
  <c r="B14" i="25"/>
  <c r="C14" i="25"/>
  <c r="M53" i="76"/>
  <c r="K403" i="76"/>
  <c r="K403" i="49"/>
  <c r="X65" i="13"/>
  <c r="K51" i="54"/>
  <c r="E121" i="49"/>
  <c r="E751" i="49"/>
  <c r="L252" i="49"/>
  <c r="L765" i="49"/>
  <c r="L571" i="76"/>
  <c r="L805" i="76"/>
  <c r="E357" i="76"/>
  <c r="E780" i="76"/>
  <c r="H44" i="36"/>
  <c r="H318" i="76"/>
  <c r="W37" i="26"/>
  <c r="I44" i="84"/>
  <c r="I57" i="84"/>
  <c r="E171" i="49"/>
  <c r="E756" i="49"/>
  <c r="H44" i="16"/>
  <c r="H57" i="16"/>
  <c r="L44" i="41"/>
  <c r="L319" i="49"/>
  <c r="H587" i="49"/>
  <c r="H587" i="76"/>
  <c r="J183" i="49"/>
  <c r="J183" i="74"/>
  <c r="M641" i="76"/>
  <c r="P74" i="52"/>
  <c r="K75" i="76"/>
  <c r="K75" i="49"/>
  <c r="E551" i="49"/>
  <c r="E803" i="49"/>
  <c r="I13" i="86"/>
  <c r="F262" i="49"/>
  <c r="F766" i="49"/>
  <c r="G469" i="76"/>
  <c r="G793" i="76"/>
  <c r="K201" i="49"/>
  <c r="B52" i="2"/>
  <c r="C52" i="2"/>
  <c r="W45" i="16"/>
  <c r="E44" i="16"/>
  <c r="E315" i="74"/>
  <c r="E151" i="76"/>
  <c r="E754" i="76"/>
  <c r="F619" i="76"/>
  <c r="F619" i="49"/>
  <c r="G585" i="76"/>
  <c r="G585" i="49"/>
  <c r="H590" i="49"/>
  <c r="H590" i="76"/>
  <c r="J306" i="76"/>
  <c r="J306" i="49"/>
  <c r="G397" i="76"/>
  <c r="G784" i="76"/>
  <c r="G196" i="76"/>
  <c r="D292" i="49"/>
  <c r="D769" i="49"/>
  <c r="J193" i="49"/>
  <c r="H655" i="49"/>
  <c r="H817" i="49"/>
  <c r="D695" i="49"/>
  <c r="D821" i="49"/>
  <c r="K44" i="36"/>
  <c r="K318" i="49"/>
  <c r="I311" i="49"/>
  <c r="J57" i="52"/>
  <c r="G398" i="74"/>
  <c r="M649" i="76"/>
  <c r="D76" i="52"/>
  <c r="M656" i="74"/>
  <c r="M656" i="49"/>
  <c r="I307" i="76"/>
  <c r="I307" i="49"/>
  <c r="AB61" i="41"/>
  <c r="P43" i="52"/>
  <c r="M435" i="76"/>
  <c r="B37" i="40"/>
  <c r="C37" i="40"/>
  <c r="M435" i="49"/>
  <c r="M575" i="49"/>
  <c r="J59" i="52"/>
  <c r="M575" i="76"/>
  <c r="B53" i="25"/>
  <c r="F53" i="25"/>
  <c r="N14" i="67"/>
  <c r="M601" i="76"/>
  <c r="R63" i="52"/>
  <c r="B57" i="79"/>
  <c r="F57" i="79"/>
  <c r="M601" i="49"/>
  <c r="M253" i="49"/>
  <c r="W11" i="86"/>
  <c r="P11" i="70"/>
  <c r="M380" i="74"/>
  <c r="D70" i="20"/>
  <c r="F70" i="20"/>
  <c r="B56" i="54"/>
  <c r="R65" i="41"/>
  <c r="E56" i="54"/>
  <c r="M256" i="76"/>
  <c r="W45" i="26"/>
  <c r="F252" i="76"/>
  <c r="F765" i="76"/>
  <c r="L232" i="76"/>
  <c r="L763" i="76"/>
  <c r="H581" i="49"/>
  <c r="H806" i="49"/>
  <c r="G429" i="49"/>
  <c r="G789" i="49"/>
  <c r="F77" i="49"/>
  <c r="Q30" i="80"/>
  <c r="Q35" i="80"/>
  <c r="L308" i="49"/>
  <c r="F79" i="76"/>
  <c r="F79" i="49"/>
  <c r="H614" i="49"/>
  <c r="H614" i="74"/>
  <c r="AB70" i="26"/>
  <c r="M669" i="76"/>
  <c r="J77" i="52"/>
  <c r="M669" i="49"/>
  <c r="B43" i="25"/>
  <c r="J49" i="52"/>
  <c r="AB67" i="26"/>
  <c r="M493" i="76"/>
  <c r="X61" i="41"/>
  <c r="G24" i="54"/>
  <c r="G26" i="54"/>
  <c r="J17" i="70"/>
  <c r="M157" i="76"/>
  <c r="I590" i="49"/>
  <c r="I590" i="76"/>
  <c r="B41" i="40"/>
  <c r="C41" i="40"/>
  <c r="M475" i="76"/>
  <c r="L509" i="49"/>
  <c r="L797" i="49"/>
  <c r="G141" i="76"/>
  <c r="G753" i="76"/>
  <c r="J377" i="49"/>
  <c r="J782" i="49"/>
  <c r="J347" i="74"/>
  <c r="J779" i="74"/>
  <c r="W28" i="26"/>
  <c r="M493" i="49"/>
  <c r="E675" i="49"/>
  <c r="E819" i="49"/>
  <c r="D51" i="75"/>
  <c r="F795" i="74"/>
  <c r="I194" i="49"/>
  <c r="I194" i="74"/>
  <c r="L74" i="49"/>
  <c r="L74" i="74"/>
  <c r="E187" i="76"/>
  <c r="E187" i="49"/>
  <c r="D57" i="24"/>
  <c r="F13" i="25"/>
  <c r="J13" i="25"/>
  <c r="F14" i="50"/>
  <c r="H585" i="49"/>
  <c r="H585" i="76"/>
  <c r="J32" i="52"/>
  <c r="M341" i="49"/>
  <c r="M341" i="76"/>
  <c r="B26" i="25"/>
  <c r="C26" i="25"/>
  <c r="G187" i="76"/>
  <c r="G187" i="49"/>
  <c r="E38" i="20"/>
  <c r="F38" i="20"/>
  <c r="D104" i="19"/>
  <c r="C6" i="20"/>
  <c r="C38" i="20"/>
  <c r="J479" i="76"/>
  <c r="J794" i="76"/>
  <c r="G538" i="76"/>
  <c r="M442" i="74"/>
  <c r="H272" i="49"/>
  <c r="H767" i="49"/>
  <c r="E65" i="25"/>
  <c r="E68" i="25"/>
  <c r="E71" i="25"/>
  <c r="I459" i="76"/>
  <c r="I792" i="76"/>
  <c r="L222" i="49"/>
  <c r="L762" i="49"/>
  <c r="B66" i="54"/>
  <c r="K49" i="76"/>
  <c r="K742" i="76"/>
  <c r="K519" i="74"/>
  <c r="K798" i="74"/>
  <c r="L91" i="49"/>
  <c r="L748" i="49"/>
  <c r="K111" i="49"/>
  <c r="K750" i="49"/>
  <c r="G429" i="76"/>
  <c r="G789" i="76"/>
  <c r="F529" i="49"/>
  <c r="D55" i="46"/>
  <c r="G589" i="76"/>
  <c r="J519" i="49"/>
  <c r="J798" i="49"/>
  <c r="E449" i="74"/>
  <c r="E791" i="74"/>
  <c r="D44" i="80"/>
  <c r="D321" i="76"/>
  <c r="M354" i="49"/>
  <c r="M386" i="49"/>
  <c r="H272" i="74"/>
  <c r="H767" i="74"/>
  <c r="L309" i="76"/>
  <c r="K655" i="76"/>
  <c r="K817" i="76"/>
  <c r="M206" i="76"/>
  <c r="E232" i="74"/>
  <c r="E763" i="74"/>
  <c r="M442" i="49"/>
  <c r="H397" i="74"/>
  <c r="H784" i="74"/>
  <c r="I459" i="49"/>
  <c r="I792" i="49"/>
  <c r="F429" i="76"/>
  <c r="D45" i="77"/>
  <c r="D439" i="76"/>
  <c r="D790" i="76"/>
  <c r="X67" i="21"/>
  <c r="K69" i="54"/>
  <c r="AB62" i="21"/>
  <c r="E66" i="76"/>
  <c r="R22" i="52"/>
  <c r="R37" i="52"/>
  <c r="M443" i="49"/>
  <c r="I529" i="49"/>
  <c r="I799" i="49"/>
  <c r="K111" i="76"/>
  <c r="K750" i="76"/>
  <c r="L529" i="49"/>
  <c r="L799" i="49"/>
  <c r="D101" i="76"/>
  <c r="D749" i="76"/>
  <c r="K68" i="49"/>
  <c r="E675" i="76"/>
  <c r="E819" i="76"/>
  <c r="J561" i="76"/>
  <c r="J804" i="76"/>
  <c r="K335" i="76"/>
  <c r="K776" i="76"/>
  <c r="F404" i="76"/>
  <c r="M386" i="76"/>
  <c r="I272" i="76"/>
  <c r="I767" i="76"/>
  <c r="G151" i="49"/>
  <c r="G754" i="49"/>
  <c r="I181" i="76"/>
  <c r="I757" i="76"/>
  <c r="E304" i="49"/>
  <c r="K397" i="76"/>
  <c r="K784" i="76"/>
  <c r="R14" i="86"/>
  <c r="L469" i="49"/>
  <c r="L793" i="49"/>
  <c r="G561" i="76"/>
  <c r="G804" i="76"/>
  <c r="F200" i="76"/>
  <c r="B30" i="83"/>
  <c r="C30" i="83"/>
  <c r="D571" i="76"/>
  <c r="D805" i="76"/>
  <c r="D397" i="49"/>
  <c r="D784" i="49"/>
  <c r="J44" i="52"/>
  <c r="M510" i="74"/>
  <c r="J536" i="76"/>
  <c r="H675" i="49"/>
  <c r="H819" i="49"/>
  <c r="E367" i="49"/>
  <c r="E781" i="49"/>
  <c r="M250" i="49"/>
  <c r="D186" i="49"/>
  <c r="D310" i="76"/>
  <c r="K131" i="49"/>
  <c r="K752" i="49"/>
  <c r="L529" i="76"/>
  <c r="L799" i="76"/>
  <c r="M42" i="84"/>
  <c r="B19" i="83"/>
  <c r="M392" i="49"/>
  <c r="G91" i="76"/>
  <c r="G748" i="76"/>
  <c r="F397" i="49"/>
  <c r="F784" i="49"/>
  <c r="I262" i="76"/>
  <c r="I766" i="76"/>
  <c r="F44" i="84"/>
  <c r="F322" i="49"/>
  <c r="H44" i="52"/>
  <c r="M660" i="49"/>
  <c r="D70" i="83"/>
  <c r="F70" i="83"/>
  <c r="J44" i="13"/>
  <c r="J314" i="49"/>
  <c r="E304" i="74"/>
  <c r="K533" i="49"/>
  <c r="F469" i="49"/>
  <c r="F793" i="49"/>
  <c r="M680" i="49"/>
  <c r="H449" i="74"/>
  <c r="H791" i="74"/>
  <c r="K429" i="49"/>
  <c r="K789" i="49"/>
  <c r="M492" i="49"/>
  <c r="F561" i="49"/>
  <c r="D60" i="46"/>
  <c r="J613" i="49"/>
  <c r="J811" i="49"/>
  <c r="D469" i="76"/>
  <c r="D793" i="76"/>
  <c r="E184" i="49"/>
  <c r="G181" i="74"/>
  <c r="G757" i="74"/>
  <c r="E232" i="49"/>
  <c r="E763" i="49"/>
  <c r="L14" i="52"/>
  <c r="F655" i="49"/>
  <c r="F817" i="49"/>
  <c r="K91" i="49"/>
  <c r="K748" i="49"/>
  <c r="G78" i="49"/>
  <c r="W26" i="26"/>
  <c r="I587" i="76"/>
  <c r="I587" i="49"/>
  <c r="W34" i="21"/>
  <c r="D51" i="52"/>
  <c r="E51" i="52"/>
  <c r="N78" i="52"/>
  <c r="I101" i="49"/>
  <c r="I749" i="49"/>
  <c r="H282" i="76"/>
  <c r="H768" i="76"/>
  <c r="D561" i="49"/>
  <c r="D804" i="49"/>
  <c r="M466" i="76"/>
  <c r="D529" i="49"/>
  <c r="D799" i="49"/>
  <c r="D302" i="49"/>
  <c r="D770" i="49"/>
  <c r="J613" i="76"/>
  <c r="J811" i="76"/>
  <c r="J812" i="76"/>
  <c r="I603" i="76"/>
  <c r="I810" i="76"/>
  <c r="H655" i="76"/>
  <c r="H817" i="76"/>
  <c r="I151" i="76"/>
  <c r="I754" i="76"/>
  <c r="I469" i="49"/>
  <c r="I793" i="49"/>
  <c r="H405" i="76"/>
  <c r="M56" i="49"/>
  <c r="H402" i="49"/>
  <c r="H581" i="74"/>
  <c r="H806" i="74"/>
  <c r="D232" i="49"/>
  <c r="D763" i="49"/>
  <c r="J23" i="52"/>
  <c r="W29" i="16"/>
  <c r="F509" i="49"/>
  <c r="F797" i="49"/>
  <c r="D588" i="49"/>
  <c r="J571" i="49"/>
  <c r="J805" i="49"/>
  <c r="I222" i="76"/>
  <c r="I762" i="76"/>
  <c r="D459" i="49"/>
  <c r="D792" i="49"/>
  <c r="M226" i="49"/>
  <c r="B45" i="2"/>
  <c r="C45" i="2"/>
  <c r="G262" i="76"/>
  <c r="G766" i="76"/>
  <c r="G91" i="49"/>
  <c r="G748" i="49"/>
  <c r="D357" i="49"/>
  <c r="D780" i="49"/>
  <c r="E561" i="49"/>
  <c r="E804" i="49"/>
  <c r="K402" i="49"/>
  <c r="G262" i="49"/>
  <c r="G766" i="49"/>
  <c r="W34" i="16"/>
  <c r="G161" i="74"/>
  <c r="G755" i="74"/>
  <c r="I101" i="76"/>
  <c r="I749" i="76"/>
  <c r="M424" i="49"/>
  <c r="J19" i="76"/>
  <c r="J739" i="76"/>
  <c r="G469" i="49"/>
  <c r="G793" i="49"/>
  <c r="F499" i="49"/>
  <c r="D52" i="46"/>
  <c r="B40" i="30"/>
  <c r="F40" i="30"/>
  <c r="D529" i="74"/>
  <c r="D799" i="74"/>
  <c r="E62" i="49"/>
  <c r="B30" i="35"/>
  <c r="C30" i="35"/>
  <c r="L685" i="49"/>
  <c r="L820" i="49"/>
  <c r="B31" i="35"/>
  <c r="F31" i="35"/>
  <c r="J31" i="35"/>
  <c r="Z14" i="86"/>
  <c r="N76" i="52"/>
  <c r="E665" i="76"/>
  <c r="E818" i="76"/>
  <c r="R42" i="52"/>
  <c r="B14" i="30"/>
  <c r="D58" i="29"/>
  <c r="H23" i="52"/>
  <c r="F28" i="20"/>
  <c r="F581" i="49"/>
  <c r="H131" i="76"/>
  <c r="H752" i="76"/>
  <c r="R28" i="26"/>
  <c r="W42" i="16"/>
  <c r="E587" i="76"/>
  <c r="G252" i="74"/>
  <c r="G765" i="74"/>
  <c r="M95" i="49"/>
  <c r="D581" i="49"/>
  <c r="D806" i="49"/>
  <c r="J212" i="76"/>
  <c r="J761" i="76"/>
  <c r="I212" i="49"/>
  <c r="I761" i="49"/>
  <c r="K13" i="86"/>
  <c r="N42" i="52"/>
  <c r="E335" i="76"/>
  <c r="E776" i="76"/>
  <c r="H19" i="74"/>
  <c r="H739" i="74"/>
  <c r="T13" i="70"/>
  <c r="F665" i="76"/>
  <c r="F818" i="76"/>
  <c r="J402" i="76"/>
  <c r="R64" i="36"/>
  <c r="E47" i="54"/>
  <c r="M382" i="49"/>
  <c r="X61" i="31"/>
  <c r="D11" i="55"/>
  <c r="B14" i="2"/>
  <c r="C14" i="2"/>
  <c r="I581" i="49"/>
  <c r="I806" i="49"/>
  <c r="L499" i="74"/>
  <c r="L796" i="74"/>
  <c r="M286" i="49"/>
  <c r="M298" i="49"/>
  <c r="F292" i="49"/>
  <c r="F769" i="49"/>
  <c r="R69" i="80"/>
  <c r="M454" i="76"/>
  <c r="E49" i="74"/>
  <c r="E742" i="74"/>
  <c r="M234" i="74"/>
  <c r="W33" i="26"/>
  <c r="E581" i="76"/>
  <c r="E806" i="76"/>
  <c r="W36" i="26"/>
  <c r="W16" i="86"/>
  <c r="D387" i="49"/>
  <c r="D783" i="49"/>
  <c r="L197" i="49"/>
  <c r="AA13" i="86"/>
  <c r="H49" i="49"/>
  <c r="H742" i="49"/>
  <c r="E131" i="74"/>
  <c r="E752" i="74"/>
  <c r="J222" i="49"/>
  <c r="J762" i="49"/>
  <c r="D171" i="76"/>
  <c r="D756" i="76"/>
  <c r="L141" i="76"/>
  <c r="L753" i="76"/>
  <c r="F613" i="76"/>
  <c r="F811" i="76"/>
  <c r="F367" i="76"/>
  <c r="D37" i="77"/>
  <c r="D70" i="35"/>
  <c r="F70" i="35"/>
  <c r="K262" i="76"/>
  <c r="K766" i="76"/>
  <c r="G665" i="49"/>
  <c r="G818" i="49"/>
  <c r="L171" i="76"/>
  <c r="L756" i="76"/>
  <c r="M286" i="76"/>
  <c r="T17" i="70"/>
  <c r="J335" i="76"/>
  <c r="J776" i="76"/>
  <c r="G171" i="76"/>
  <c r="G756" i="76"/>
  <c r="D131" i="49"/>
  <c r="D752" i="49"/>
  <c r="D212" i="76"/>
  <c r="D761" i="76"/>
  <c r="G335" i="74"/>
  <c r="G776" i="74"/>
  <c r="F161" i="49"/>
  <c r="F755" i="49"/>
  <c r="M95" i="76"/>
  <c r="H665" i="76"/>
  <c r="H818" i="76"/>
  <c r="K232" i="49"/>
  <c r="K763" i="49"/>
  <c r="M295" i="49"/>
  <c r="D519" i="49"/>
  <c r="D798" i="49"/>
  <c r="H367" i="49"/>
  <c r="H781" i="49"/>
  <c r="F613" i="49"/>
  <c r="D67" i="46"/>
  <c r="L459" i="49"/>
  <c r="L792" i="49"/>
  <c r="N36" i="52"/>
  <c r="K101" i="76"/>
  <c r="K749" i="76"/>
  <c r="D14" i="52"/>
  <c r="E14" i="52"/>
  <c r="E685" i="76"/>
  <c r="E820" i="76"/>
  <c r="G665" i="74"/>
  <c r="G818" i="74"/>
  <c r="N37" i="52"/>
  <c r="S14" i="70"/>
  <c r="F311" i="76"/>
  <c r="K529" i="49"/>
  <c r="K799" i="49"/>
  <c r="H479" i="76"/>
  <c r="H794" i="76"/>
  <c r="E571" i="49"/>
  <c r="E805" i="49"/>
  <c r="K589" i="49"/>
  <c r="F161" i="74"/>
  <c r="F755" i="74"/>
  <c r="F509" i="76"/>
  <c r="F797" i="76"/>
  <c r="H665" i="49"/>
  <c r="H818" i="49"/>
  <c r="K551" i="49"/>
  <c r="K803" i="49"/>
  <c r="E252" i="49"/>
  <c r="E765" i="49"/>
  <c r="L272" i="49"/>
  <c r="L767" i="49"/>
  <c r="M395" i="49"/>
  <c r="W25" i="31"/>
  <c r="D655" i="49"/>
  <c r="D817" i="49"/>
  <c r="D151" i="76"/>
  <c r="D754" i="76"/>
  <c r="I131" i="76"/>
  <c r="I752" i="76"/>
  <c r="L171" i="49"/>
  <c r="L756" i="49"/>
  <c r="K655" i="49"/>
  <c r="K817" i="49"/>
  <c r="K309" i="49"/>
  <c r="D292" i="76"/>
  <c r="D769" i="76"/>
  <c r="F449" i="76"/>
  <c r="D47" i="77"/>
  <c r="E75" i="77"/>
  <c r="K302" i="76"/>
  <c r="K770" i="76"/>
  <c r="D377" i="76"/>
  <c r="D782" i="76"/>
  <c r="T46" i="52"/>
  <c r="U46" i="52"/>
  <c r="G252" i="49"/>
  <c r="G765" i="49"/>
  <c r="D272" i="74"/>
  <c r="D767" i="74"/>
  <c r="B23" i="15"/>
  <c r="F29" i="52"/>
  <c r="F30" i="52"/>
  <c r="M327" i="49"/>
  <c r="J616" i="74"/>
  <c r="J616" i="49"/>
  <c r="F586" i="49"/>
  <c r="F586" i="76"/>
  <c r="M453" i="49"/>
  <c r="B39" i="25"/>
  <c r="C39" i="25"/>
  <c r="M453" i="76"/>
  <c r="J45" i="52"/>
  <c r="AB63" i="26"/>
  <c r="T59" i="52"/>
  <c r="U59" i="52"/>
  <c r="M580" i="76"/>
  <c r="M580" i="49"/>
  <c r="B53" i="83"/>
  <c r="L335" i="76"/>
  <c r="L776" i="76"/>
  <c r="D200" i="76"/>
  <c r="D200" i="49"/>
  <c r="M42" i="16"/>
  <c r="M304" i="74"/>
  <c r="G561" i="49"/>
  <c r="G804" i="49"/>
  <c r="X63" i="80"/>
  <c r="X68" i="80"/>
  <c r="V70" i="80"/>
  <c r="M395" i="76"/>
  <c r="I509" i="49"/>
  <c r="I797" i="49"/>
  <c r="F186" i="49"/>
  <c r="H49" i="74"/>
  <c r="H742" i="74"/>
  <c r="M71" i="84"/>
  <c r="M538" i="49"/>
  <c r="H111" i="74"/>
  <c r="H750" i="74"/>
  <c r="J551" i="49"/>
  <c r="J803" i="49"/>
  <c r="R63" i="31"/>
  <c r="E41" i="54"/>
  <c r="K309" i="76"/>
  <c r="X64" i="41"/>
  <c r="K48" i="54"/>
  <c r="H347" i="76"/>
  <c r="H779" i="76"/>
  <c r="M468" i="49"/>
  <c r="W41" i="26"/>
  <c r="W29" i="41"/>
  <c r="M216" i="76"/>
  <c r="S14" i="86"/>
  <c r="J201" i="76"/>
  <c r="J201" i="49"/>
  <c r="D307" i="76"/>
  <c r="D307" i="49"/>
  <c r="T37" i="52"/>
  <c r="U37" i="52"/>
  <c r="B31" i="83"/>
  <c r="M396" i="49"/>
  <c r="M396" i="76"/>
  <c r="D181" i="49"/>
  <c r="D757" i="49"/>
  <c r="D19" i="52"/>
  <c r="E19" i="52"/>
  <c r="F52" i="35"/>
  <c r="F186" i="76"/>
  <c r="D399" i="49"/>
  <c r="F39" i="79"/>
  <c r="K39" i="79"/>
  <c r="L39" i="79"/>
  <c r="G49" i="74"/>
  <c r="G742" i="74"/>
  <c r="G744" i="74"/>
  <c r="H347" i="49"/>
  <c r="H779" i="49"/>
  <c r="F212" i="76"/>
  <c r="F761" i="76"/>
  <c r="E282" i="49"/>
  <c r="E768" i="49"/>
  <c r="M71" i="41"/>
  <c r="M535" i="76"/>
  <c r="B40" i="83"/>
  <c r="D106" i="82"/>
  <c r="L584" i="49"/>
  <c r="G190" i="49"/>
  <c r="R60" i="26"/>
  <c r="E14" i="54"/>
  <c r="B14" i="54"/>
  <c r="L335" i="74"/>
  <c r="L776" i="74"/>
  <c r="F614" i="49"/>
  <c r="F614" i="74"/>
  <c r="H198" i="49"/>
  <c r="H198" i="76"/>
  <c r="K615" i="49"/>
  <c r="K615" i="74"/>
  <c r="B51" i="83"/>
  <c r="M560" i="76"/>
  <c r="T57" i="52"/>
  <c r="U57" i="52"/>
  <c r="M560" i="49"/>
  <c r="K197" i="76"/>
  <c r="K197" i="49"/>
  <c r="AB66" i="36"/>
  <c r="R45" i="52"/>
  <c r="J397" i="49"/>
  <c r="J784" i="49"/>
  <c r="J403" i="76"/>
  <c r="X61" i="16"/>
  <c r="D8" i="55"/>
  <c r="F459" i="74"/>
  <c r="F792" i="74"/>
  <c r="G613" i="49"/>
  <c r="G811" i="49"/>
  <c r="H59" i="49"/>
  <c r="H743" i="49"/>
  <c r="I675" i="49"/>
  <c r="I819" i="49"/>
  <c r="I538" i="76"/>
  <c r="R61" i="16"/>
  <c r="E20" i="54"/>
  <c r="D613" i="76"/>
  <c r="D811" i="76"/>
  <c r="E151" i="49"/>
  <c r="E754" i="49"/>
  <c r="L613" i="49"/>
  <c r="L811" i="49"/>
  <c r="F212" i="49"/>
  <c r="F761" i="49"/>
  <c r="I171" i="49"/>
  <c r="I756" i="49"/>
  <c r="E282" i="76"/>
  <c r="E768" i="76"/>
  <c r="AB64" i="84"/>
  <c r="T14" i="86"/>
  <c r="D533" i="49"/>
  <c r="D533" i="76"/>
  <c r="M494" i="76"/>
  <c r="M86" i="49"/>
  <c r="E561" i="76"/>
  <c r="E804" i="76"/>
  <c r="G282" i="76"/>
  <c r="G768" i="76"/>
  <c r="I645" i="76"/>
  <c r="I816" i="76"/>
  <c r="H59" i="76"/>
  <c r="H743" i="76"/>
  <c r="J479" i="49"/>
  <c r="J794" i="49"/>
  <c r="W33" i="80"/>
  <c r="D357" i="76"/>
  <c r="D780" i="76"/>
  <c r="I19" i="76"/>
  <c r="I739" i="76"/>
  <c r="L613" i="76"/>
  <c r="L811" i="76"/>
  <c r="G695" i="49"/>
  <c r="G821" i="49"/>
  <c r="E589" i="76"/>
  <c r="E589" i="49"/>
  <c r="E196" i="49"/>
  <c r="E196" i="76"/>
  <c r="H222" i="49"/>
  <c r="H762" i="49"/>
  <c r="H171" i="76"/>
  <c r="H756" i="76"/>
  <c r="AB67" i="36"/>
  <c r="M457" i="49"/>
  <c r="L19" i="52"/>
  <c r="J15" i="70"/>
  <c r="G439" i="76"/>
  <c r="G790" i="76"/>
  <c r="G377" i="76"/>
  <c r="G782" i="76"/>
  <c r="W36" i="80"/>
  <c r="W33" i="36"/>
  <c r="D59" i="49"/>
  <c r="D743" i="49"/>
  <c r="I665" i="49"/>
  <c r="I818" i="49"/>
  <c r="F529" i="76"/>
  <c r="D55" i="77"/>
  <c r="D439" i="49"/>
  <c r="D790" i="49"/>
  <c r="F429" i="49"/>
  <c r="D45" i="46"/>
  <c r="F439" i="76"/>
  <c r="D46" i="77"/>
  <c r="G44" i="84"/>
  <c r="G57" i="84"/>
  <c r="L200" i="76"/>
  <c r="L200" i="49"/>
  <c r="D193" i="49"/>
  <c r="D193" i="74"/>
  <c r="J200" i="76"/>
  <c r="J200" i="49"/>
  <c r="E402" i="76"/>
  <c r="E402" i="49"/>
  <c r="M108" i="76"/>
  <c r="H15" i="86"/>
  <c r="M108" i="49"/>
  <c r="W26" i="84"/>
  <c r="Z12" i="86"/>
  <c r="S12" i="70"/>
  <c r="M638" i="49"/>
  <c r="E198" i="49"/>
  <c r="W25" i="84"/>
  <c r="E429" i="76"/>
  <c r="E789" i="76"/>
  <c r="K188" i="49"/>
  <c r="M158" i="49"/>
  <c r="K212" i="49"/>
  <c r="K761" i="49"/>
  <c r="I519" i="49"/>
  <c r="I798" i="49"/>
  <c r="F302" i="49"/>
  <c r="F770" i="49"/>
  <c r="F16" i="86"/>
  <c r="M208" i="49"/>
  <c r="T12" i="70"/>
  <c r="K357" i="49"/>
  <c r="K780" i="49"/>
  <c r="E665" i="49"/>
  <c r="E818" i="49"/>
  <c r="H377" i="76"/>
  <c r="H782" i="76"/>
  <c r="M56" i="21"/>
  <c r="M400" i="49"/>
  <c r="H519" i="49"/>
  <c r="H798" i="49"/>
  <c r="G14" i="54"/>
  <c r="G18" i="54"/>
  <c r="X60" i="26"/>
  <c r="K14" i="54"/>
  <c r="H399" i="74"/>
  <c r="H399" i="49"/>
  <c r="M474" i="76"/>
  <c r="N47" i="52"/>
  <c r="AB65" i="36"/>
  <c r="B41" i="35"/>
  <c r="C41" i="35"/>
  <c r="G309" i="76"/>
  <c r="G309" i="49"/>
  <c r="E590" i="49"/>
  <c r="E590" i="76"/>
  <c r="M670" i="76"/>
  <c r="N77" i="52"/>
  <c r="AB70" i="36"/>
  <c r="L282" i="76"/>
  <c r="L768" i="76"/>
  <c r="H74" i="52"/>
  <c r="M15" i="86"/>
  <c r="AB63" i="80"/>
  <c r="J367" i="49"/>
  <c r="J781" i="49"/>
  <c r="T23" i="52"/>
  <c r="U23" i="52"/>
  <c r="K262" i="49"/>
  <c r="K766" i="49"/>
  <c r="I387" i="76"/>
  <c r="I783" i="76"/>
  <c r="J282" i="49"/>
  <c r="J768" i="49"/>
  <c r="D68" i="49"/>
  <c r="F181" i="49"/>
  <c r="F757" i="49"/>
  <c r="M143" i="74"/>
  <c r="L12" i="86"/>
  <c r="M143" i="49"/>
  <c r="I12" i="70"/>
  <c r="M105" i="76"/>
  <c r="M105" i="49"/>
  <c r="H14" i="86"/>
  <c r="J304" i="49"/>
  <c r="J44" i="16"/>
  <c r="J57" i="16"/>
  <c r="M301" i="49"/>
  <c r="AA19" i="86"/>
  <c r="M301" i="76"/>
  <c r="T19" i="70"/>
  <c r="M563" i="74"/>
  <c r="F58" i="52"/>
  <c r="M563" i="49"/>
  <c r="E197" i="49"/>
  <c r="E197" i="76"/>
  <c r="G590" i="49"/>
  <c r="G590" i="76"/>
  <c r="M389" i="49"/>
  <c r="B31" i="15"/>
  <c r="D66" i="14"/>
  <c r="F37" i="52"/>
  <c r="M389" i="74"/>
  <c r="E49" i="49"/>
  <c r="E742" i="49"/>
  <c r="K121" i="49"/>
  <c r="K751" i="49"/>
  <c r="G397" i="49"/>
  <c r="G784" i="49"/>
  <c r="L232" i="49"/>
  <c r="L763" i="49"/>
  <c r="M31" i="80"/>
  <c r="M200" i="49"/>
  <c r="R65" i="21"/>
  <c r="E53" i="54"/>
  <c r="M457" i="76"/>
  <c r="I519" i="76"/>
  <c r="I798" i="76"/>
  <c r="F571" i="76"/>
  <c r="D61" i="77"/>
  <c r="M579" i="49"/>
  <c r="F357" i="76"/>
  <c r="D36" i="77"/>
  <c r="B53" i="20"/>
  <c r="F53" i="20"/>
  <c r="N13" i="67"/>
  <c r="F242" i="76"/>
  <c r="F764" i="76"/>
  <c r="G292" i="49"/>
  <c r="G769" i="49"/>
  <c r="F222" i="49"/>
  <c r="F762" i="49"/>
  <c r="G449" i="49"/>
  <c r="G791" i="49"/>
  <c r="L582" i="49"/>
  <c r="L582" i="74"/>
  <c r="M254" i="74"/>
  <c r="P12" i="70"/>
  <c r="M254" i="49"/>
  <c r="W12" i="86"/>
  <c r="M639" i="76"/>
  <c r="J74" i="52"/>
  <c r="M639" i="49"/>
  <c r="H622" i="49"/>
  <c r="H622" i="76"/>
  <c r="M238" i="49"/>
  <c r="M238" i="76"/>
  <c r="U17" i="86"/>
  <c r="K620" i="49"/>
  <c r="K620" i="76"/>
  <c r="M644" i="76"/>
  <c r="M644" i="49"/>
  <c r="T74" i="52"/>
  <c r="G519" i="76"/>
  <c r="G798" i="76"/>
  <c r="M210" i="76"/>
  <c r="D63" i="19"/>
  <c r="K121" i="76"/>
  <c r="K751" i="76"/>
  <c r="D161" i="76"/>
  <c r="D755" i="76"/>
  <c r="M208" i="76"/>
  <c r="G335" i="76"/>
  <c r="G776" i="76"/>
  <c r="J59" i="49"/>
  <c r="J743" i="49"/>
  <c r="D222" i="49"/>
  <c r="D762" i="49"/>
  <c r="M574" i="49"/>
  <c r="D44" i="36"/>
  <c r="D57" i="36"/>
  <c r="D85" i="36"/>
  <c r="D629" i="76"/>
  <c r="F489" i="49"/>
  <c r="F795" i="49"/>
  <c r="H200" i="49"/>
  <c r="H200" i="76"/>
  <c r="G533" i="49"/>
  <c r="G533" i="76"/>
  <c r="J399" i="49"/>
  <c r="J399" i="74"/>
  <c r="K665" i="76"/>
  <c r="K818" i="76"/>
  <c r="I529" i="74"/>
  <c r="I799" i="74"/>
  <c r="AB64" i="36"/>
  <c r="M354" i="76"/>
  <c r="B34" i="54"/>
  <c r="H551" i="49"/>
  <c r="H803" i="49"/>
  <c r="J347" i="49"/>
  <c r="J779" i="49"/>
  <c r="F14" i="86"/>
  <c r="L403" i="49"/>
  <c r="L403" i="76"/>
  <c r="C11" i="77"/>
  <c r="D6" i="60"/>
  <c r="F439" i="74"/>
  <c r="F790" i="74"/>
  <c r="F519" i="74"/>
  <c r="D54" i="75"/>
  <c r="L212" i="74"/>
  <c r="L761" i="74"/>
  <c r="D23" i="52"/>
  <c r="E23" i="52"/>
  <c r="G675" i="49"/>
  <c r="G819" i="49"/>
  <c r="C34" i="54"/>
  <c r="D429" i="49"/>
  <c r="D789" i="49"/>
  <c r="D603" i="49"/>
  <c r="D810" i="49"/>
  <c r="L181" i="49"/>
  <c r="L757" i="49"/>
  <c r="F111" i="49"/>
  <c r="F750" i="49"/>
  <c r="H387" i="76"/>
  <c r="H783" i="76"/>
  <c r="D141" i="74"/>
  <c r="D753" i="74"/>
  <c r="Q6" i="52"/>
  <c r="N10" i="72"/>
  <c r="D72" i="74"/>
  <c r="I685" i="74"/>
  <c r="I820" i="74"/>
  <c r="R60" i="36"/>
  <c r="E15" i="54"/>
  <c r="M423" i="76"/>
  <c r="E181" i="49"/>
  <c r="E757" i="49"/>
  <c r="C66" i="54"/>
  <c r="E242" i="49"/>
  <c r="E764" i="49"/>
  <c r="M56" i="16"/>
  <c r="M399" i="49"/>
  <c r="J571" i="76"/>
  <c r="J805" i="76"/>
  <c r="D675" i="49"/>
  <c r="D819" i="49"/>
  <c r="L685" i="76"/>
  <c r="L820" i="76"/>
  <c r="I685" i="49"/>
  <c r="I820" i="49"/>
  <c r="AB60" i="26"/>
  <c r="J561" i="49"/>
  <c r="J804" i="49"/>
  <c r="AA11" i="86"/>
  <c r="D509" i="76"/>
  <c r="D797" i="76"/>
  <c r="I151" i="49"/>
  <c r="I754" i="49"/>
  <c r="C26" i="40"/>
  <c r="F19" i="52"/>
  <c r="H695" i="49"/>
  <c r="H821" i="49"/>
  <c r="J42" i="52"/>
  <c r="J151" i="76"/>
  <c r="J754" i="76"/>
  <c r="K335" i="49"/>
  <c r="K776" i="49"/>
  <c r="X18" i="86"/>
  <c r="M51" i="74"/>
  <c r="D305" i="49"/>
  <c r="D622" i="49"/>
  <c r="D141" i="49"/>
  <c r="D753" i="49"/>
  <c r="I357" i="49"/>
  <c r="I780" i="49"/>
  <c r="D19" i="49"/>
  <c r="D739" i="49"/>
  <c r="F377" i="76"/>
  <c r="D38" i="77"/>
  <c r="X62" i="13"/>
  <c r="K27" i="54"/>
  <c r="I66" i="49"/>
  <c r="B74" i="54"/>
  <c r="M71" i="26"/>
  <c r="M533" i="76"/>
  <c r="E469" i="49"/>
  <c r="E793" i="49"/>
  <c r="H519" i="76"/>
  <c r="H798" i="76"/>
  <c r="E613" i="76"/>
  <c r="E811" i="76"/>
  <c r="G29" i="76"/>
  <c r="G740" i="76"/>
  <c r="X60" i="21"/>
  <c r="K13" i="54"/>
  <c r="G603" i="74"/>
  <c r="G810" i="74"/>
  <c r="J665" i="49"/>
  <c r="J818" i="49"/>
  <c r="G242" i="76"/>
  <c r="G764" i="76"/>
  <c r="G131" i="49"/>
  <c r="G752" i="49"/>
  <c r="N48" i="52"/>
  <c r="F222" i="76"/>
  <c r="F762" i="76"/>
  <c r="M664" i="76"/>
  <c r="T76" i="52"/>
  <c r="M664" i="49"/>
  <c r="G17" i="67"/>
  <c r="H131" i="49"/>
  <c r="H752" i="49"/>
  <c r="I509" i="74"/>
  <c r="I797" i="74"/>
  <c r="K469" i="49"/>
  <c r="K793" i="49"/>
  <c r="G171" i="49"/>
  <c r="G756" i="49"/>
  <c r="I181" i="49"/>
  <c r="I757" i="49"/>
  <c r="N46" i="52"/>
  <c r="I397" i="49"/>
  <c r="I784" i="49"/>
  <c r="P77" i="52"/>
  <c r="M671" i="49"/>
  <c r="AB70" i="41"/>
  <c r="M671" i="76"/>
  <c r="B40" i="35"/>
  <c r="F40" i="35"/>
  <c r="K40" i="35"/>
  <c r="M40" i="35"/>
  <c r="K489" i="76"/>
  <c r="K795" i="76"/>
  <c r="T79" i="52"/>
  <c r="M694" i="49"/>
  <c r="M694" i="76"/>
  <c r="C11" i="46"/>
  <c r="G151" i="76"/>
  <c r="G754" i="76"/>
  <c r="G551" i="49"/>
  <c r="G803" i="49"/>
  <c r="L262" i="49"/>
  <c r="L766" i="49"/>
  <c r="M423" i="49"/>
  <c r="E347" i="49"/>
  <c r="E779" i="49"/>
  <c r="F76" i="49"/>
  <c r="M464" i="49"/>
  <c r="I111" i="49"/>
  <c r="I750" i="49"/>
  <c r="I603" i="49"/>
  <c r="I810" i="49"/>
  <c r="I44" i="13"/>
  <c r="I314" i="74"/>
  <c r="M85" i="76"/>
  <c r="M504" i="49"/>
  <c r="E242" i="74"/>
  <c r="E764" i="74"/>
  <c r="F695" i="49"/>
  <c r="F821" i="49"/>
  <c r="G161" i="76"/>
  <c r="G755" i="76"/>
  <c r="I571" i="49"/>
  <c r="I805" i="49"/>
  <c r="D49" i="76"/>
  <c r="D742" i="76"/>
  <c r="G479" i="76"/>
  <c r="G794" i="76"/>
  <c r="F551" i="76"/>
  <c r="F803" i="76"/>
  <c r="J91" i="49"/>
  <c r="J748" i="49"/>
  <c r="L131" i="76"/>
  <c r="L752" i="76"/>
  <c r="L33" i="52"/>
  <c r="N64" i="52"/>
  <c r="AB63" i="36"/>
  <c r="F581" i="74"/>
  <c r="D62" i="75"/>
  <c r="D603" i="76"/>
  <c r="D810" i="76"/>
  <c r="K397" i="49"/>
  <c r="K784" i="49"/>
  <c r="E44" i="21"/>
  <c r="E316" i="74"/>
  <c r="K335" i="74"/>
  <c r="K776" i="74"/>
  <c r="M373" i="49"/>
  <c r="B29" i="40"/>
  <c r="M373" i="76"/>
  <c r="P35" i="52"/>
  <c r="F405" i="76"/>
  <c r="R28" i="21"/>
  <c r="C36" i="35"/>
  <c r="J429" i="49"/>
  <c r="J789" i="49"/>
  <c r="I242" i="49"/>
  <c r="I764" i="49"/>
  <c r="M42" i="21"/>
  <c r="M305" i="49"/>
  <c r="L695" i="49"/>
  <c r="L821" i="49"/>
  <c r="C37" i="35"/>
  <c r="M293" i="49"/>
  <c r="M293" i="74"/>
  <c r="M302" i="74"/>
  <c r="M770" i="74"/>
  <c r="K399" i="49"/>
  <c r="K399" i="74"/>
  <c r="M674" i="76"/>
  <c r="M674" i="49"/>
  <c r="AB70" i="84"/>
  <c r="T77" i="52"/>
  <c r="M690" i="76"/>
  <c r="N79" i="52"/>
  <c r="M690" i="49"/>
  <c r="F201" i="49"/>
  <c r="F201" i="76"/>
  <c r="I185" i="76"/>
  <c r="I185" i="49"/>
  <c r="I44" i="26"/>
  <c r="I57" i="26"/>
  <c r="I79" i="49"/>
  <c r="I79" i="76"/>
  <c r="E583" i="74"/>
  <c r="E583" i="49"/>
  <c r="E306" i="76"/>
  <c r="E44" i="26"/>
  <c r="E306" i="49"/>
  <c r="I196" i="76"/>
  <c r="I196" i="49"/>
  <c r="F469" i="76"/>
  <c r="D49" i="77"/>
  <c r="F615" i="74"/>
  <c r="K131" i="74"/>
  <c r="K752" i="74"/>
  <c r="L537" i="76"/>
  <c r="K64" i="76"/>
  <c r="W36" i="16"/>
  <c r="F779" i="74"/>
  <c r="J91" i="76"/>
  <c r="J748" i="76"/>
  <c r="M456" i="49"/>
  <c r="I530" i="49"/>
  <c r="I182" i="49"/>
  <c r="M270" i="49"/>
  <c r="M115" i="76"/>
  <c r="W29" i="26"/>
  <c r="W42" i="26"/>
  <c r="D183" i="49"/>
  <c r="D183" i="74"/>
  <c r="I49" i="49"/>
  <c r="I742" i="49"/>
  <c r="M134" i="74"/>
  <c r="H13" i="70"/>
  <c r="B23" i="35"/>
  <c r="M330" i="49"/>
  <c r="M330" i="76"/>
  <c r="I620" i="76"/>
  <c r="I620" i="49"/>
  <c r="E200" i="76"/>
  <c r="E200" i="49"/>
  <c r="D272" i="49"/>
  <c r="D767" i="49"/>
  <c r="T13" i="72"/>
  <c r="K282" i="76"/>
  <c r="K768" i="76"/>
  <c r="H232" i="49"/>
  <c r="H763" i="49"/>
  <c r="F16" i="50"/>
  <c r="I551" i="49"/>
  <c r="I803" i="49"/>
  <c r="E222" i="49"/>
  <c r="E762" i="49"/>
  <c r="H212" i="49"/>
  <c r="H761" i="49"/>
  <c r="F675" i="76"/>
  <c r="F819" i="76"/>
  <c r="K581" i="49"/>
  <c r="K806" i="49"/>
  <c r="J499" i="49"/>
  <c r="J796" i="49"/>
  <c r="D91" i="49"/>
  <c r="D748" i="49"/>
  <c r="H37" i="52"/>
  <c r="I489" i="49"/>
  <c r="I795" i="49"/>
  <c r="D620" i="49"/>
  <c r="E469" i="76"/>
  <c r="E793" i="76"/>
  <c r="E49" i="76"/>
  <c r="E742" i="76"/>
  <c r="L347" i="76"/>
  <c r="L779" i="76"/>
  <c r="I44" i="31"/>
  <c r="I320" i="76"/>
  <c r="G305" i="74"/>
  <c r="G305" i="49"/>
  <c r="I62" i="74"/>
  <c r="I62" i="49"/>
  <c r="F184" i="49"/>
  <c r="F184" i="74"/>
  <c r="D18" i="20"/>
  <c r="D34" i="52"/>
  <c r="E34" i="52"/>
  <c r="B28" i="2"/>
  <c r="M145" i="76"/>
  <c r="I14" i="70"/>
  <c r="L14" i="86"/>
  <c r="M556" i="49"/>
  <c r="B51" i="35"/>
  <c r="M556" i="76"/>
  <c r="N57" i="52"/>
  <c r="E622" i="49"/>
  <c r="E622" i="76"/>
  <c r="H75" i="49"/>
  <c r="H75" i="76"/>
  <c r="G347" i="49"/>
  <c r="G779" i="49"/>
  <c r="H571" i="49"/>
  <c r="H805" i="49"/>
  <c r="H212" i="76"/>
  <c r="H761" i="76"/>
  <c r="M390" i="49"/>
  <c r="G335" i="49"/>
  <c r="G776" i="49"/>
  <c r="D101" i="74"/>
  <c r="D749" i="74"/>
  <c r="G232" i="49"/>
  <c r="G763" i="49"/>
  <c r="M648" i="49"/>
  <c r="H75" i="52"/>
  <c r="M648" i="74"/>
  <c r="AA69" i="21"/>
  <c r="H190" i="76"/>
  <c r="H190" i="49"/>
  <c r="H44" i="84"/>
  <c r="H57" i="84"/>
  <c r="H416" i="49"/>
  <c r="F190" i="76"/>
  <c r="F190" i="49"/>
  <c r="D18" i="83"/>
  <c r="D20" i="83"/>
  <c r="G401" i="49"/>
  <c r="G401" i="76"/>
  <c r="H187" i="49"/>
  <c r="H187" i="76"/>
  <c r="J188" i="49"/>
  <c r="J188" i="76"/>
  <c r="M100" i="76"/>
  <c r="M100" i="49"/>
  <c r="W36" i="84"/>
  <c r="G19" i="86"/>
  <c r="D11" i="60"/>
  <c r="G16" i="67"/>
  <c r="M203" i="74"/>
  <c r="M159" i="49"/>
  <c r="D141" i="76"/>
  <c r="D753" i="76"/>
  <c r="G19" i="76"/>
  <c r="G739" i="76"/>
  <c r="G59" i="49"/>
  <c r="G743" i="49"/>
  <c r="I675" i="76"/>
  <c r="I819" i="76"/>
  <c r="K449" i="76"/>
  <c r="K791" i="76"/>
  <c r="B31" i="20"/>
  <c r="F31" i="20"/>
  <c r="G232" i="76"/>
  <c r="G763" i="76"/>
  <c r="P75" i="52"/>
  <c r="AA69" i="41"/>
  <c r="M651" i="76"/>
  <c r="M651" i="49"/>
  <c r="H404" i="76"/>
  <c r="H404" i="49"/>
  <c r="M221" i="76"/>
  <c r="M221" i="49"/>
  <c r="S19" i="86"/>
  <c r="J18" i="70"/>
  <c r="I429" i="49"/>
  <c r="I789" i="49"/>
  <c r="I618" i="49"/>
  <c r="K171" i="74"/>
  <c r="K756" i="74"/>
  <c r="L111" i="49"/>
  <c r="L750" i="49"/>
  <c r="K571" i="49"/>
  <c r="K805" i="49"/>
  <c r="L377" i="76"/>
  <c r="L782" i="76"/>
  <c r="H613" i="76"/>
  <c r="H811" i="76"/>
  <c r="H812" i="76"/>
  <c r="G551" i="74"/>
  <c r="G803" i="74"/>
  <c r="H199" i="76"/>
  <c r="H44" i="41"/>
  <c r="H57" i="41"/>
  <c r="H22" i="52"/>
  <c r="M245" i="74"/>
  <c r="O13" i="70"/>
  <c r="M174" i="49"/>
  <c r="M174" i="74"/>
  <c r="L13" i="70"/>
  <c r="O13" i="86"/>
  <c r="V11" i="86"/>
  <c r="M243" i="74"/>
  <c r="D22" i="52"/>
  <c r="M243" i="49"/>
  <c r="O11" i="70"/>
  <c r="Q26" i="13"/>
  <c r="K196" i="49"/>
  <c r="K196" i="76"/>
  <c r="D70" i="40"/>
  <c r="F70" i="40"/>
  <c r="M383" i="76"/>
  <c r="M383" i="49"/>
  <c r="B30" i="40"/>
  <c r="P36" i="52"/>
  <c r="F590" i="49"/>
  <c r="F590" i="76"/>
  <c r="D70" i="30"/>
  <c r="F70" i="30"/>
  <c r="M384" i="49"/>
  <c r="B30" i="30"/>
  <c r="L201" i="49"/>
  <c r="L201" i="76"/>
  <c r="O6" i="52"/>
  <c r="O52" i="52"/>
  <c r="F16" i="59"/>
  <c r="M159" i="76"/>
  <c r="D335" i="49"/>
  <c r="D776" i="49"/>
  <c r="L242" i="49"/>
  <c r="L764" i="49"/>
  <c r="G59" i="76"/>
  <c r="G743" i="76"/>
  <c r="I292" i="76"/>
  <c r="I769" i="76"/>
  <c r="K367" i="74"/>
  <c r="K781" i="74"/>
  <c r="M360" i="74"/>
  <c r="M360" i="49"/>
  <c r="I616" i="74"/>
  <c r="I616" i="49"/>
  <c r="L78" i="52"/>
  <c r="M682" i="76"/>
  <c r="M682" i="49"/>
  <c r="J64" i="52"/>
  <c r="M607" i="49"/>
  <c r="M607" i="76"/>
  <c r="B58" i="25"/>
  <c r="F58" i="25"/>
  <c r="I308" i="49"/>
  <c r="I308" i="76"/>
  <c r="J588" i="49"/>
  <c r="J588" i="76"/>
  <c r="I201" i="76"/>
  <c r="I201" i="49"/>
  <c r="E305" i="74"/>
  <c r="E305" i="49"/>
  <c r="I19" i="86"/>
  <c r="M120" i="76"/>
  <c r="W29" i="84"/>
  <c r="M120" i="49"/>
  <c r="I198" i="76"/>
  <c r="I198" i="49"/>
  <c r="M203" i="49"/>
  <c r="J29" i="76"/>
  <c r="J740" i="76"/>
  <c r="D655" i="76"/>
  <c r="D817" i="76"/>
  <c r="M56" i="80"/>
  <c r="M405" i="76"/>
  <c r="J272" i="76"/>
  <c r="J767" i="76"/>
  <c r="H469" i="49"/>
  <c r="H793" i="49"/>
  <c r="D551" i="49"/>
  <c r="D803" i="49"/>
  <c r="L181" i="74"/>
  <c r="L757" i="74"/>
  <c r="L807" i="74"/>
  <c r="K404" i="76"/>
  <c r="F141" i="74"/>
  <c r="F753" i="74"/>
  <c r="Q26" i="21"/>
  <c r="J645" i="76"/>
  <c r="J816" i="76"/>
  <c r="I406" i="76"/>
  <c r="I406" i="49"/>
  <c r="G617" i="76"/>
  <c r="G617" i="49"/>
  <c r="C10" i="46"/>
  <c r="N13" i="72"/>
  <c r="Q14" i="63"/>
  <c r="X65" i="31"/>
  <c r="K57" i="54"/>
  <c r="J68" i="49"/>
  <c r="R11" i="86"/>
  <c r="D54" i="20"/>
  <c r="E181" i="76"/>
  <c r="E757" i="76"/>
  <c r="M29" i="36"/>
  <c r="M186" i="76"/>
  <c r="L302" i="49"/>
  <c r="L770" i="49"/>
  <c r="E581" i="49"/>
  <c r="E806" i="49"/>
  <c r="B13" i="54"/>
  <c r="W42" i="84"/>
  <c r="E183" i="49"/>
  <c r="E183" i="74"/>
  <c r="L311" i="76"/>
  <c r="L311" i="49"/>
  <c r="L44" i="84"/>
  <c r="L57" i="84"/>
  <c r="H185" i="49"/>
  <c r="H185" i="76"/>
  <c r="H44" i="26"/>
  <c r="D67" i="83"/>
  <c r="M508" i="76"/>
  <c r="M508" i="49"/>
  <c r="T50" i="52"/>
  <c r="U50" i="52"/>
  <c r="B44" i="83"/>
  <c r="AB68" i="84"/>
  <c r="K151" i="76"/>
  <c r="K754" i="76"/>
  <c r="L302" i="76"/>
  <c r="L770" i="76"/>
  <c r="E272" i="76"/>
  <c r="E767" i="76"/>
  <c r="M684" i="49"/>
  <c r="M684" i="76"/>
  <c r="T78" i="52"/>
  <c r="D29" i="52"/>
  <c r="D30" i="52"/>
  <c r="M326" i="74"/>
  <c r="M326" i="49"/>
  <c r="B23" i="2"/>
  <c r="M355" i="76"/>
  <c r="B27" i="79"/>
  <c r="L401" i="49"/>
  <c r="L401" i="76"/>
  <c r="S17" i="86"/>
  <c r="M218" i="76"/>
  <c r="M218" i="49"/>
  <c r="F78" i="49"/>
  <c r="F78" i="76"/>
  <c r="D538" i="49"/>
  <c r="D538" i="76"/>
  <c r="E252" i="76"/>
  <c r="E765" i="76"/>
  <c r="I262" i="49"/>
  <c r="I766" i="49"/>
  <c r="B53" i="15"/>
  <c r="F53" i="15"/>
  <c r="N12" i="67"/>
  <c r="M573" i="74"/>
  <c r="F59" i="52"/>
  <c r="M573" i="49"/>
  <c r="G186" i="76"/>
  <c r="G186" i="49"/>
  <c r="O19" i="86"/>
  <c r="M180" i="76"/>
  <c r="M180" i="49"/>
  <c r="L19" i="70"/>
  <c r="D108" i="34"/>
  <c r="C42" i="35"/>
  <c r="K252" i="76"/>
  <c r="K765" i="76"/>
  <c r="G131" i="76"/>
  <c r="G752" i="76"/>
  <c r="J439" i="49"/>
  <c r="J790" i="49"/>
  <c r="J198" i="76"/>
  <c r="J198" i="49"/>
  <c r="B39" i="35"/>
  <c r="C39" i="35"/>
  <c r="N50" i="52"/>
  <c r="I400" i="49"/>
  <c r="I400" i="74"/>
  <c r="S19" i="70"/>
  <c r="K302" i="49"/>
  <c r="K770" i="49"/>
  <c r="M663" i="76"/>
  <c r="M663" i="49"/>
  <c r="R76" i="52"/>
  <c r="G587" i="49"/>
  <c r="G587" i="76"/>
  <c r="H561" i="76"/>
  <c r="H804" i="76"/>
  <c r="L645" i="49"/>
  <c r="L816" i="49"/>
  <c r="K685" i="74"/>
  <c r="K820" i="74"/>
  <c r="Q11" i="63"/>
  <c r="F17" i="59"/>
  <c r="R28" i="84"/>
  <c r="B57" i="54"/>
  <c r="E685" i="49"/>
  <c r="E820" i="49"/>
  <c r="L49" i="76"/>
  <c r="L742" i="76"/>
  <c r="F499" i="76"/>
  <c r="F796" i="76"/>
  <c r="M484" i="49"/>
  <c r="B44" i="35"/>
  <c r="C44" i="35"/>
  <c r="M673" i="76"/>
  <c r="AB70" i="80"/>
  <c r="R77" i="52"/>
  <c r="B51" i="40"/>
  <c r="M557" i="76"/>
  <c r="P57" i="52"/>
  <c r="M557" i="49"/>
  <c r="M291" i="49"/>
  <c r="C18" i="54"/>
  <c r="B28" i="35"/>
  <c r="C28" i="35"/>
  <c r="M689" i="49"/>
  <c r="J79" i="52"/>
  <c r="M689" i="76"/>
  <c r="T10" i="72"/>
  <c r="L377" i="49"/>
  <c r="L782" i="49"/>
  <c r="L489" i="49"/>
  <c r="L795" i="49"/>
  <c r="I131" i="49"/>
  <c r="I752" i="49"/>
  <c r="G367" i="76"/>
  <c r="G781" i="76"/>
  <c r="M484" i="76"/>
  <c r="U18" i="86"/>
  <c r="M240" i="76"/>
  <c r="M240" i="49"/>
  <c r="M605" i="74"/>
  <c r="F64" i="52"/>
  <c r="M605" i="49"/>
  <c r="E397" i="74"/>
  <c r="E784" i="74"/>
  <c r="L73" i="74"/>
  <c r="L73" i="49"/>
  <c r="L80" i="49"/>
  <c r="L80" i="76"/>
  <c r="I34" i="54"/>
  <c r="C40" i="40"/>
  <c r="M41" i="49"/>
  <c r="J459" i="76"/>
  <c r="J792" i="76"/>
  <c r="K571" i="76"/>
  <c r="K805" i="76"/>
  <c r="H80" i="49"/>
  <c r="F43" i="20"/>
  <c r="K43" i="20"/>
  <c r="M43" i="20"/>
  <c r="E111" i="49"/>
  <c r="E750" i="49"/>
  <c r="O13" i="16"/>
  <c r="J499" i="76"/>
  <c r="J796" i="76"/>
  <c r="M18" i="36"/>
  <c r="E16" i="86"/>
  <c r="H111" i="76"/>
  <c r="H750" i="76"/>
  <c r="M722" i="76"/>
  <c r="F519" i="76"/>
  <c r="D54" i="77"/>
  <c r="E111" i="74"/>
  <c r="E750" i="74"/>
  <c r="H449" i="49"/>
  <c r="H791" i="49"/>
  <c r="I29" i="76"/>
  <c r="I740" i="76"/>
  <c r="K613" i="76"/>
  <c r="K811" i="76"/>
  <c r="N45" i="52"/>
  <c r="J49" i="74"/>
  <c r="J742" i="74"/>
  <c r="H645" i="49"/>
  <c r="H816" i="49"/>
  <c r="C50" i="25"/>
  <c r="W28" i="84"/>
  <c r="I499" i="49"/>
  <c r="I796" i="49"/>
  <c r="E509" i="49"/>
  <c r="E797" i="49"/>
  <c r="L489" i="76"/>
  <c r="L795" i="76"/>
  <c r="G19" i="70"/>
  <c r="M130" i="49"/>
  <c r="J19" i="86"/>
  <c r="M130" i="76"/>
  <c r="Q22" i="84"/>
  <c r="T18" i="52"/>
  <c r="U18" i="52"/>
  <c r="F589" i="49"/>
  <c r="F589" i="76"/>
  <c r="N16" i="86"/>
  <c r="K16" i="70"/>
  <c r="M166" i="49"/>
  <c r="M166" i="76"/>
  <c r="L665" i="49"/>
  <c r="L818" i="49"/>
  <c r="K161" i="49"/>
  <c r="K755" i="49"/>
  <c r="W28" i="36"/>
  <c r="F519" i="49"/>
  <c r="F798" i="49"/>
  <c r="R79" i="52"/>
  <c r="M693" i="49"/>
  <c r="M693" i="76"/>
  <c r="K11" i="86"/>
  <c r="M132" i="49"/>
  <c r="H11" i="70"/>
  <c r="I63" i="76"/>
  <c r="I63" i="49"/>
  <c r="AB65" i="13"/>
  <c r="M470" i="74"/>
  <c r="M470" i="49"/>
  <c r="B41" i="2"/>
  <c r="D47" i="52"/>
  <c r="E47" i="52"/>
  <c r="G46" i="54"/>
  <c r="X64" i="26"/>
  <c r="K46" i="54"/>
  <c r="M513" i="76"/>
  <c r="B45" i="25"/>
  <c r="C45" i="25"/>
  <c r="M513" i="49"/>
  <c r="J535" i="76"/>
  <c r="J535" i="49"/>
  <c r="G40" i="54"/>
  <c r="X63" i="41"/>
  <c r="K40" i="54"/>
  <c r="M507" i="76"/>
  <c r="R50" i="52"/>
  <c r="AB68" i="80"/>
  <c r="M507" i="49"/>
  <c r="D67" i="79"/>
  <c r="M448" i="76"/>
  <c r="M448" i="49"/>
  <c r="AB62" i="84"/>
  <c r="B38" i="83"/>
  <c r="T44" i="52"/>
  <c r="U44" i="52"/>
  <c r="M488" i="49"/>
  <c r="T48" i="52"/>
  <c r="U48" i="52"/>
  <c r="AB66" i="84"/>
  <c r="B42" i="83"/>
  <c r="M488" i="76"/>
  <c r="B42" i="25"/>
  <c r="D108" i="24"/>
  <c r="AB66" i="26"/>
  <c r="B43" i="15"/>
  <c r="M491" i="49"/>
  <c r="AB67" i="16"/>
  <c r="M491" i="74"/>
  <c r="F49" i="52"/>
  <c r="M420" i="74"/>
  <c r="B36" i="2"/>
  <c r="AB60" i="13"/>
  <c r="D42" i="52"/>
  <c r="E42" i="52"/>
  <c r="M420" i="49"/>
  <c r="L292" i="49"/>
  <c r="L769" i="49"/>
  <c r="E262" i="49"/>
  <c r="E766" i="49"/>
  <c r="L49" i="49"/>
  <c r="L742" i="49"/>
  <c r="M483" i="76"/>
  <c r="H387" i="49"/>
  <c r="H783" i="49"/>
  <c r="L551" i="49"/>
  <c r="L803" i="49"/>
  <c r="F80" i="49"/>
  <c r="F80" i="76"/>
  <c r="B58" i="83"/>
  <c r="T64" i="52"/>
  <c r="U64" i="52"/>
  <c r="M612" i="76"/>
  <c r="M612" i="49"/>
  <c r="K189" i="49"/>
  <c r="K189" i="76"/>
  <c r="J182" i="74"/>
  <c r="J182" i="49"/>
  <c r="F305" i="74"/>
  <c r="F44" i="21"/>
  <c r="F305" i="49"/>
  <c r="D19" i="20"/>
  <c r="K617" i="76"/>
  <c r="K617" i="49"/>
  <c r="D586" i="49"/>
  <c r="D586" i="76"/>
  <c r="G52" i="54"/>
  <c r="G58" i="54"/>
  <c r="X65" i="16"/>
  <c r="K52" i="54"/>
  <c r="F51" i="52"/>
  <c r="M511" i="49"/>
  <c r="M511" i="74"/>
  <c r="I534" i="76"/>
  <c r="I534" i="49"/>
  <c r="G67" i="54"/>
  <c r="G74" i="54"/>
  <c r="X67" i="13"/>
  <c r="K67" i="54"/>
  <c r="B37" i="25"/>
  <c r="D103" i="24"/>
  <c r="AB61" i="26"/>
  <c r="M433" i="76"/>
  <c r="M433" i="49"/>
  <c r="J43" i="52"/>
  <c r="B16" i="54"/>
  <c r="R60" i="41"/>
  <c r="E16" i="54"/>
  <c r="E194" i="74"/>
  <c r="E194" i="49"/>
  <c r="B41" i="20"/>
  <c r="H47" i="52"/>
  <c r="M472" i="49"/>
  <c r="AB65" i="21"/>
  <c r="M528" i="76"/>
  <c r="T52" i="52"/>
  <c r="U52" i="52"/>
  <c r="M528" i="49"/>
  <c r="B46" i="83"/>
  <c r="F46" i="83"/>
  <c r="K46" i="83"/>
  <c r="O46" i="83"/>
  <c r="J62" i="49"/>
  <c r="H357" i="76"/>
  <c r="H780" i="76"/>
  <c r="D111" i="49"/>
  <c r="D750" i="49"/>
  <c r="K489" i="49"/>
  <c r="K795" i="49"/>
  <c r="H29" i="49"/>
  <c r="H740" i="49"/>
  <c r="D49" i="49"/>
  <c r="D742" i="49"/>
  <c r="D151" i="49"/>
  <c r="D754" i="49"/>
  <c r="P23" i="52"/>
  <c r="C58" i="54"/>
  <c r="J48" i="52"/>
  <c r="M362" i="49"/>
  <c r="M681" i="76"/>
  <c r="L551" i="76"/>
  <c r="L803" i="76"/>
  <c r="K308" i="76"/>
  <c r="K44" i="41"/>
  <c r="K57" i="41"/>
  <c r="H620" i="49"/>
  <c r="H620" i="76"/>
  <c r="L304" i="74"/>
  <c r="L304" i="49"/>
  <c r="J16" i="70"/>
  <c r="M156" i="76"/>
  <c r="M16" i="86"/>
  <c r="M156" i="49"/>
  <c r="U11" i="86"/>
  <c r="M233" i="74"/>
  <c r="M233" i="49"/>
  <c r="W42" i="13"/>
  <c r="W29" i="13"/>
  <c r="X63" i="21"/>
  <c r="K37" i="54"/>
  <c r="G37" i="54"/>
  <c r="I533" i="76"/>
  <c r="I533" i="49"/>
  <c r="M456" i="76"/>
  <c r="B39" i="30"/>
  <c r="L45" i="52"/>
  <c r="R64" i="41"/>
  <c r="E48" i="54"/>
  <c r="B48" i="54"/>
  <c r="K282" i="49"/>
  <c r="K768" i="49"/>
  <c r="D111" i="74"/>
  <c r="D750" i="74"/>
  <c r="I645" i="49"/>
  <c r="I816" i="49"/>
  <c r="I242" i="76"/>
  <c r="I764" i="76"/>
  <c r="M483" i="49"/>
  <c r="E188" i="76"/>
  <c r="E188" i="49"/>
  <c r="M294" i="49"/>
  <c r="AA12" i="86"/>
  <c r="B50" i="2"/>
  <c r="C50" i="2"/>
  <c r="D56" i="52"/>
  <c r="AB61" i="84"/>
  <c r="B37" i="83"/>
  <c r="M438" i="49"/>
  <c r="M438" i="76"/>
  <c r="T43" i="52"/>
  <c r="U43" i="52"/>
  <c r="H531" i="74"/>
  <c r="H531" i="49"/>
  <c r="M523" i="76"/>
  <c r="J52" i="52"/>
  <c r="M523" i="49"/>
  <c r="B46" i="25"/>
  <c r="P46" i="52"/>
  <c r="M465" i="49"/>
  <c r="AB64" i="41"/>
  <c r="B44" i="40"/>
  <c r="AB68" i="41"/>
  <c r="D67" i="40"/>
  <c r="M505" i="76"/>
  <c r="P50" i="52"/>
  <c r="M505" i="49"/>
  <c r="M498" i="76"/>
  <c r="B43" i="83"/>
  <c r="T49" i="52"/>
  <c r="U49" i="52"/>
  <c r="AB67" i="84"/>
  <c r="M498" i="49"/>
  <c r="M463" i="76"/>
  <c r="J46" i="52"/>
  <c r="AB64" i="26"/>
  <c r="M463" i="49"/>
  <c r="B40" i="25"/>
  <c r="C40" i="25"/>
  <c r="E655" i="49"/>
  <c r="E817" i="49"/>
  <c r="K479" i="49"/>
  <c r="K794" i="49"/>
  <c r="B58" i="2"/>
  <c r="M604" i="74"/>
  <c r="D64" i="52"/>
  <c r="D65" i="52"/>
  <c r="M604" i="49"/>
  <c r="D535" i="76"/>
  <c r="D535" i="49"/>
  <c r="B41" i="25"/>
  <c r="C41" i="25"/>
  <c r="J47" i="52"/>
  <c r="M473" i="49"/>
  <c r="X62" i="41"/>
  <c r="K32" i="54"/>
  <c r="G32" i="54"/>
  <c r="R46" i="52"/>
  <c r="B40" i="79"/>
  <c r="AB64" i="80"/>
  <c r="M467" i="76"/>
  <c r="M467" i="49"/>
  <c r="L538" i="49"/>
  <c r="L538" i="76"/>
  <c r="M425" i="49"/>
  <c r="B36" i="40"/>
  <c r="M425" i="76"/>
  <c r="P42" i="52"/>
  <c r="AB60" i="41"/>
  <c r="G459" i="76"/>
  <c r="G792" i="76"/>
  <c r="K212" i="74"/>
  <c r="K761" i="74"/>
  <c r="F479" i="49"/>
  <c r="D50" i="46"/>
  <c r="I537" i="76"/>
  <c r="M653" i="76"/>
  <c r="R75" i="52"/>
  <c r="M653" i="49"/>
  <c r="AA69" i="80"/>
  <c r="P64" i="52"/>
  <c r="B58" i="40"/>
  <c r="M609" i="76"/>
  <c r="M609" i="49"/>
  <c r="D614" i="49"/>
  <c r="D614" i="74"/>
  <c r="M169" i="76"/>
  <c r="M169" i="49"/>
  <c r="K18" i="70"/>
  <c r="N18" i="86"/>
  <c r="F17" i="86"/>
  <c r="M87" i="76"/>
  <c r="M87" i="49"/>
  <c r="G45" i="54"/>
  <c r="X64" i="21"/>
  <c r="K45" i="54"/>
  <c r="E65" i="40"/>
  <c r="E68" i="40"/>
  <c r="E71" i="40"/>
  <c r="M445" i="49"/>
  <c r="M445" i="76"/>
  <c r="P44" i="52"/>
  <c r="B38" i="40"/>
  <c r="AB62" i="41"/>
  <c r="AB63" i="84"/>
  <c r="B39" i="83"/>
  <c r="M458" i="76"/>
  <c r="M458" i="49"/>
  <c r="T45" i="52"/>
  <c r="U45" i="52"/>
  <c r="R63" i="21"/>
  <c r="E37" i="54"/>
  <c r="M31" i="16"/>
  <c r="P106" i="16"/>
  <c r="F59" i="76"/>
  <c r="F743" i="76"/>
  <c r="F571" i="74"/>
  <c r="D61" i="75"/>
  <c r="D584" i="74"/>
  <c r="C814" i="76"/>
  <c r="C822" i="76"/>
  <c r="X64" i="84"/>
  <c r="X68" i="84"/>
  <c r="V70" i="84"/>
  <c r="G292" i="76"/>
  <c r="G769" i="76"/>
  <c r="J161" i="76"/>
  <c r="J755" i="76"/>
  <c r="J335" i="49"/>
  <c r="J776" i="49"/>
  <c r="K76" i="76"/>
  <c r="K76" i="49"/>
  <c r="E588" i="76"/>
  <c r="E588" i="49"/>
  <c r="M578" i="76"/>
  <c r="L59" i="52"/>
  <c r="M578" i="49"/>
  <c r="B53" i="30"/>
  <c r="F53" i="30"/>
  <c r="N15" i="67"/>
  <c r="L404" i="76"/>
  <c r="L404" i="49"/>
  <c r="I303" i="74"/>
  <c r="I303" i="49"/>
  <c r="B36" i="20"/>
  <c r="M422" i="49"/>
  <c r="AB60" i="21"/>
  <c r="H42" i="52"/>
  <c r="B45" i="54"/>
  <c r="R64" i="21"/>
  <c r="E45" i="54"/>
  <c r="B36" i="79"/>
  <c r="AB60" i="80"/>
  <c r="M427" i="76"/>
  <c r="K29" i="49"/>
  <c r="K740" i="49"/>
  <c r="H101" i="49"/>
  <c r="H749" i="49"/>
  <c r="L141" i="49"/>
  <c r="L753" i="49"/>
  <c r="K561" i="49"/>
  <c r="K804" i="49"/>
  <c r="G377" i="49"/>
  <c r="G782" i="49"/>
  <c r="L449" i="49"/>
  <c r="L791" i="49"/>
  <c r="J489" i="76"/>
  <c r="J795" i="76"/>
  <c r="H141" i="49"/>
  <c r="H753" i="49"/>
  <c r="D78" i="49"/>
  <c r="D78" i="76"/>
  <c r="K586" i="76"/>
  <c r="K586" i="49"/>
  <c r="M486" i="49"/>
  <c r="M486" i="76"/>
  <c r="B42" i="30"/>
  <c r="L48" i="52"/>
  <c r="B52" i="54"/>
  <c r="R65" i="16"/>
  <c r="E52" i="54"/>
  <c r="AB65" i="80"/>
  <c r="R47" i="52"/>
  <c r="M477" i="76"/>
  <c r="D171" i="49"/>
  <c r="D756" i="49"/>
  <c r="K398" i="49"/>
  <c r="K398" i="74"/>
  <c r="J60" i="74"/>
  <c r="J60" i="49"/>
  <c r="D61" i="74"/>
  <c r="D61" i="49"/>
  <c r="H307" i="76"/>
  <c r="H307" i="49"/>
  <c r="F534" i="49"/>
  <c r="F534" i="76"/>
  <c r="L533" i="76"/>
  <c r="L533" i="49"/>
  <c r="G535" i="76"/>
  <c r="G535" i="49"/>
  <c r="M478" i="76"/>
  <c r="B41" i="83"/>
  <c r="AB65" i="84"/>
  <c r="M478" i="49"/>
  <c r="T51" i="52"/>
  <c r="U51" i="52"/>
  <c r="M518" i="49"/>
  <c r="B45" i="83"/>
  <c r="M518" i="76"/>
  <c r="H12" i="70"/>
  <c r="K12" i="86"/>
  <c r="M133" i="49"/>
  <c r="M133" i="74"/>
  <c r="M99" i="76"/>
  <c r="J101" i="49"/>
  <c r="J749" i="49"/>
  <c r="I111" i="76"/>
  <c r="I750" i="76"/>
  <c r="G695" i="76"/>
  <c r="G821" i="76"/>
  <c r="AA15" i="86"/>
  <c r="M299" i="49"/>
  <c r="T15" i="70"/>
  <c r="M299" i="76"/>
  <c r="I588" i="49"/>
  <c r="I588" i="76"/>
  <c r="V18" i="86"/>
  <c r="O18" i="70"/>
  <c r="M250" i="76"/>
  <c r="E582" i="74"/>
  <c r="E582" i="49"/>
  <c r="D65" i="49"/>
  <c r="D65" i="76"/>
  <c r="B42" i="40"/>
  <c r="P48" i="52"/>
  <c r="AB66" i="41"/>
  <c r="M485" i="76"/>
  <c r="M485" i="49"/>
  <c r="D80" i="49"/>
  <c r="D80" i="76"/>
  <c r="F533" i="49"/>
  <c r="F533" i="76"/>
  <c r="E533" i="49"/>
  <c r="E533" i="76"/>
  <c r="G536" i="49"/>
  <c r="G536" i="76"/>
  <c r="B40" i="54"/>
  <c r="R63" i="41"/>
  <c r="E40" i="54"/>
  <c r="F538" i="76"/>
  <c r="F538" i="49"/>
  <c r="F183" i="74"/>
  <c r="F183" i="49"/>
  <c r="D18" i="15"/>
  <c r="M444" i="49"/>
  <c r="M444" i="76"/>
  <c r="N44" i="52"/>
  <c r="E65" i="35"/>
  <c r="E68" i="35"/>
  <c r="E71" i="35"/>
  <c r="B38" i="35"/>
  <c r="X66" i="41"/>
  <c r="K64" i="54"/>
  <c r="R28" i="13"/>
  <c r="N19" i="52"/>
  <c r="M78" i="80"/>
  <c r="M589" i="49"/>
  <c r="D469" i="49"/>
  <c r="D793" i="49"/>
  <c r="J161" i="49"/>
  <c r="J755" i="49"/>
  <c r="H499" i="49"/>
  <c r="H796" i="49"/>
  <c r="M472" i="74"/>
  <c r="D212" i="49"/>
  <c r="D761" i="49"/>
  <c r="L292" i="76"/>
  <c r="L769" i="76"/>
  <c r="W37" i="13"/>
  <c r="M263" i="74"/>
  <c r="Q11" i="70"/>
  <c r="W46" i="13"/>
  <c r="M263" i="49"/>
  <c r="X11" i="86"/>
  <c r="S18" i="86"/>
  <c r="M220" i="49"/>
  <c r="M220" i="76"/>
  <c r="I200" i="49"/>
  <c r="I200" i="76"/>
  <c r="L186" i="49"/>
  <c r="L186" i="76"/>
  <c r="K307" i="49"/>
  <c r="K307" i="76"/>
  <c r="M146" i="76"/>
  <c r="M146" i="49"/>
  <c r="I16" i="70"/>
  <c r="L16" i="86"/>
  <c r="M90" i="49"/>
  <c r="M90" i="76"/>
  <c r="F19" i="86"/>
  <c r="M494" i="49"/>
  <c r="B43" i="35"/>
  <c r="R64" i="26"/>
  <c r="B46" i="54"/>
  <c r="AB68" i="26"/>
  <c r="B44" i="25"/>
  <c r="C44" i="25"/>
  <c r="M503" i="76"/>
  <c r="J50" i="52"/>
  <c r="B39" i="40"/>
  <c r="AB63" i="41"/>
  <c r="M455" i="76"/>
  <c r="B43" i="40"/>
  <c r="M495" i="49"/>
  <c r="P49" i="52"/>
  <c r="AB67" i="41"/>
  <c r="M495" i="76"/>
  <c r="H538" i="49"/>
  <c r="H538" i="76"/>
  <c r="E459" i="76"/>
  <c r="E792" i="76"/>
  <c r="F403" i="76"/>
  <c r="W15" i="86"/>
  <c r="P15" i="70"/>
  <c r="M259" i="76"/>
  <c r="M259" i="49"/>
  <c r="G603" i="49"/>
  <c r="G810" i="49"/>
  <c r="L561" i="76"/>
  <c r="L804" i="76"/>
  <c r="J292" i="49"/>
  <c r="J769" i="49"/>
  <c r="G479" i="49"/>
  <c r="G794" i="49"/>
  <c r="Y19" i="86"/>
  <c r="J171" i="76"/>
  <c r="J756" i="76"/>
  <c r="G181" i="76"/>
  <c r="G757" i="76"/>
  <c r="J529" i="49"/>
  <c r="J799" i="49"/>
  <c r="AB61" i="36"/>
  <c r="AB66" i="21"/>
  <c r="K400" i="74"/>
  <c r="K400" i="49"/>
  <c r="J589" i="76"/>
  <c r="J589" i="49"/>
  <c r="I309" i="76"/>
  <c r="I309" i="49"/>
  <c r="L402" i="76"/>
  <c r="L402" i="49"/>
  <c r="J75" i="76"/>
  <c r="J75" i="49"/>
  <c r="K101" i="49"/>
  <c r="K749" i="49"/>
  <c r="F29" i="76"/>
  <c r="D20" i="77"/>
  <c r="F620" i="76"/>
  <c r="F620" i="49"/>
  <c r="D190" i="76"/>
  <c r="D44" i="84"/>
  <c r="E536" i="76"/>
  <c r="E536" i="49"/>
  <c r="J66" i="76"/>
  <c r="J66" i="49"/>
  <c r="M460" i="74"/>
  <c r="E459" i="49"/>
  <c r="E792" i="49"/>
  <c r="K19" i="49"/>
  <c r="K739" i="49"/>
  <c r="M460" i="49"/>
  <c r="H357" i="49"/>
  <c r="H780" i="49"/>
  <c r="L645" i="76"/>
  <c r="L816" i="76"/>
  <c r="K685" i="49"/>
  <c r="K820" i="49"/>
  <c r="G161" i="49"/>
  <c r="G755" i="49"/>
  <c r="E302" i="49"/>
  <c r="E770" i="49"/>
  <c r="D387" i="76"/>
  <c r="D783" i="76"/>
  <c r="J459" i="49"/>
  <c r="J792" i="49"/>
  <c r="K469" i="74"/>
  <c r="K793" i="74"/>
  <c r="AB64" i="31"/>
  <c r="I302" i="49"/>
  <c r="I770" i="49"/>
  <c r="F357" i="49"/>
  <c r="F780" i="49"/>
  <c r="J111" i="49"/>
  <c r="J750" i="49"/>
  <c r="R19" i="70"/>
  <c r="H151" i="49"/>
  <c r="H754" i="49"/>
  <c r="L305" i="74"/>
  <c r="L305" i="49"/>
  <c r="L44" i="21"/>
  <c r="L57" i="21"/>
  <c r="M152" i="74"/>
  <c r="R24" i="13"/>
  <c r="M152" i="49"/>
  <c r="M11" i="86"/>
  <c r="J11" i="70"/>
  <c r="H44" i="13"/>
  <c r="H182" i="49"/>
  <c r="H182" i="74"/>
  <c r="N22" i="52"/>
  <c r="O16" i="70"/>
  <c r="F571" i="49"/>
  <c r="D61" i="46"/>
  <c r="J189" i="49"/>
  <c r="J189" i="76"/>
  <c r="G141" i="49"/>
  <c r="G753" i="49"/>
  <c r="E357" i="49"/>
  <c r="E780" i="49"/>
  <c r="K695" i="49"/>
  <c r="K821" i="49"/>
  <c r="C42" i="54"/>
  <c r="B26" i="35"/>
  <c r="C26" i="35"/>
  <c r="L439" i="76"/>
  <c r="L790" i="76"/>
  <c r="F489" i="76"/>
  <c r="F795" i="76"/>
  <c r="L46" i="52"/>
  <c r="F536" i="76"/>
  <c r="G529" i="76"/>
  <c r="G799" i="76"/>
  <c r="E387" i="49"/>
  <c r="E783" i="49"/>
  <c r="I302" i="76"/>
  <c r="I770" i="76"/>
  <c r="J685" i="49"/>
  <c r="J820" i="49"/>
  <c r="K292" i="49"/>
  <c r="K769" i="49"/>
  <c r="K479" i="76"/>
  <c r="K794" i="76"/>
  <c r="L377" i="74"/>
  <c r="L782" i="74"/>
  <c r="M362" i="76"/>
  <c r="V16" i="86"/>
  <c r="I44" i="80"/>
  <c r="I310" i="49"/>
  <c r="I310" i="76"/>
  <c r="H499" i="74"/>
  <c r="H796" i="74"/>
  <c r="K582" i="74"/>
  <c r="K582" i="49"/>
  <c r="K171" i="49"/>
  <c r="K756" i="49"/>
  <c r="J49" i="49"/>
  <c r="J742" i="49"/>
  <c r="K519" i="49"/>
  <c r="K798" i="49"/>
  <c r="Q12" i="70"/>
  <c r="E387" i="76"/>
  <c r="E783" i="76"/>
  <c r="J272" i="49"/>
  <c r="J767" i="49"/>
  <c r="F675" i="49"/>
  <c r="F819" i="49"/>
  <c r="Q26" i="36"/>
  <c r="Y13" i="86"/>
  <c r="R13" i="70"/>
  <c r="M275" i="49"/>
  <c r="M275" i="74"/>
  <c r="M40" i="49"/>
  <c r="B13" i="2"/>
  <c r="M40" i="74"/>
  <c r="D13" i="52"/>
  <c r="E13" i="52"/>
  <c r="O13" i="13"/>
  <c r="F52" i="15"/>
  <c r="M342" i="76"/>
  <c r="K222" i="49"/>
  <c r="K762" i="49"/>
  <c r="M342" i="49"/>
  <c r="M476" i="76"/>
  <c r="L59" i="49"/>
  <c r="L743" i="49"/>
  <c r="H645" i="76"/>
  <c r="H816" i="76"/>
  <c r="M264" i="74"/>
  <c r="C814" i="49"/>
  <c r="C822" i="49"/>
  <c r="K551" i="74"/>
  <c r="K803" i="74"/>
  <c r="D121" i="76"/>
  <c r="D751" i="76"/>
  <c r="W46" i="21"/>
  <c r="G509" i="49"/>
  <c r="G797" i="49"/>
  <c r="J101" i="76"/>
  <c r="J749" i="76"/>
  <c r="H101" i="74"/>
  <c r="H749" i="74"/>
  <c r="M247" i="49"/>
  <c r="I665" i="76"/>
  <c r="I818" i="76"/>
  <c r="M559" i="49"/>
  <c r="R57" i="52"/>
  <c r="B51" i="79"/>
  <c r="F51" i="79"/>
  <c r="M559" i="76"/>
  <c r="AB67" i="21"/>
  <c r="H49" i="52"/>
  <c r="M492" i="74"/>
  <c r="G47" i="54"/>
  <c r="X64" i="36"/>
  <c r="K47" i="54"/>
  <c r="O11" i="86"/>
  <c r="M172" i="49"/>
  <c r="L11" i="70"/>
  <c r="M172" i="74"/>
  <c r="M211" i="49"/>
  <c r="R19" i="86"/>
  <c r="M211" i="76"/>
  <c r="W33" i="84"/>
  <c r="D106" i="39"/>
  <c r="F40" i="40"/>
  <c r="H91" i="49"/>
  <c r="H748" i="49"/>
  <c r="K195" i="74"/>
  <c r="AB65" i="31"/>
  <c r="X12" i="86"/>
  <c r="C814" i="74"/>
  <c r="C822" i="74"/>
  <c r="E302" i="76"/>
  <c r="E770" i="76"/>
  <c r="J357" i="49"/>
  <c r="J780" i="49"/>
  <c r="L665" i="76"/>
  <c r="L818" i="76"/>
  <c r="L151" i="49"/>
  <c r="L754" i="49"/>
  <c r="D429" i="76"/>
  <c r="D789" i="76"/>
  <c r="F242" i="49"/>
  <c r="F764" i="49"/>
  <c r="M247" i="76"/>
  <c r="M683" i="76"/>
  <c r="R78" i="52"/>
  <c r="M683" i="49"/>
  <c r="D587" i="49"/>
  <c r="D587" i="76"/>
  <c r="M78" i="41"/>
  <c r="W41" i="80"/>
  <c r="M109" i="76"/>
  <c r="M109" i="49"/>
  <c r="W26" i="80"/>
  <c r="H18" i="86"/>
  <c r="D201" i="76"/>
  <c r="D201" i="49"/>
  <c r="X62" i="21"/>
  <c r="K29" i="54"/>
  <c r="E397" i="49"/>
  <c r="E784" i="49"/>
  <c r="G357" i="49"/>
  <c r="G780" i="49"/>
  <c r="L581" i="76"/>
  <c r="L806" i="76"/>
  <c r="F23" i="52"/>
  <c r="F24" i="52"/>
  <c r="B41" i="30"/>
  <c r="F41" i="30"/>
  <c r="R28" i="41"/>
  <c r="E695" i="76"/>
  <c r="E821" i="76"/>
  <c r="D402" i="49"/>
  <c r="M370" i="49"/>
  <c r="B29" i="20"/>
  <c r="M370" i="74"/>
  <c r="H35" i="52"/>
  <c r="L429" i="49"/>
  <c r="L789" i="49"/>
  <c r="H282" i="49"/>
  <c r="H768" i="49"/>
  <c r="L47" i="52"/>
  <c r="M71" i="31"/>
  <c r="M536" i="76"/>
  <c r="K367" i="49"/>
  <c r="K781" i="49"/>
  <c r="D189" i="49"/>
  <c r="D189" i="76"/>
  <c r="K72" i="74"/>
  <c r="K72" i="49"/>
  <c r="M231" i="49"/>
  <c r="M231" i="76"/>
  <c r="T19" i="86"/>
  <c r="M482" i="74"/>
  <c r="G19" i="49"/>
  <c r="G739" i="49"/>
  <c r="G49" i="49"/>
  <c r="G742" i="49"/>
  <c r="F232" i="49"/>
  <c r="F763" i="49"/>
  <c r="H377" i="49"/>
  <c r="H782" i="49"/>
  <c r="D91" i="76"/>
  <c r="D748" i="76"/>
  <c r="D617" i="49"/>
  <c r="D617" i="76"/>
  <c r="M83" i="26"/>
  <c r="G80" i="76"/>
  <c r="G80" i="49"/>
  <c r="B14" i="35"/>
  <c r="M54" i="76"/>
  <c r="M54" i="49"/>
  <c r="N14" i="52"/>
  <c r="AB64" i="21"/>
  <c r="B40" i="20"/>
  <c r="M462" i="74"/>
  <c r="M462" i="49"/>
  <c r="H46" i="52"/>
  <c r="G614" i="74"/>
  <c r="M83" i="13"/>
  <c r="G101" i="49"/>
  <c r="G749" i="49"/>
  <c r="G121" i="49"/>
  <c r="G751" i="49"/>
  <c r="G49" i="76"/>
  <c r="G742" i="76"/>
  <c r="F232" i="74"/>
  <c r="F763" i="74"/>
  <c r="K357" i="76"/>
  <c r="K780" i="76"/>
  <c r="K509" i="76"/>
  <c r="K797" i="76"/>
  <c r="J387" i="76"/>
  <c r="J783" i="76"/>
  <c r="E242" i="76"/>
  <c r="E764" i="76"/>
  <c r="K59" i="49"/>
  <c r="K743" i="49"/>
  <c r="L589" i="49"/>
  <c r="L589" i="76"/>
  <c r="F584" i="74"/>
  <c r="F584" i="49"/>
  <c r="J303" i="49"/>
  <c r="J303" i="74"/>
  <c r="J312" i="74"/>
  <c r="F398" i="49"/>
  <c r="F398" i="74"/>
  <c r="S13" i="72"/>
  <c r="P14" i="63"/>
  <c r="H62" i="54"/>
  <c r="X66" i="26"/>
  <c r="K62" i="54"/>
  <c r="C88" i="54"/>
  <c r="P71" i="41"/>
  <c r="P70" i="41"/>
  <c r="I11" i="68"/>
  <c r="H65" i="54"/>
  <c r="X66" i="31"/>
  <c r="K65" i="54"/>
  <c r="K151" i="49"/>
  <c r="K754" i="49"/>
  <c r="G272" i="76"/>
  <c r="G767" i="76"/>
  <c r="M144" i="74"/>
  <c r="M686" i="49"/>
  <c r="M686" i="74"/>
  <c r="D79" i="52"/>
  <c r="C86" i="54"/>
  <c r="P70" i="26"/>
  <c r="I8" i="68"/>
  <c r="P71" i="26"/>
  <c r="K603" i="76"/>
  <c r="K810" i="76"/>
  <c r="K347" i="76"/>
  <c r="K779" i="76"/>
  <c r="J439" i="76"/>
  <c r="J790" i="76"/>
  <c r="I78" i="49"/>
  <c r="I78" i="76"/>
  <c r="G509" i="76"/>
  <c r="G797" i="76"/>
  <c r="D74" i="49"/>
  <c r="D74" i="74"/>
  <c r="J29" i="49"/>
  <c r="J740" i="49"/>
  <c r="L151" i="76"/>
  <c r="L754" i="76"/>
  <c r="I72" i="49"/>
  <c r="I72" i="74"/>
  <c r="G74" i="74"/>
  <c r="G74" i="49"/>
  <c r="H31" i="54"/>
  <c r="H34" i="54"/>
  <c r="X62" i="36"/>
  <c r="K31" i="54"/>
  <c r="D519" i="76"/>
  <c r="D798" i="76"/>
  <c r="G181" i="49"/>
  <c r="G757" i="49"/>
  <c r="I367" i="49"/>
  <c r="I781" i="49"/>
  <c r="E111" i="76"/>
  <c r="E750" i="76"/>
  <c r="I8" i="40"/>
  <c r="P11" i="63"/>
  <c r="R10" i="52"/>
  <c r="B10" i="79"/>
  <c r="M17" i="49"/>
  <c r="P17" i="49"/>
  <c r="M17" i="76"/>
  <c r="C52" i="35"/>
  <c r="G272" i="49"/>
  <c r="G767" i="49"/>
  <c r="F685" i="49"/>
  <c r="F820" i="49"/>
  <c r="J357" i="76"/>
  <c r="J780" i="76"/>
  <c r="D181" i="76"/>
  <c r="D757" i="76"/>
  <c r="H469" i="76"/>
  <c r="H793" i="76"/>
  <c r="D111" i="76"/>
  <c r="D750" i="76"/>
  <c r="H60" i="74"/>
  <c r="H60" i="49"/>
  <c r="J29" i="25"/>
  <c r="K49" i="49"/>
  <c r="K742" i="49"/>
  <c r="D90" i="54"/>
  <c r="J18" i="54"/>
  <c r="G459" i="49"/>
  <c r="G792" i="49"/>
  <c r="E812" i="74"/>
  <c r="G18" i="86"/>
  <c r="B13" i="15"/>
  <c r="F12" i="50"/>
  <c r="M650" i="49"/>
  <c r="D398" i="74"/>
  <c r="J282" i="76"/>
  <c r="J768" i="76"/>
  <c r="F61" i="49"/>
  <c r="F61" i="74"/>
  <c r="F69" i="74"/>
  <c r="L67" i="76"/>
  <c r="L67" i="49"/>
  <c r="H537" i="49"/>
  <c r="H537" i="76"/>
  <c r="G66" i="76"/>
  <c r="G66" i="49"/>
  <c r="G357" i="76"/>
  <c r="G780" i="76"/>
  <c r="H171" i="49"/>
  <c r="H756" i="49"/>
  <c r="M99" i="49"/>
  <c r="I377" i="49"/>
  <c r="I782" i="49"/>
  <c r="F282" i="76"/>
  <c r="F768" i="76"/>
  <c r="I8" i="30"/>
  <c r="C6" i="30"/>
  <c r="M447" i="76"/>
  <c r="R44" i="52"/>
  <c r="E65" i="79"/>
  <c r="E68" i="79"/>
  <c r="E71" i="79"/>
  <c r="M447" i="49"/>
  <c r="B38" i="79"/>
  <c r="AB62" i="80"/>
  <c r="M93" i="74"/>
  <c r="G12" i="86"/>
  <c r="F387" i="76"/>
  <c r="F783" i="76"/>
  <c r="D29" i="76"/>
  <c r="D740" i="76"/>
  <c r="H19" i="49"/>
  <c r="H739" i="49"/>
  <c r="F131" i="49"/>
  <c r="F752" i="49"/>
  <c r="K603" i="49"/>
  <c r="K810" i="49"/>
  <c r="E101" i="49"/>
  <c r="E749" i="49"/>
  <c r="N11" i="72"/>
  <c r="D7" i="60"/>
  <c r="K6" i="52"/>
  <c r="K51" i="52"/>
  <c r="C9" i="77"/>
  <c r="C29" i="25"/>
  <c r="Q12" i="63"/>
  <c r="F14" i="59"/>
  <c r="G14" i="67"/>
  <c r="T11" i="72"/>
  <c r="C9" i="46"/>
  <c r="C13" i="25"/>
  <c r="F66" i="76"/>
  <c r="F66" i="49"/>
  <c r="L57" i="52"/>
  <c r="M558" i="76"/>
  <c r="M558" i="49"/>
  <c r="B51" i="30"/>
  <c r="G77" i="76"/>
  <c r="G77" i="49"/>
  <c r="K401" i="76"/>
  <c r="K401" i="49"/>
  <c r="O15" i="86"/>
  <c r="L15" i="70"/>
  <c r="M178" i="49"/>
  <c r="M178" i="76"/>
  <c r="K252" i="49"/>
  <c r="K765" i="49"/>
  <c r="X64" i="31"/>
  <c r="K49" i="54"/>
  <c r="D561" i="76"/>
  <c r="D804" i="76"/>
  <c r="G489" i="76"/>
  <c r="G795" i="76"/>
  <c r="G529" i="49"/>
  <c r="G799" i="49"/>
  <c r="M56" i="41"/>
  <c r="M403" i="49"/>
  <c r="L561" i="49"/>
  <c r="L804" i="49"/>
  <c r="G489" i="49"/>
  <c r="G795" i="49"/>
  <c r="G439" i="49"/>
  <c r="G790" i="49"/>
  <c r="D101" i="49"/>
  <c r="D749" i="49"/>
  <c r="L13" i="86"/>
  <c r="I64" i="76"/>
  <c r="I64" i="49"/>
  <c r="E272" i="49"/>
  <c r="E767" i="49"/>
  <c r="F37" i="35"/>
  <c r="K37" i="35"/>
  <c r="L37" i="35"/>
  <c r="D103" i="34"/>
  <c r="M600" i="76"/>
  <c r="L63" i="52"/>
  <c r="M600" i="49"/>
  <c r="B57" i="30"/>
  <c r="K304" i="49"/>
  <c r="K44" i="16"/>
  <c r="K57" i="16"/>
  <c r="K304" i="74"/>
  <c r="F171" i="76"/>
  <c r="F756" i="76"/>
  <c r="K613" i="49"/>
  <c r="K811" i="49"/>
  <c r="D665" i="74"/>
  <c r="D818" i="74"/>
  <c r="M46" i="76"/>
  <c r="M46" i="49"/>
  <c r="B13" i="30"/>
  <c r="O13" i="31"/>
  <c r="L13" i="52"/>
  <c r="D10" i="52"/>
  <c r="E10" i="52"/>
  <c r="M10" i="74"/>
  <c r="P10" i="74"/>
  <c r="B10" i="2"/>
  <c r="M10" i="49"/>
  <c r="P10" i="49"/>
  <c r="G64" i="49"/>
  <c r="G64" i="76"/>
  <c r="C6" i="15"/>
  <c r="I8" i="15"/>
  <c r="J171" i="49"/>
  <c r="J756" i="49"/>
  <c r="K588" i="49"/>
  <c r="K588" i="76"/>
  <c r="B11" i="15"/>
  <c r="M21" i="74"/>
  <c r="M21" i="49"/>
  <c r="F11" i="52"/>
  <c r="M148" i="76"/>
  <c r="F27" i="30"/>
  <c r="D62" i="29"/>
  <c r="D20" i="75"/>
  <c r="F740" i="74"/>
  <c r="M148" i="49"/>
  <c r="L106" i="84"/>
  <c r="L117" i="84"/>
  <c r="L119" i="84"/>
  <c r="L102" i="84"/>
  <c r="F13" i="68"/>
  <c r="H29" i="76"/>
  <c r="H740" i="76"/>
  <c r="L212" i="49"/>
  <c r="L761" i="49"/>
  <c r="G613" i="76"/>
  <c r="G811" i="76"/>
  <c r="H111" i="49"/>
  <c r="H750" i="49"/>
  <c r="I13" i="70"/>
  <c r="E404" i="76"/>
  <c r="E404" i="49"/>
  <c r="H188" i="76"/>
  <c r="H188" i="49"/>
  <c r="H73" i="49"/>
  <c r="H73" i="74"/>
  <c r="D571" i="49"/>
  <c r="D805" i="49"/>
  <c r="D50" i="54"/>
  <c r="R69" i="84"/>
  <c r="J529" i="76"/>
  <c r="J799" i="76"/>
  <c r="H65" i="49"/>
  <c r="H65" i="76"/>
  <c r="D19" i="35"/>
  <c r="D20" i="35"/>
  <c r="F307" i="76"/>
  <c r="F13" i="35"/>
  <c r="O13" i="36"/>
  <c r="E29" i="49"/>
  <c r="E740" i="49"/>
  <c r="H589" i="76"/>
  <c r="H589" i="49"/>
  <c r="M369" i="74"/>
  <c r="B29" i="15"/>
  <c r="M369" i="49"/>
  <c r="F35" i="52"/>
  <c r="M564" i="49"/>
  <c r="M564" i="74"/>
  <c r="B52" i="20"/>
  <c r="H58" i="52"/>
  <c r="G621" i="49"/>
  <c r="G621" i="76"/>
  <c r="M83" i="80"/>
  <c r="G310" i="76"/>
  <c r="G310" i="49"/>
  <c r="N18" i="52"/>
  <c r="Q22" i="36"/>
  <c r="M126" i="49"/>
  <c r="M126" i="76"/>
  <c r="G16" i="70"/>
  <c r="J16" i="86"/>
  <c r="L58" i="52"/>
  <c r="M568" i="76"/>
  <c r="M568" i="49"/>
  <c r="B52" i="30"/>
  <c r="L44" i="36"/>
  <c r="L307" i="76"/>
  <c r="L307" i="49"/>
  <c r="D75" i="49"/>
  <c r="D75" i="76"/>
  <c r="E695" i="49"/>
  <c r="E821" i="49"/>
  <c r="L199" i="49"/>
  <c r="L199" i="76"/>
  <c r="E44" i="80"/>
  <c r="E57" i="80"/>
  <c r="E310" i="49"/>
  <c r="E310" i="76"/>
  <c r="J61" i="74"/>
  <c r="J61" i="49"/>
  <c r="G201" i="76"/>
  <c r="G201" i="49"/>
  <c r="I367" i="76"/>
  <c r="I781" i="76"/>
  <c r="W18" i="86"/>
  <c r="M260" i="76"/>
  <c r="M260" i="49"/>
  <c r="P18" i="70"/>
  <c r="J64" i="49"/>
  <c r="J64" i="76"/>
  <c r="D536" i="76"/>
  <c r="D536" i="49"/>
  <c r="W36" i="36"/>
  <c r="G16" i="86"/>
  <c r="M96" i="76"/>
  <c r="M96" i="49"/>
  <c r="W42" i="36"/>
  <c r="W29" i="36"/>
  <c r="U16" i="86"/>
  <c r="M237" i="49"/>
  <c r="M237" i="76"/>
  <c r="N19" i="86"/>
  <c r="M170" i="49"/>
  <c r="K19" i="70"/>
  <c r="M170" i="76"/>
  <c r="M359" i="49"/>
  <c r="M359" i="74"/>
  <c r="F34" i="52"/>
  <c r="B28" i="15"/>
  <c r="F44" i="36"/>
  <c r="F318" i="49"/>
  <c r="F588" i="49"/>
  <c r="F588" i="76"/>
  <c r="O16" i="86"/>
  <c r="L16" i="70"/>
  <c r="M176" i="76"/>
  <c r="M176" i="49"/>
  <c r="J308" i="49"/>
  <c r="J308" i="76"/>
  <c r="J44" i="41"/>
  <c r="J57" i="41"/>
  <c r="M42" i="41"/>
  <c r="M658" i="74"/>
  <c r="M658" i="49"/>
  <c r="H76" i="52"/>
  <c r="J190" i="76"/>
  <c r="J190" i="49"/>
  <c r="J44" i="84"/>
  <c r="C13" i="35"/>
  <c r="L581" i="49"/>
  <c r="L806" i="49"/>
  <c r="E616" i="74"/>
  <c r="E623" i="74"/>
  <c r="E616" i="49"/>
  <c r="P34" i="52"/>
  <c r="B28" i="40"/>
  <c r="M363" i="76"/>
  <c r="M363" i="49"/>
  <c r="K583" i="49"/>
  <c r="K583" i="74"/>
  <c r="M78" i="16"/>
  <c r="W37" i="16"/>
  <c r="W46" i="16"/>
  <c r="R28" i="16"/>
  <c r="H181" i="76"/>
  <c r="H757" i="76"/>
  <c r="C6" i="79"/>
  <c r="I8" i="79"/>
  <c r="D79" i="76"/>
  <c r="D79" i="49"/>
  <c r="W29" i="80"/>
  <c r="M119" i="76"/>
  <c r="M119" i="49"/>
  <c r="W42" i="80"/>
  <c r="I18" i="86"/>
  <c r="E101" i="76"/>
  <c r="E749" i="76"/>
  <c r="D19" i="15"/>
  <c r="F304" i="49"/>
  <c r="F304" i="74"/>
  <c r="F44" i="16"/>
  <c r="Z19" i="86"/>
  <c r="M291" i="76"/>
  <c r="M15" i="16"/>
  <c r="M61" i="49"/>
  <c r="L616" i="49"/>
  <c r="L616" i="74"/>
  <c r="I304" i="49"/>
  <c r="I304" i="74"/>
  <c r="R32" i="52"/>
  <c r="B26" i="79"/>
  <c r="M345" i="76"/>
  <c r="M345" i="49"/>
  <c r="I141" i="76"/>
  <c r="I753" i="76"/>
  <c r="M436" i="76"/>
  <c r="B37" i="30"/>
  <c r="M436" i="49"/>
  <c r="L43" i="52"/>
  <c r="F402" i="49"/>
  <c r="F402" i="76"/>
  <c r="H79" i="76"/>
  <c r="H79" i="49"/>
  <c r="M569" i="49"/>
  <c r="R58" i="52"/>
  <c r="M569" i="76"/>
  <c r="B52" i="79"/>
  <c r="J19" i="49"/>
  <c r="J739" i="49"/>
  <c r="H509" i="49"/>
  <c r="H797" i="49"/>
  <c r="F44" i="31"/>
  <c r="F188" i="76"/>
  <c r="D18" i="30"/>
  <c r="D20" i="30"/>
  <c r="F188" i="49"/>
  <c r="F33" i="52"/>
  <c r="B27" i="15"/>
  <c r="M349" i="49"/>
  <c r="M349" i="74"/>
  <c r="M136" i="76"/>
  <c r="R24" i="36"/>
  <c r="K16" i="86"/>
  <c r="M136" i="49"/>
  <c r="H16" i="70"/>
  <c r="W34" i="36"/>
  <c r="Z17" i="86"/>
  <c r="M288" i="49"/>
  <c r="M288" i="76"/>
  <c r="W28" i="41"/>
  <c r="S17" i="70"/>
  <c r="I18" i="70"/>
  <c r="M149" i="76"/>
  <c r="M149" i="49"/>
  <c r="L18" i="86"/>
  <c r="W46" i="80"/>
  <c r="W37" i="80"/>
  <c r="H536" i="76"/>
  <c r="H536" i="49"/>
  <c r="D76" i="76"/>
  <c r="D76" i="49"/>
  <c r="M239" i="76"/>
  <c r="U15" i="86"/>
  <c r="W29" i="31"/>
  <c r="W42" i="31"/>
  <c r="L588" i="49"/>
  <c r="L588" i="76"/>
  <c r="F307" i="49"/>
  <c r="C74" i="54"/>
  <c r="G581" i="49"/>
  <c r="G806" i="49"/>
  <c r="L19" i="76"/>
  <c r="L739" i="76"/>
  <c r="M553" i="49"/>
  <c r="M553" i="74"/>
  <c r="F57" i="52"/>
  <c r="B51" i="15"/>
  <c r="K406" i="49"/>
  <c r="K406" i="76"/>
  <c r="G405" i="49"/>
  <c r="G405" i="76"/>
  <c r="I586" i="76"/>
  <c r="I586" i="49"/>
  <c r="D589" i="49"/>
  <c r="D589" i="76"/>
  <c r="K536" i="76"/>
  <c r="K536" i="49"/>
  <c r="Y17" i="86"/>
  <c r="M278" i="76"/>
  <c r="M278" i="49"/>
  <c r="W25" i="41"/>
  <c r="R17" i="70"/>
  <c r="H76" i="76"/>
  <c r="H76" i="49"/>
  <c r="C85" i="54"/>
  <c r="P71" i="21"/>
  <c r="Y12" i="86"/>
  <c r="M274" i="74"/>
  <c r="R12" i="70"/>
  <c r="W25" i="16"/>
  <c r="M274" i="49"/>
  <c r="R24" i="84"/>
  <c r="J131" i="49"/>
  <c r="J752" i="49"/>
  <c r="F310" i="49"/>
  <c r="D19" i="79"/>
  <c r="D20" i="79"/>
  <c r="F310" i="76"/>
  <c r="F44" i="80"/>
  <c r="F57" i="80"/>
  <c r="B25" i="54"/>
  <c r="R61" i="31"/>
  <c r="E25" i="54"/>
  <c r="B50" i="79"/>
  <c r="M549" i="49"/>
  <c r="R56" i="52"/>
  <c r="M549" i="76"/>
  <c r="E65" i="30"/>
  <c r="E68" i="30"/>
  <c r="E71" i="30"/>
  <c r="B38" i="30"/>
  <c r="AB62" i="31"/>
  <c r="M446" i="76"/>
  <c r="L44" i="52"/>
  <c r="M446" i="49"/>
  <c r="E76" i="76"/>
  <c r="E76" i="49"/>
  <c r="I272" i="74"/>
  <c r="I767" i="74"/>
  <c r="F282" i="49"/>
  <c r="F768" i="49"/>
  <c r="O18" i="86"/>
  <c r="M179" i="76"/>
  <c r="M179" i="49"/>
  <c r="L18" i="70"/>
  <c r="L44" i="31"/>
  <c r="L57" i="31"/>
  <c r="L188" i="76"/>
  <c r="L188" i="49"/>
  <c r="H19" i="86"/>
  <c r="M110" i="76"/>
  <c r="M110" i="49"/>
  <c r="W41" i="84"/>
  <c r="M83" i="21"/>
  <c r="M29" i="16"/>
  <c r="G44" i="16"/>
  <c r="X65" i="21"/>
  <c r="K53" i="54"/>
  <c r="H53" i="54"/>
  <c r="M44" i="76"/>
  <c r="I377" i="76"/>
  <c r="I782" i="76"/>
  <c r="K509" i="49"/>
  <c r="K797" i="49"/>
  <c r="M543" i="74"/>
  <c r="F56" i="52"/>
  <c r="B50" i="15"/>
  <c r="M543" i="49"/>
  <c r="H189" i="76"/>
  <c r="H189" i="49"/>
  <c r="E405" i="49"/>
  <c r="E405" i="76"/>
  <c r="J76" i="76"/>
  <c r="J76" i="49"/>
  <c r="R15" i="86"/>
  <c r="M209" i="76"/>
  <c r="M209" i="49"/>
  <c r="E80" i="49"/>
  <c r="E80" i="76"/>
  <c r="M18" i="84"/>
  <c r="E685" i="74"/>
  <c r="E820" i="74"/>
  <c r="M163" i="49"/>
  <c r="R24" i="16"/>
  <c r="W28" i="16"/>
  <c r="M163" i="74"/>
  <c r="K12" i="70"/>
  <c r="F367" i="49"/>
  <c r="R64" i="31"/>
  <c r="E49" i="54"/>
  <c r="B49" i="54"/>
  <c r="E377" i="76"/>
  <c r="E782" i="76"/>
  <c r="N13" i="52"/>
  <c r="D449" i="49"/>
  <c r="D791" i="49"/>
  <c r="M356" i="76"/>
  <c r="T33" i="52"/>
  <c r="U33" i="52"/>
  <c r="B27" i="83"/>
  <c r="M356" i="49"/>
  <c r="E303" i="49"/>
  <c r="E303" i="74"/>
  <c r="J44" i="36"/>
  <c r="J186" i="76"/>
  <c r="J186" i="49"/>
  <c r="M300" i="76"/>
  <c r="T18" i="70"/>
  <c r="AA18" i="86"/>
  <c r="M300" i="49"/>
  <c r="N35" i="52"/>
  <c r="M372" i="76"/>
  <c r="B29" i="35"/>
  <c r="M372" i="49"/>
  <c r="J78" i="49"/>
  <c r="J78" i="76"/>
  <c r="P70" i="13"/>
  <c r="I5" i="68"/>
  <c r="C83" i="54"/>
  <c r="P71" i="13"/>
  <c r="F45" i="15"/>
  <c r="K45" i="15"/>
  <c r="O45" i="15"/>
  <c r="D111" i="14"/>
  <c r="F399" i="74"/>
  <c r="F399" i="49"/>
  <c r="G67" i="49"/>
  <c r="G67" i="76"/>
  <c r="G28" i="54"/>
  <c r="X62" i="16"/>
  <c r="K28" i="54"/>
  <c r="M56" i="13"/>
  <c r="E398" i="74"/>
  <c r="E398" i="49"/>
  <c r="M332" i="76"/>
  <c r="B23" i="30"/>
  <c r="M332" i="49"/>
  <c r="L29" i="52"/>
  <c r="J79" i="49"/>
  <c r="J79" i="76"/>
  <c r="M18" i="80"/>
  <c r="X62" i="26"/>
  <c r="K30" i="54"/>
  <c r="G30" i="54"/>
  <c r="P70" i="84"/>
  <c r="I13" i="68"/>
  <c r="P71" i="84"/>
  <c r="F43" i="30"/>
  <c r="K43" i="30"/>
  <c r="M43" i="30"/>
  <c r="D109" i="29"/>
  <c r="G615" i="74"/>
  <c r="G615" i="49"/>
  <c r="I584" i="74"/>
  <c r="I591" i="74"/>
  <c r="I584" i="49"/>
  <c r="K74" i="74"/>
  <c r="K74" i="49"/>
  <c r="E307" i="76"/>
  <c r="E307" i="49"/>
  <c r="E44" i="36"/>
  <c r="K190" i="49"/>
  <c r="K190" i="76"/>
  <c r="K44" i="84"/>
  <c r="M29" i="84"/>
  <c r="L398" i="49"/>
  <c r="L398" i="74"/>
  <c r="L407" i="74"/>
  <c r="M283" i="74"/>
  <c r="M283" i="49"/>
  <c r="Z11" i="86"/>
  <c r="S11" i="70"/>
  <c r="W28" i="13"/>
  <c r="W34" i="84"/>
  <c r="W41" i="21"/>
  <c r="H13" i="86"/>
  <c r="M104" i="74"/>
  <c r="M104" i="49"/>
  <c r="W26" i="21"/>
  <c r="H43" i="52"/>
  <c r="B37" i="20"/>
  <c r="M432" i="49"/>
  <c r="M432" i="74"/>
  <c r="AB61" i="21"/>
  <c r="G537" i="76"/>
  <c r="G537" i="49"/>
  <c r="J537" i="49"/>
  <c r="J537" i="76"/>
  <c r="J538" i="76"/>
  <c r="J538" i="49"/>
  <c r="K405" i="49"/>
  <c r="K405" i="76"/>
  <c r="T22" i="52"/>
  <c r="U22" i="52"/>
  <c r="V19" i="86"/>
  <c r="M251" i="76"/>
  <c r="M251" i="49"/>
  <c r="Q26" i="84"/>
  <c r="O19" i="70"/>
  <c r="L303" i="49"/>
  <c r="L303" i="74"/>
  <c r="M42" i="13"/>
  <c r="K60" i="49"/>
  <c r="K60" i="74"/>
  <c r="M328" i="74"/>
  <c r="H29" i="52"/>
  <c r="M328" i="49"/>
  <c r="B23" i="20"/>
  <c r="E131" i="49"/>
  <c r="E752" i="49"/>
  <c r="H194" i="49"/>
  <c r="H194" i="74"/>
  <c r="G400" i="74"/>
  <c r="G400" i="49"/>
  <c r="M544" i="74"/>
  <c r="M544" i="49"/>
  <c r="H56" i="52"/>
  <c r="B50" i="20"/>
  <c r="E529" i="49"/>
  <c r="E799" i="49"/>
  <c r="B43" i="79"/>
  <c r="M497" i="76"/>
  <c r="M497" i="49"/>
  <c r="R49" i="52"/>
  <c r="AB67" i="80"/>
  <c r="AA16" i="86"/>
  <c r="M297" i="76"/>
  <c r="M297" i="49"/>
  <c r="T16" i="70"/>
  <c r="M378" i="49"/>
  <c r="D36" i="52"/>
  <c r="E36" i="52"/>
  <c r="M378" i="74"/>
  <c r="D70" i="2"/>
  <c r="F70" i="2"/>
  <c r="B30" i="2"/>
  <c r="I403" i="76"/>
  <c r="I403" i="49"/>
  <c r="E201" i="76"/>
  <c r="E201" i="49"/>
  <c r="M31" i="84"/>
  <c r="K184" i="49"/>
  <c r="K184" i="74"/>
  <c r="K44" i="21"/>
  <c r="K310" i="49"/>
  <c r="K44" i="80"/>
  <c r="K310" i="76"/>
  <c r="H32" i="52"/>
  <c r="B26" i="20"/>
  <c r="M340" i="49"/>
  <c r="M340" i="74"/>
  <c r="M347" i="74"/>
  <c r="L68" i="76"/>
  <c r="L68" i="49"/>
  <c r="B21" i="54"/>
  <c r="R61" i="21"/>
  <c r="E21" i="54"/>
  <c r="M520" i="74"/>
  <c r="B46" i="2"/>
  <c r="D52" i="52"/>
  <c r="E52" i="52"/>
  <c r="M520" i="49"/>
  <c r="T42" i="52"/>
  <c r="U42" i="52"/>
  <c r="B36" i="83"/>
  <c r="M428" i="76"/>
  <c r="M428" i="49"/>
  <c r="E406" i="49"/>
  <c r="M56" i="84"/>
  <c r="E406" i="76"/>
  <c r="M353" i="49"/>
  <c r="B27" i="40"/>
  <c r="M353" i="76"/>
  <c r="P33" i="52"/>
  <c r="R12" i="86"/>
  <c r="M204" i="74"/>
  <c r="M204" i="49"/>
  <c r="W33" i="16"/>
  <c r="S11" i="86"/>
  <c r="M213" i="49"/>
  <c r="M213" i="74"/>
  <c r="T19" i="52"/>
  <c r="U19" i="52"/>
  <c r="T12" i="86"/>
  <c r="M224" i="74"/>
  <c r="M224" i="49"/>
  <c r="W26" i="16"/>
  <c r="W41" i="16"/>
  <c r="H35" i="54"/>
  <c r="H42" i="54"/>
  <c r="X63" i="13"/>
  <c r="K35" i="54"/>
  <c r="J44" i="21"/>
  <c r="J184" i="74"/>
  <c r="J184" i="49"/>
  <c r="I193" i="74"/>
  <c r="I193" i="49"/>
  <c r="L196" i="76"/>
  <c r="L196" i="49"/>
  <c r="M346" i="76"/>
  <c r="M346" i="49"/>
  <c r="T32" i="52"/>
  <c r="U32" i="52"/>
  <c r="B26" i="83"/>
  <c r="L406" i="76"/>
  <c r="L406" i="49"/>
  <c r="E311" i="76"/>
  <c r="E311" i="49"/>
  <c r="E44" i="84"/>
  <c r="E57" i="84"/>
  <c r="M150" i="49"/>
  <c r="W46" i="84"/>
  <c r="I19" i="70"/>
  <c r="L19" i="86"/>
  <c r="M150" i="76"/>
  <c r="W37" i="84"/>
  <c r="L439" i="49"/>
  <c r="L790" i="49"/>
  <c r="F42" i="35"/>
  <c r="K42" i="35"/>
  <c r="N42" i="35"/>
  <c r="L193" i="74"/>
  <c r="L193" i="49"/>
  <c r="E65" i="15"/>
  <c r="E68" i="15"/>
  <c r="E71" i="15"/>
  <c r="F44" i="52"/>
  <c r="M441" i="74"/>
  <c r="B38" i="15"/>
  <c r="AB62" i="16"/>
  <c r="M441" i="49"/>
  <c r="I536" i="76"/>
  <c r="I536" i="49"/>
  <c r="M366" i="76"/>
  <c r="M366" i="49"/>
  <c r="B28" i="83"/>
  <c r="T34" i="52"/>
  <c r="U34" i="52"/>
  <c r="M83" i="36"/>
  <c r="H618" i="49"/>
  <c r="H618" i="76"/>
  <c r="D22" i="75"/>
  <c r="F742" i="74"/>
  <c r="U13" i="86"/>
  <c r="M235" i="74"/>
  <c r="M235" i="49"/>
  <c r="P71" i="31"/>
  <c r="P70" i="31"/>
  <c r="I9" i="68"/>
  <c r="C89" i="54"/>
  <c r="AB60" i="36"/>
  <c r="M424" i="76"/>
  <c r="B37" i="79"/>
  <c r="M437" i="49"/>
  <c r="R43" i="52"/>
  <c r="AB61" i="80"/>
  <c r="M437" i="76"/>
  <c r="L306" i="76"/>
  <c r="L44" i="26"/>
  <c r="L57" i="26"/>
  <c r="L306" i="49"/>
  <c r="E44" i="13"/>
  <c r="E57" i="13"/>
  <c r="M29" i="13"/>
  <c r="E182" i="74"/>
  <c r="E182" i="49"/>
  <c r="R35" i="52"/>
  <c r="M375" i="49"/>
  <c r="M375" i="76"/>
  <c r="B29" i="79"/>
  <c r="J74" i="74"/>
  <c r="J81" i="74"/>
  <c r="J74" i="49"/>
  <c r="L75" i="52"/>
  <c r="M652" i="76"/>
  <c r="AA69" i="31"/>
  <c r="M652" i="49"/>
  <c r="E195" i="74"/>
  <c r="E195" i="49"/>
  <c r="B45" i="30"/>
  <c r="L51" i="52"/>
  <c r="M516" i="49"/>
  <c r="M516" i="76"/>
  <c r="AB66" i="80"/>
  <c r="M487" i="76"/>
  <c r="B42" i="79"/>
  <c r="M487" i="49"/>
  <c r="R48" i="52"/>
  <c r="M71" i="80"/>
  <c r="D537" i="76"/>
  <c r="D537" i="49"/>
  <c r="M602" i="76"/>
  <c r="T63" i="52"/>
  <c r="B57" i="83"/>
  <c r="M602" i="49"/>
  <c r="E72" i="49"/>
  <c r="E72" i="74"/>
  <c r="D29" i="49"/>
  <c r="D740" i="49"/>
  <c r="F131" i="76"/>
  <c r="F752" i="76"/>
  <c r="M225" i="49"/>
  <c r="T13" i="86"/>
  <c r="M225" i="74"/>
  <c r="F193" i="74"/>
  <c r="F202" i="74"/>
  <c r="F193" i="49"/>
  <c r="W29" i="21"/>
  <c r="D73" i="49"/>
  <c r="D73" i="74"/>
  <c r="M18" i="16"/>
  <c r="M42" i="74"/>
  <c r="M42" i="49"/>
  <c r="B13" i="20"/>
  <c r="H13" i="52"/>
  <c r="O13" i="21"/>
  <c r="D66" i="24"/>
  <c r="F31" i="25"/>
  <c r="J31" i="25"/>
  <c r="C31" i="25"/>
  <c r="D67" i="76"/>
  <c r="D67" i="49"/>
  <c r="D531" i="49"/>
  <c r="D531" i="74"/>
  <c r="M517" i="76"/>
  <c r="M517" i="49"/>
  <c r="R51" i="52"/>
  <c r="B45" i="79"/>
  <c r="P70" i="80"/>
  <c r="I12" i="68"/>
  <c r="J622" i="76"/>
  <c r="J622" i="49"/>
  <c r="M83" i="84"/>
  <c r="M610" i="76"/>
  <c r="M610" i="49"/>
  <c r="L64" i="52"/>
  <c r="B58" i="30"/>
  <c r="M122" i="49"/>
  <c r="D18" i="52"/>
  <c r="G11" i="70"/>
  <c r="J11" i="86"/>
  <c r="Q22" i="13"/>
  <c r="M122" i="74"/>
  <c r="M595" i="74"/>
  <c r="F63" i="52"/>
  <c r="B57" i="15"/>
  <c r="M595" i="49"/>
  <c r="J584" i="74"/>
  <c r="J591" i="74"/>
  <c r="J584" i="49"/>
  <c r="O13" i="80"/>
  <c r="B13" i="79"/>
  <c r="M47" i="76"/>
  <c r="M47" i="49"/>
  <c r="R13" i="52"/>
  <c r="M71" i="36"/>
  <c r="G534" i="49"/>
  <c r="G534" i="76"/>
  <c r="M526" i="76"/>
  <c r="B46" i="30"/>
  <c r="L52" i="52"/>
  <c r="M526" i="49"/>
  <c r="D37" i="52"/>
  <c r="E37" i="52"/>
  <c r="B31" i="2"/>
  <c r="M388" i="74"/>
  <c r="M388" i="49"/>
  <c r="G620" i="49"/>
  <c r="G620" i="76"/>
  <c r="M83" i="31"/>
  <c r="F585" i="49"/>
  <c r="F585" i="76"/>
  <c r="F387" i="49"/>
  <c r="F783" i="49"/>
  <c r="K78" i="49"/>
  <c r="K78" i="76"/>
  <c r="L195" i="49"/>
  <c r="L195" i="74"/>
  <c r="C36" i="25"/>
  <c r="F36" i="25"/>
  <c r="D102" i="24"/>
  <c r="K193" i="49"/>
  <c r="K193" i="74"/>
  <c r="L536" i="76"/>
  <c r="L536" i="49"/>
  <c r="B46" i="79"/>
  <c r="R52" i="52"/>
  <c r="M527" i="49"/>
  <c r="M527" i="76"/>
  <c r="M565" i="76"/>
  <c r="J58" i="52"/>
  <c r="B52" i="25"/>
  <c r="M565" i="49"/>
  <c r="M139" i="76"/>
  <c r="H18" i="70"/>
  <c r="M139" i="49"/>
  <c r="W34" i="80"/>
  <c r="W45" i="80"/>
  <c r="R19" i="52"/>
  <c r="R24" i="80"/>
  <c r="K18" i="86"/>
  <c r="S17" i="72"/>
  <c r="P17" i="63"/>
  <c r="G68" i="76"/>
  <c r="G68" i="49"/>
  <c r="S13" i="86"/>
  <c r="M215" i="74"/>
  <c r="M215" i="49"/>
  <c r="E57" i="54"/>
  <c r="L65" i="76"/>
  <c r="L65" i="49"/>
  <c r="F44" i="26"/>
  <c r="F185" i="76"/>
  <c r="M29" i="26"/>
  <c r="D18" i="25"/>
  <c r="D20" i="25"/>
  <c r="F185" i="49"/>
  <c r="M471" i="49"/>
  <c r="F47" i="52"/>
  <c r="B41" i="15"/>
  <c r="M471" i="74"/>
  <c r="AB65" i="16"/>
  <c r="B11" i="2"/>
  <c r="D11" i="52"/>
  <c r="E11" i="52"/>
  <c r="M20" i="49"/>
  <c r="M20" i="74"/>
  <c r="B46" i="20"/>
  <c r="M522" i="49"/>
  <c r="M522" i="74"/>
  <c r="H52" i="52"/>
  <c r="B35" i="54"/>
  <c r="R63" i="13"/>
  <c r="L106" i="21"/>
  <c r="L117" i="21"/>
  <c r="L119" i="21"/>
  <c r="L102" i="21"/>
  <c r="F7" i="68"/>
  <c r="I532" i="49"/>
  <c r="I532" i="74"/>
  <c r="M13" i="86"/>
  <c r="R24" i="21"/>
  <c r="J13" i="70"/>
  <c r="M154" i="74"/>
  <c r="M154" i="49"/>
  <c r="W25" i="21"/>
  <c r="H19" i="52"/>
  <c r="AB66" i="16"/>
  <c r="M481" i="74"/>
  <c r="F48" i="52"/>
  <c r="M481" i="49"/>
  <c r="B42" i="15"/>
  <c r="B23" i="25"/>
  <c r="J29" i="52"/>
  <c r="M329" i="49"/>
  <c r="M329" i="76"/>
  <c r="H62" i="74"/>
  <c r="H62" i="49"/>
  <c r="E60" i="74"/>
  <c r="E69" i="74"/>
  <c r="E60" i="49"/>
  <c r="M502" i="74"/>
  <c r="AB68" i="21"/>
  <c r="B44" i="20"/>
  <c r="D67" i="20"/>
  <c r="H50" i="52"/>
  <c r="M502" i="49"/>
  <c r="K531" i="74"/>
  <c r="K531" i="49"/>
  <c r="M277" i="76"/>
  <c r="M277" i="49"/>
  <c r="R16" i="70"/>
  <c r="Y16" i="86"/>
  <c r="W25" i="36"/>
  <c r="M611" i="76"/>
  <c r="R64" i="52"/>
  <c r="B58" i="79"/>
  <c r="M611" i="49"/>
  <c r="L282" i="49"/>
  <c r="L768" i="49"/>
  <c r="D645" i="49"/>
  <c r="D816" i="49"/>
  <c r="X16" i="86"/>
  <c r="M267" i="49"/>
  <c r="W37" i="36"/>
  <c r="Q16" i="70"/>
  <c r="W46" i="36"/>
  <c r="R28" i="36"/>
  <c r="M267" i="76"/>
  <c r="N23" i="52"/>
  <c r="D404" i="49"/>
  <c r="M56" i="31"/>
  <c r="D404" i="76"/>
  <c r="M548" i="49"/>
  <c r="L56" i="52"/>
  <c r="M548" i="76"/>
  <c r="B50" i="30"/>
  <c r="L198" i="76"/>
  <c r="L198" i="49"/>
  <c r="M31" i="41"/>
  <c r="D66" i="78"/>
  <c r="F31" i="79"/>
  <c r="D645" i="76"/>
  <c r="D816" i="76"/>
  <c r="G307" i="76"/>
  <c r="G307" i="49"/>
  <c r="G44" i="36"/>
  <c r="M42" i="36"/>
  <c r="G588" i="49"/>
  <c r="G588" i="76"/>
  <c r="M78" i="31"/>
  <c r="B11" i="25"/>
  <c r="J11" i="52"/>
  <c r="M23" i="49"/>
  <c r="M23" i="76"/>
  <c r="F15" i="86"/>
  <c r="M88" i="49"/>
  <c r="M88" i="76"/>
  <c r="W33" i="31"/>
  <c r="L10" i="52"/>
  <c r="B10" i="30"/>
  <c r="M16" i="76"/>
  <c r="M16" i="49"/>
  <c r="P16" i="49"/>
  <c r="W36" i="31"/>
  <c r="G15" i="86"/>
  <c r="M98" i="76"/>
  <c r="M98" i="49"/>
  <c r="M606" i="74"/>
  <c r="H64" i="52"/>
  <c r="M606" i="49"/>
  <c r="B58" i="20"/>
  <c r="H195" i="49"/>
  <c r="H195" i="74"/>
  <c r="M31" i="21"/>
  <c r="G72" i="74"/>
  <c r="G72" i="49"/>
  <c r="M18" i="13"/>
  <c r="H70" i="54"/>
  <c r="X67" i="26"/>
  <c r="E199" i="76"/>
  <c r="M31" i="31"/>
  <c r="E199" i="49"/>
  <c r="X15" i="86"/>
  <c r="M269" i="76"/>
  <c r="Q15" i="70"/>
  <c r="M269" i="49"/>
  <c r="L23" i="52"/>
  <c r="R28" i="31"/>
  <c r="T17" i="86"/>
  <c r="M228" i="49"/>
  <c r="M228" i="76"/>
  <c r="W26" i="41"/>
  <c r="J14" i="86"/>
  <c r="J18" i="52"/>
  <c r="G14" i="70"/>
  <c r="M125" i="49"/>
  <c r="M125" i="76"/>
  <c r="Q22" i="26"/>
  <c r="G202" i="74"/>
  <c r="K63" i="76"/>
  <c r="K63" i="49"/>
  <c r="L11" i="52"/>
  <c r="M26" i="49"/>
  <c r="B11" i="30"/>
  <c r="M26" i="76"/>
  <c r="B11" i="20"/>
  <c r="M22" i="49"/>
  <c r="H11" i="52"/>
  <c r="M22" i="74"/>
  <c r="F531" i="49"/>
  <c r="F531" i="74"/>
  <c r="M57" i="76"/>
  <c r="M57" i="49"/>
  <c r="B14" i="79"/>
  <c r="F14" i="79"/>
  <c r="R14" i="52"/>
  <c r="B36" i="15"/>
  <c r="AB60" i="16"/>
  <c r="M421" i="49"/>
  <c r="F42" i="52"/>
  <c r="M421" i="74"/>
  <c r="D60" i="74"/>
  <c r="D60" i="49"/>
  <c r="M15" i="13"/>
  <c r="AB70" i="31"/>
  <c r="M672" i="76"/>
  <c r="L77" i="52"/>
  <c r="M672" i="49"/>
  <c r="G402" i="76"/>
  <c r="G402" i="49"/>
  <c r="M56" i="36"/>
  <c r="Q26" i="31"/>
  <c r="O15" i="70"/>
  <c r="V15" i="86"/>
  <c r="L22" i="52"/>
  <c r="M249" i="76"/>
  <c r="M249" i="49"/>
  <c r="H44" i="31"/>
  <c r="H309" i="76"/>
  <c r="H309" i="49"/>
  <c r="G44" i="80"/>
  <c r="M29" i="80"/>
  <c r="G189" i="76"/>
  <c r="G189" i="49"/>
  <c r="H23" i="54"/>
  <c r="X61" i="36"/>
  <c r="H15" i="54"/>
  <c r="X60" i="36"/>
  <c r="K15" i="54"/>
  <c r="L66" i="76"/>
  <c r="L66" i="49"/>
  <c r="L106" i="31"/>
  <c r="L117" i="31"/>
  <c r="L119" i="31"/>
  <c r="L102" i="31"/>
  <c r="F9" i="68"/>
  <c r="B13" i="40"/>
  <c r="O13" i="41"/>
  <c r="M45" i="49"/>
  <c r="P13" i="52"/>
  <c r="M45" i="76"/>
  <c r="K439" i="74"/>
  <c r="K790" i="74"/>
  <c r="M71" i="13"/>
  <c r="D530" i="49"/>
  <c r="D530" i="74"/>
  <c r="G36" i="54"/>
  <c r="X63" i="16"/>
  <c r="K36" i="54"/>
  <c r="K530" i="49"/>
  <c r="K530" i="74"/>
  <c r="G63" i="76"/>
  <c r="G63" i="49"/>
  <c r="M15" i="26"/>
  <c r="F197" i="49"/>
  <c r="F197" i="76"/>
  <c r="M31" i="36"/>
  <c r="G184" i="49"/>
  <c r="G184" i="74"/>
  <c r="G191" i="74"/>
  <c r="G44" i="21"/>
  <c r="G57" i="21"/>
  <c r="M29" i="21"/>
  <c r="F36" i="52"/>
  <c r="M379" i="74"/>
  <c r="D70" i="15"/>
  <c r="F70" i="15"/>
  <c r="M379" i="49"/>
  <c r="B30" i="15"/>
  <c r="M229" i="49"/>
  <c r="T15" i="86"/>
  <c r="W41" i="31"/>
  <c r="W26" i="31"/>
  <c r="M229" i="76"/>
  <c r="E309" i="49"/>
  <c r="E44" i="31"/>
  <c r="M42" i="31"/>
  <c r="E309" i="76"/>
  <c r="F74" i="49"/>
  <c r="F74" i="74"/>
  <c r="E131" i="76"/>
  <c r="E752" i="76"/>
  <c r="T10" i="52"/>
  <c r="U10" i="52"/>
  <c r="M18" i="76"/>
  <c r="B10" i="83"/>
  <c r="M18" i="49"/>
  <c r="P18" i="49"/>
  <c r="K439" i="49"/>
  <c r="K790" i="49"/>
  <c r="H530" i="74"/>
  <c r="H530" i="49"/>
  <c r="AB66" i="13"/>
  <c r="B42" i="2"/>
  <c r="M480" i="49"/>
  <c r="D48" i="52"/>
  <c r="M480" i="74"/>
  <c r="K62" i="74"/>
  <c r="K62" i="49"/>
  <c r="K65" i="49"/>
  <c r="K65" i="76"/>
  <c r="M451" i="49"/>
  <c r="F45" i="52"/>
  <c r="B39" i="15"/>
  <c r="M451" i="74"/>
  <c r="AB63" i="16"/>
  <c r="AB64" i="13"/>
  <c r="D46" i="52"/>
  <c r="E46" i="52"/>
  <c r="L106" i="26"/>
  <c r="L117" i="26"/>
  <c r="L119" i="26"/>
  <c r="L102" i="26"/>
  <c r="F8" i="68"/>
  <c r="M25" i="76"/>
  <c r="P11" i="52"/>
  <c r="B11" i="40"/>
  <c r="M25" i="49"/>
  <c r="F75" i="52"/>
  <c r="AA69" i="16"/>
  <c r="M647" i="49"/>
  <c r="M647" i="74"/>
  <c r="H584" i="74"/>
  <c r="H584" i="49"/>
  <c r="M78" i="21"/>
  <c r="B27" i="35"/>
  <c r="M352" i="76"/>
  <c r="M352" i="49"/>
  <c r="N33" i="52"/>
  <c r="R18" i="70"/>
  <c r="M280" i="76"/>
  <c r="M280" i="49"/>
  <c r="W25" i="80"/>
  <c r="Y18" i="86"/>
  <c r="R28" i="80"/>
  <c r="R23" i="52"/>
  <c r="E619" i="49"/>
  <c r="E619" i="76"/>
  <c r="M83" i="41"/>
  <c r="L63" i="49"/>
  <c r="L63" i="76"/>
  <c r="D66" i="76"/>
  <c r="D66" i="49"/>
  <c r="M15" i="31"/>
  <c r="B37" i="15"/>
  <c r="M431" i="74"/>
  <c r="M431" i="49"/>
  <c r="F43" i="52"/>
  <c r="AB61" i="16"/>
  <c r="L106" i="36"/>
  <c r="L117" i="36"/>
  <c r="L119" i="36"/>
  <c r="L102" i="36"/>
  <c r="F10" i="68"/>
  <c r="F68" i="76"/>
  <c r="F68" i="49"/>
  <c r="K532" i="74"/>
  <c r="K532" i="49"/>
  <c r="H68" i="76"/>
  <c r="H68" i="49"/>
  <c r="B14" i="83"/>
  <c r="M58" i="76"/>
  <c r="T14" i="52"/>
  <c r="U14" i="52"/>
  <c r="M58" i="49"/>
  <c r="L106" i="16"/>
  <c r="L117" i="16"/>
  <c r="L119" i="16"/>
  <c r="L102" i="16"/>
  <c r="F6" i="68"/>
  <c r="O14" i="70"/>
  <c r="Q26" i="26"/>
  <c r="V14" i="86"/>
  <c r="M246" i="49"/>
  <c r="M246" i="76"/>
  <c r="J22" i="52"/>
  <c r="D401" i="76"/>
  <c r="D401" i="49"/>
  <c r="M56" i="26"/>
  <c r="H57" i="52"/>
  <c r="M554" i="74"/>
  <c r="B51" i="20"/>
  <c r="M554" i="49"/>
  <c r="H561" i="49"/>
  <c r="H804" i="49"/>
  <c r="M692" i="76"/>
  <c r="M692" i="49"/>
  <c r="L79" i="52"/>
  <c r="L106" i="80"/>
  <c r="L117" i="80"/>
  <c r="L119" i="80"/>
  <c r="L102" i="80"/>
  <c r="F12" i="68"/>
  <c r="J199" i="49"/>
  <c r="J199" i="76"/>
  <c r="D102" i="34"/>
  <c r="F36" i="35"/>
  <c r="M42" i="80"/>
  <c r="H44" i="80"/>
  <c r="H310" i="76"/>
  <c r="H310" i="49"/>
  <c r="B57" i="40"/>
  <c r="M599" i="49"/>
  <c r="M599" i="76"/>
  <c r="P63" i="52"/>
  <c r="Z18" i="86"/>
  <c r="M290" i="76"/>
  <c r="S18" i="70"/>
  <c r="M290" i="49"/>
  <c r="W28" i="80"/>
  <c r="L106" i="41"/>
  <c r="L117" i="41"/>
  <c r="L119" i="41"/>
  <c r="L102" i="41"/>
  <c r="F11" i="68"/>
  <c r="K61" i="74"/>
  <c r="K61" i="49"/>
  <c r="M52" i="49"/>
  <c r="B14" i="20"/>
  <c r="M52" i="74"/>
  <c r="H14" i="52"/>
  <c r="F46" i="52"/>
  <c r="M461" i="49"/>
  <c r="AB64" i="16"/>
  <c r="M461" i="74"/>
  <c r="B40" i="15"/>
  <c r="AB62" i="13"/>
  <c r="B38" i="2"/>
  <c r="M440" i="74"/>
  <c r="D44" i="52"/>
  <c r="E44" i="52"/>
  <c r="E65" i="2"/>
  <c r="E68" i="2"/>
  <c r="E71" i="2"/>
  <c r="M440" i="49"/>
  <c r="G59" i="54"/>
  <c r="X66" i="13"/>
  <c r="K59" i="54"/>
  <c r="L19" i="49"/>
  <c r="L739" i="49"/>
  <c r="F530" i="74"/>
  <c r="F530" i="49"/>
  <c r="M28" i="76"/>
  <c r="B11" i="83"/>
  <c r="T11" i="52"/>
  <c r="U11" i="52"/>
  <c r="M28" i="49"/>
  <c r="E531" i="49"/>
  <c r="E531" i="74"/>
  <c r="M71" i="16"/>
  <c r="D306" i="49"/>
  <c r="D44" i="26"/>
  <c r="M42" i="26"/>
  <c r="D306" i="76"/>
  <c r="I65" i="76"/>
  <c r="I65" i="49"/>
  <c r="M688" i="74"/>
  <c r="H79" i="52"/>
  <c r="M688" i="49"/>
  <c r="I615" i="74"/>
  <c r="I615" i="49"/>
  <c r="M83" i="16"/>
  <c r="M643" i="76"/>
  <c r="R74" i="52"/>
  <c r="M643" i="49"/>
  <c r="F171" i="49"/>
  <c r="F756" i="49"/>
  <c r="G13" i="86"/>
  <c r="M94" i="74"/>
  <c r="M94" i="49"/>
  <c r="W36" i="21"/>
  <c r="M576" i="76"/>
  <c r="N59" i="52"/>
  <c r="M576" i="49"/>
  <c r="B53" i="35"/>
  <c r="M78" i="36"/>
  <c r="E586" i="76"/>
  <c r="E586" i="49"/>
  <c r="E603" i="76"/>
  <c r="E810" i="76"/>
  <c r="P70" i="36"/>
  <c r="I10" i="68"/>
  <c r="C87" i="54"/>
  <c r="P71" i="36"/>
  <c r="M15" i="49"/>
  <c r="P15" i="49"/>
  <c r="M15" i="76"/>
  <c r="B10" i="40"/>
  <c r="P10" i="52"/>
  <c r="E68" i="49"/>
  <c r="E68" i="76"/>
  <c r="M15" i="84"/>
  <c r="F10" i="52"/>
  <c r="M11" i="74"/>
  <c r="M11" i="49"/>
  <c r="B10" i="15"/>
  <c r="G531" i="74"/>
  <c r="G539" i="74"/>
  <c r="G531" i="49"/>
  <c r="M24" i="49"/>
  <c r="B11" i="35"/>
  <c r="N11" i="52"/>
  <c r="M24" i="76"/>
  <c r="I68" i="76"/>
  <c r="I68" i="49"/>
  <c r="B37" i="2"/>
  <c r="D43" i="52"/>
  <c r="M430" i="74"/>
  <c r="M430" i="49"/>
  <c r="AB61" i="13"/>
  <c r="I29" i="49"/>
  <c r="I740" i="49"/>
  <c r="J185" i="76"/>
  <c r="J185" i="49"/>
  <c r="J44" i="26"/>
  <c r="J57" i="26"/>
  <c r="E193" i="74"/>
  <c r="E193" i="49"/>
  <c r="M31" i="13"/>
  <c r="J13" i="86"/>
  <c r="H18" i="52"/>
  <c r="Q22" i="21"/>
  <c r="M124" i="49"/>
  <c r="G13" i="70"/>
  <c r="M124" i="74"/>
  <c r="M92" i="74"/>
  <c r="M92" i="49"/>
  <c r="G11" i="86"/>
  <c r="W36" i="13"/>
  <c r="W46" i="31"/>
  <c r="L64" i="49"/>
  <c r="L64" i="76"/>
  <c r="L62" i="49"/>
  <c r="L62" i="74"/>
  <c r="D64" i="76"/>
  <c r="D64" i="49"/>
  <c r="M15" i="36"/>
  <c r="L61" i="49"/>
  <c r="L61" i="74"/>
  <c r="F439" i="49"/>
  <c r="J532" i="49"/>
  <c r="J532" i="74"/>
  <c r="H74" i="74"/>
  <c r="H74" i="49"/>
  <c r="M678" i="74"/>
  <c r="M685" i="74"/>
  <c r="M820" i="74"/>
  <c r="H78" i="52"/>
  <c r="M678" i="49"/>
  <c r="F582" i="74"/>
  <c r="F582" i="49"/>
  <c r="M78" i="13"/>
  <c r="G586" i="76"/>
  <c r="G586" i="49"/>
  <c r="D44" i="31"/>
  <c r="D57" i="31"/>
  <c r="D188" i="49"/>
  <c r="D188" i="76"/>
  <c r="M29" i="31"/>
  <c r="G188" i="76"/>
  <c r="G44" i="31"/>
  <c r="G188" i="49"/>
  <c r="K19" i="86"/>
  <c r="M140" i="49"/>
  <c r="M140" i="76"/>
  <c r="H19" i="70"/>
  <c r="W45" i="84"/>
  <c r="W37" i="31"/>
  <c r="J65" i="49"/>
  <c r="J65" i="76"/>
  <c r="M13" i="76"/>
  <c r="M13" i="49"/>
  <c r="P13" i="49"/>
  <c r="B10" i="25"/>
  <c r="J10" i="52"/>
  <c r="B10" i="35"/>
  <c r="M14" i="76"/>
  <c r="N10" i="52"/>
  <c r="M14" i="49"/>
  <c r="P14" i="49"/>
  <c r="B44" i="54"/>
  <c r="R64" i="16"/>
  <c r="E44" i="54"/>
  <c r="J530" i="74"/>
  <c r="J530" i="49"/>
  <c r="M490" i="49"/>
  <c r="AB67" i="13"/>
  <c r="D49" i="52"/>
  <c r="B43" i="2"/>
  <c r="M490" i="74"/>
  <c r="L531" i="74"/>
  <c r="L539" i="74"/>
  <c r="L531" i="49"/>
  <c r="R63" i="16"/>
  <c r="B36" i="54"/>
  <c r="B44" i="2"/>
  <c r="AB68" i="13"/>
  <c r="D67" i="2"/>
  <c r="M500" i="74"/>
  <c r="D196" i="49"/>
  <c r="D196" i="76"/>
  <c r="M31" i="26"/>
  <c r="M351" i="76"/>
  <c r="J33" i="52"/>
  <c r="M351" i="49"/>
  <c r="B27" i="25"/>
  <c r="M521" i="49"/>
  <c r="B46" i="15"/>
  <c r="M521" i="74"/>
  <c r="F52" i="52"/>
  <c r="W33" i="21"/>
  <c r="R13" i="86"/>
  <c r="M205" i="49"/>
  <c r="M205" i="74"/>
  <c r="H184" i="49"/>
  <c r="H184" i="74"/>
  <c r="H44" i="21"/>
  <c r="H78" i="76"/>
  <c r="H78" i="49"/>
  <c r="M18" i="31"/>
  <c r="D59" i="75"/>
  <c r="F803" i="74"/>
  <c r="K15" i="86"/>
  <c r="W34" i="31"/>
  <c r="H15" i="70"/>
  <c r="R24" i="31"/>
  <c r="M138" i="76"/>
  <c r="M138" i="49"/>
  <c r="W45" i="31"/>
  <c r="M546" i="76"/>
  <c r="M546" i="49"/>
  <c r="N56" i="52"/>
  <c r="B50" i="35"/>
  <c r="G65" i="76"/>
  <c r="G65" i="49"/>
  <c r="M15" i="41"/>
  <c r="E67" i="76"/>
  <c r="E67" i="49"/>
  <c r="M15" i="80"/>
  <c r="H10" i="52"/>
  <c r="B10" i="20"/>
  <c r="M12" i="74"/>
  <c r="P12" i="74"/>
  <c r="M12" i="49"/>
  <c r="P12" i="49"/>
  <c r="B39" i="2"/>
  <c r="M450" i="49"/>
  <c r="AB63" i="13"/>
  <c r="D45" i="52"/>
  <c r="M450" i="74"/>
  <c r="F67" i="76"/>
  <c r="F67" i="49"/>
  <c r="M512" i="49"/>
  <c r="B45" i="20"/>
  <c r="M512" i="74"/>
  <c r="H51" i="52"/>
  <c r="P70" i="21"/>
  <c r="I7" i="68"/>
  <c r="O13" i="84"/>
  <c r="B13" i="83"/>
  <c r="M48" i="76"/>
  <c r="M48" i="49"/>
  <c r="T13" i="52"/>
  <c r="U13" i="52"/>
  <c r="E585" i="49"/>
  <c r="E585" i="76"/>
  <c r="M78" i="26"/>
  <c r="H72" i="54"/>
  <c r="X67" i="41"/>
  <c r="K72" i="54"/>
  <c r="M350" i="74"/>
  <c r="H33" i="52"/>
  <c r="M350" i="49"/>
  <c r="B27" i="20"/>
  <c r="D54" i="2"/>
  <c r="H77" i="76"/>
  <c r="H77" i="49"/>
  <c r="M18" i="41"/>
  <c r="H17" i="70"/>
  <c r="M137" i="49"/>
  <c r="M137" i="76"/>
  <c r="K17" i="86"/>
  <c r="W34" i="41"/>
  <c r="R24" i="41"/>
  <c r="W45" i="41"/>
  <c r="M227" i="49"/>
  <c r="T16" i="86"/>
  <c r="M227" i="76"/>
  <c r="W41" i="36"/>
  <c r="W26" i="36"/>
  <c r="E74" i="74"/>
  <c r="E74" i="49"/>
  <c r="M18" i="21"/>
  <c r="J63" i="49"/>
  <c r="J63" i="76"/>
  <c r="R11" i="52"/>
  <c r="B11" i="79"/>
  <c r="F11" i="79"/>
  <c r="M27" i="49"/>
  <c r="M27" i="76"/>
  <c r="G62" i="74"/>
  <c r="G62" i="49"/>
  <c r="M15" i="21"/>
  <c r="L106" i="13"/>
  <c r="L117" i="13"/>
  <c r="L119" i="13"/>
  <c r="L102" i="13"/>
  <c r="F5" i="68"/>
  <c r="H532" i="49"/>
  <c r="H532" i="74"/>
  <c r="M71" i="21"/>
  <c r="P14" i="52"/>
  <c r="B14" i="40"/>
  <c r="M55" i="76"/>
  <c r="M55" i="49"/>
  <c r="I531" i="49"/>
  <c r="I531" i="74"/>
  <c r="M18" i="26"/>
  <c r="F75" i="76"/>
  <c r="F75" i="49"/>
  <c r="F40" i="2"/>
  <c r="D106" i="1"/>
  <c r="C40" i="2"/>
  <c r="D15" i="79"/>
  <c r="F41" i="79"/>
  <c r="D107" i="78"/>
  <c r="D44" i="79"/>
  <c r="D47" i="79"/>
  <c r="D110" i="78"/>
  <c r="H44" i="54"/>
  <c r="H50" i="54"/>
  <c r="X64" i="16"/>
  <c r="E24" i="54"/>
  <c r="K19" i="62"/>
  <c r="U7" i="52"/>
  <c r="U35" i="52"/>
  <c r="U36" i="52"/>
  <c r="U47" i="52"/>
  <c r="U58" i="52"/>
  <c r="E50" i="52"/>
  <c r="E7" i="52"/>
  <c r="E63" i="52"/>
  <c r="E35" i="52"/>
  <c r="D55" i="75"/>
  <c r="J407" i="74"/>
  <c r="F791" i="74"/>
  <c r="E744" i="74"/>
  <c r="H26" i="54"/>
  <c r="K22" i="54"/>
  <c r="K191" i="74"/>
  <c r="F739" i="74"/>
  <c r="F782" i="74"/>
  <c r="G66" i="54"/>
  <c r="AA71" i="84"/>
  <c r="D23" i="75"/>
  <c r="D24" i="75"/>
  <c r="M645" i="74"/>
  <c r="M816" i="74"/>
  <c r="D32" i="75"/>
  <c r="J800" i="74"/>
  <c r="E539" i="74"/>
  <c r="J812" i="74"/>
  <c r="F793" i="74"/>
  <c r="M171" i="74"/>
  <c r="M756" i="74"/>
  <c r="F789" i="74"/>
  <c r="F784" i="76"/>
  <c r="J57" i="31"/>
  <c r="J85" i="31"/>
  <c r="J631" i="49"/>
  <c r="W47" i="36"/>
  <c r="M16" i="61"/>
  <c r="D315" i="49"/>
  <c r="K771" i="74"/>
  <c r="F781" i="74"/>
  <c r="D67" i="75"/>
  <c r="E407" i="74"/>
  <c r="C30" i="25"/>
  <c r="I69" i="74"/>
  <c r="L758" i="74"/>
  <c r="F30" i="25"/>
  <c r="J30" i="25"/>
  <c r="K744" i="74"/>
  <c r="F31" i="30"/>
  <c r="J31" i="30"/>
  <c r="F742" i="49"/>
  <c r="L623" i="76"/>
  <c r="D744" i="74"/>
  <c r="D48" i="77"/>
  <c r="D65" i="24"/>
  <c r="I57" i="41"/>
  <c r="I85" i="41"/>
  <c r="I319" i="49"/>
  <c r="D771" i="74"/>
  <c r="D66" i="75"/>
  <c r="D64" i="82"/>
  <c r="F29" i="83"/>
  <c r="J29" i="83"/>
  <c r="F57" i="84"/>
  <c r="F416" i="49"/>
  <c r="F760" i="74"/>
  <c r="F804" i="49"/>
  <c r="F322" i="76"/>
  <c r="D52" i="75"/>
  <c r="D35" i="77"/>
  <c r="W30" i="21"/>
  <c r="I13" i="61"/>
  <c r="I57" i="36"/>
  <c r="I85" i="36"/>
  <c r="I629" i="76"/>
  <c r="F45" i="35"/>
  <c r="K45" i="35"/>
  <c r="I318" i="76"/>
  <c r="W38" i="21"/>
  <c r="K13" i="61"/>
  <c r="H18" i="54"/>
  <c r="D20" i="40"/>
  <c r="D314" i="74"/>
  <c r="D111" i="34"/>
  <c r="G807" i="74"/>
  <c r="D191" i="74"/>
  <c r="D623" i="76"/>
  <c r="F810" i="76"/>
  <c r="F812" i="76"/>
  <c r="D407" i="74"/>
  <c r="F784" i="74"/>
  <c r="F739" i="49"/>
  <c r="F806" i="76"/>
  <c r="J744" i="74"/>
  <c r="E744" i="76"/>
  <c r="M675" i="74"/>
  <c r="M819" i="74"/>
  <c r="F747" i="74"/>
  <c r="N65" i="52"/>
  <c r="N66" i="52"/>
  <c r="E812" i="76"/>
  <c r="AA71" i="36"/>
  <c r="D319" i="49"/>
  <c r="D57" i="41"/>
  <c r="D413" i="76"/>
  <c r="K623" i="74"/>
  <c r="F50" i="83"/>
  <c r="F771" i="74"/>
  <c r="J65" i="52"/>
  <c r="J66" i="52"/>
  <c r="D623" i="74"/>
  <c r="L747" i="74"/>
  <c r="C52" i="40"/>
  <c r="G800" i="74"/>
  <c r="D758" i="74"/>
  <c r="J320" i="76"/>
  <c r="D57" i="16"/>
  <c r="D85" i="16"/>
  <c r="D93" i="16"/>
  <c r="I57" i="21"/>
  <c r="I85" i="21"/>
  <c r="I627" i="49"/>
  <c r="D36" i="75"/>
  <c r="I316" i="74"/>
  <c r="I323" i="74"/>
  <c r="I623" i="76"/>
  <c r="I760" i="74"/>
  <c r="F51" i="2"/>
  <c r="L57" i="13"/>
  <c r="L408" i="49"/>
  <c r="L314" i="49"/>
  <c r="I812" i="74"/>
  <c r="C57" i="35"/>
  <c r="C59" i="35"/>
  <c r="D66" i="46"/>
  <c r="D68" i="46"/>
  <c r="L591" i="74"/>
  <c r="D807" i="74"/>
  <c r="F29" i="30"/>
  <c r="H807" i="74"/>
  <c r="D314" i="49"/>
  <c r="D61" i="1"/>
  <c r="F46" i="35"/>
  <c r="K46" i="35"/>
  <c r="O46" i="35"/>
  <c r="F782" i="49"/>
  <c r="Q30" i="13"/>
  <c r="Q35" i="13"/>
  <c r="D65" i="19"/>
  <c r="G57" i="41"/>
  <c r="G413" i="76"/>
  <c r="F804" i="76"/>
  <c r="G319" i="76"/>
  <c r="J760" i="74"/>
  <c r="D760" i="74"/>
  <c r="D65" i="34"/>
  <c r="I623" i="74"/>
  <c r="I747" i="74"/>
  <c r="Q18" i="86"/>
  <c r="AI18" i="86"/>
  <c r="R30" i="84"/>
  <c r="R36" i="84"/>
  <c r="H13" i="68"/>
  <c r="M200" i="76"/>
  <c r="L38" i="52"/>
  <c r="M111" i="74"/>
  <c r="M750" i="74"/>
  <c r="P106" i="80"/>
  <c r="I771" i="74"/>
  <c r="M538" i="76"/>
  <c r="J29" i="30"/>
  <c r="L57" i="16"/>
  <c r="L85" i="16"/>
  <c r="C53" i="79"/>
  <c r="G812" i="76"/>
  <c r="W35" i="16"/>
  <c r="J12" i="61"/>
  <c r="F794" i="74"/>
  <c r="D61" i="14"/>
  <c r="D785" i="74"/>
  <c r="H785" i="74"/>
  <c r="L812" i="49"/>
  <c r="F40" i="83"/>
  <c r="K40" i="83"/>
  <c r="M40" i="83"/>
  <c r="D771" i="76"/>
  <c r="Q47" i="52"/>
  <c r="D65" i="78"/>
  <c r="W27" i="13"/>
  <c r="H11" i="61"/>
  <c r="E758" i="74"/>
  <c r="O17" i="67"/>
  <c r="L20" i="52"/>
  <c r="D785" i="76"/>
  <c r="K314" i="49"/>
  <c r="J812" i="49"/>
  <c r="K14" i="73"/>
  <c r="C53" i="40"/>
  <c r="E47" i="20"/>
  <c r="E61" i="20"/>
  <c r="E73" i="20"/>
  <c r="W38" i="41"/>
  <c r="K17" i="61"/>
  <c r="I807" i="76"/>
  <c r="K57" i="13"/>
  <c r="K85" i="13"/>
  <c r="G12" i="50"/>
  <c r="K760" i="74"/>
  <c r="D44" i="15"/>
  <c r="F44" i="15"/>
  <c r="K21" i="54"/>
  <c r="F805" i="76"/>
  <c r="D19" i="77"/>
  <c r="D66" i="19"/>
  <c r="W35" i="13"/>
  <c r="J11" i="61"/>
  <c r="K320" i="76"/>
  <c r="Q30" i="21"/>
  <c r="Q35" i="21"/>
  <c r="K539" i="76"/>
  <c r="D22" i="77"/>
  <c r="F798" i="74"/>
  <c r="L315" i="74"/>
  <c r="I758" i="74"/>
  <c r="I315" i="49"/>
  <c r="I57" i="16"/>
  <c r="I409" i="49"/>
  <c r="M400" i="74"/>
  <c r="O22" i="52"/>
  <c r="E771" i="74"/>
  <c r="B19" i="15"/>
  <c r="F19" i="15"/>
  <c r="J19" i="15"/>
  <c r="Q30" i="16"/>
  <c r="Q36" i="16"/>
  <c r="G6" i="68"/>
  <c r="W27" i="26"/>
  <c r="H14" i="61"/>
  <c r="G202" i="76"/>
  <c r="E108" i="66"/>
  <c r="G108" i="66"/>
  <c r="C28" i="25"/>
  <c r="G785" i="74"/>
  <c r="F776" i="49"/>
  <c r="H591" i="74"/>
  <c r="F28" i="25"/>
  <c r="J28" i="25"/>
  <c r="W43" i="16"/>
  <c r="L12" i="61"/>
  <c r="D112" i="34"/>
  <c r="D63" i="78"/>
  <c r="H623" i="74"/>
  <c r="W35" i="21"/>
  <c r="J13" i="61"/>
  <c r="G312" i="74"/>
  <c r="I191" i="76"/>
  <c r="K807" i="74"/>
  <c r="E85" i="66"/>
  <c r="J771" i="74"/>
  <c r="E812" i="49"/>
  <c r="L321" i="76"/>
  <c r="D20" i="46"/>
  <c r="E90" i="66"/>
  <c r="D812" i="49"/>
  <c r="K19" i="54"/>
  <c r="D7" i="55"/>
  <c r="L57" i="80"/>
  <c r="L85" i="80"/>
  <c r="F789" i="76"/>
  <c r="M581" i="74"/>
  <c r="B62" i="75"/>
  <c r="F62" i="75"/>
  <c r="K785" i="74"/>
  <c r="K57" i="31"/>
  <c r="K85" i="31"/>
  <c r="C31" i="40"/>
  <c r="I202" i="74"/>
  <c r="E800" i="74"/>
  <c r="K57" i="26"/>
  <c r="K411" i="49"/>
  <c r="Q51" i="52"/>
  <c r="J760" i="76"/>
  <c r="K317" i="49"/>
  <c r="G807" i="76"/>
  <c r="AB12" i="86"/>
  <c r="AJ12" i="86"/>
  <c r="M304" i="49"/>
  <c r="G202" i="49"/>
  <c r="U29" i="52"/>
  <c r="K747" i="74"/>
  <c r="G314" i="49"/>
  <c r="L800" i="74"/>
  <c r="W35" i="41"/>
  <c r="J17" i="61"/>
  <c r="L747" i="76"/>
  <c r="F799" i="76"/>
  <c r="F776" i="76"/>
  <c r="D58" i="14"/>
  <c r="M91" i="74"/>
  <c r="M748" i="74"/>
  <c r="E807" i="74"/>
  <c r="Q11" i="52"/>
  <c r="W43" i="21"/>
  <c r="L13" i="61"/>
  <c r="Q18" i="52"/>
  <c r="Q36" i="52"/>
  <c r="D46" i="75"/>
  <c r="C57" i="25"/>
  <c r="F623" i="49"/>
  <c r="F26" i="30"/>
  <c r="J26" i="30"/>
  <c r="H13" i="60"/>
  <c r="F623" i="76"/>
  <c r="Q46" i="52"/>
  <c r="G69" i="74"/>
  <c r="D744" i="76"/>
  <c r="F29" i="2"/>
  <c r="J29" i="2"/>
  <c r="C45" i="40"/>
  <c r="Q58" i="52"/>
  <c r="Q19" i="52"/>
  <c r="H57" i="36"/>
  <c r="H85" i="36"/>
  <c r="H629" i="76"/>
  <c r="D64" i="1"/>
  <c r="O44" i="52"/>
  <c r="Q33" i="52"/>
  <c r="F591" i="74"/>
  <c r="F314" i="49"/>
  <c r="I312" i="74"/>
  <c r="Q37" i="52"/>
  <c r="Q44" i="52"/>
  <c r="Q14" i="52"/>
  <c r="Q13" i="52"/>
  <c r="M292" i="74"/>
  <c r="M769" i="74"/>
  <c r="O45" i="52"/>
  <c r="Q57" i="52"/>
  <c r="F57" i="13"/>
  <c r="F85" i="13"/>
  <c r="F625" i="74"/>
  <c r="F45" i="40"/>
  <c r="K45" i="40"/>
  <c r="O45" i="40"/>
  <c r="O47" i="40"/>
  <c r="O49" i="40"/>
  <c r="P17" i="59"/>
  <c r="Q52" i="52"/>
  <c r="M357" i="74"/>
  <c r="B36" i="75"/>
  <c r="Q7" i="52"/>
  <c r="Q29" i="52"/>
  <c r="Q30" i="52"/>
  <c r="U14" i="70"/>
  <c r="F781" i="76"/>
  <c r="D11" i="78"/>
  <c r="L760" i="74"/>
  <c r="Q34" i="52"/>
  <c r="D60" i="78"/>
  <c r="L785" i="74"/>
  <c r="Q42" i="52"/>
  <c r="D23" i="46"/>
  <c r="G758" i="74"/>
  <c r="L191" i="74"/>
  <c r="G812" i="74"/>
  <c r="G771" i="74"/>
  <c r="I812" i="76"/>
  <c r="AB69" i="13"/>
  <c r="AB71" i="13"/>
  <c r="AB72" i="13"/>
  <c r="J5" i="68"/>
  <c r="F42" i="20"/>
  <c r="K42" i="20"/>
  <c r="N42" i="20"/>
  <c r="F780" i="76"/>
  <c r="E315" i="49"/>
  <c r="G747" i="76"/>
  <c r="D30" i="35"/>
  <c r="D32" i="35"/>
  <c r="D33" i="35"/>
  <c r="F811" i="49"/>
  <c r="F812" i="49"/>
  <c r="P20" i="52"/>
  <c r="M535" i="49"/>
  <c r="W47" i="13"/>
  <c r="M11" i="61"/>
  <c r="L319" i="76"/>
  <c r="L623" i="74"/>
  <c r="E760" i="74"/>
  <c r="Q45" i="52"/>
  <c r="I785" i="74"/>
  <c r="Q59" i="52"/>
  <c r="E38" i="25"/>
  <c r="E47" i="25"/>
  <c r="E61" i="25"/>
  <c r="E73" i="25"/>
  <c r="I407" i="74"/>
  <c r="K744" i="76"/>
  <c r="Q56" i="52"/>
  <c r="F31" i="40"/>
  <c r="J31" i="40"/>
  <c r="K312" i="74"/>
  <c r="E747" i="74"/>
  <c r="H807" i="76"/>
  <c r="I812" i="49"/>
  <c r="J407" i="49"/>
  <c r="W47" i="41"/>
  <c r="M17" i="61"/>
  <c r="Q30" i="84"/>
  <c r="Q35" i="84"/>
  <c r="H758" i="76"/>
  <c r="H407" i="74"/>
  <c r="F26" i="2"/>
  <c r="J26" i="2"/>
  <c r="M603" i="74"/>
  <c r="M810" i="74"/>
  <c r="O14" i="52"/>
  <c r="M405" i="49"/>
  <c r="L812" i="76"/>
  <c r="O58" i="52"/>
  <c r="O19" i="52"/>
  <c r="O43" i="52"/>
  <c r="D312" i="76"/>
  <c r="I623" i="49"/>
  <c r="O56" i="52"/>
  <c r="O33" i="52"/>
  <c r="D44" i="30"/>
  <c r="F44" i="30"/>
  <c r="Q22" i="52"/>
  <c r="J744" i="76"/>
  <c r="H760" i="74"/>
  <c r="O51" i="52"/>
  <c r="O10" i="52"/>
  <c r="O18" i="52"/>
  <c r="C42" i="25"/>
  <c r="O34" i="52"/>
  <c r="O32" i="52"/>
  <c r="O37" i="52"/>
  <c r="O13" i="52"/>
  <c r="F50" i="2"/>
  <c r="P16" i="86"/>
  <c r="AH16" i="86"/>
  <c r="C51" i="25"/>
  <c r="O35" i="52"/>
  <c r="O49" i="52"/>
  <c r="W43" i="31"/>
  <c r="L15" i="61"/>
  <c r="J57" i="13"/>
  <c r="J85" i="13"/>
  <c r="J625" i="74"/>
  <c r="E319" i="49"/>
  <c r="E57" i="41"/>
  <c r="E319" i="76"/>
  <c r="O29" i="52"/>
  <c r="J314" i="74"/>
  <c r="W38" i="80"/>
  <c r="K18" i="61"/>
  <c r="F782" i="76"/>
  <c r="O11" i="52"/>
  <c r="O63" i="52"/>
  <c r="O7" i="52"/>
  <c r="H812" i="49"/>
  <c r="M335" i="74"/>
  <c r="B32" i="75"/>
  <c r="O14" i="67"/>
  <c r="W47" i="16"/>
  <c r="M12" i="61"/>
  <c r="K81" i="74"/>
  <c r="D102" i="29"/>
  <c r="D59" i="46"/>
  <c r="W30" i="36"/>
  <c r="I16" i="61"/>
  <c r="D59" i="77"/>
  <c r="D63" i="77"/>
  <c r="H747" i="76"/>
  <c r="F804" i="74"/>
  <c r="H771" i="49"/>
  <c r="H771" i="76"/>
  <c r="H771" i="74"/>
  <c r="H773" i="74"/>
  <c r="L760" i="76"/>
  <c r="E807" i="76"/>
  <c r="W30" i="16"/>
  <c r="I12" i="61"/>
  <c r="P24" i="52"/>
  <c r="G317" i="76"/>
  <c r="G317" i="49"/>
  <c r="B59" i="35"/>
  <c r="C53" i="25"/>
  <c r="D40" i="46"/>
  <c r="K623" i="76"/>
  <c r="F58" i="35"/>
  <c r="F59" i="35"/>
  <c r="M665" i="74"/>
  <c r="M818" i="74"/>
  <c r="M141" i="74"/>
  <c r="M753" i="74"/>
  <c r="W27" i="31"/>
  <c r="H15" i="61"/>
  <c r="M695" i="74"/>
  <c r="M821" i="74"/>
  <c r="W30" i="13"/>
  <c r="I11" i="61"/>
  <c r="F799" i="49"/>
  <c r="F23" i="40"/>
  <c r="D11" i="39"/>
  <c r="D60" i="39"/>
  <c r="D591" i="74"/>
  <c r="H58" i="54"/>
  <c r="E785" i="74"/>
  <c r="W30" i="31"/>
  <c r="I15" i="61"/>
  <c r="L623" i="49"/>
  <c r="W35" i="80"/>
  <c r="J18" i="61"/>
  <c r="F747" i="76"/>
  <c r="Q30" i="41"/>
  <c r="Q36" i="41"/>
  <c r="G11" i="68"/>
  <c r="D33" i="25"/>
  <c r="F791" i="49"/>
  <c r="W47" i="26"/>
  <c r="M14" i="61"/>
  <c r="F81" i="74"/>
  <c r="M151" i="74"/>
  <c r="M754" i="74"/>
  <c r="E57" i="16"/>
  <c r="E409" i="49"/>
  <c r="J760" i="49"/>
  <c r="K318" i="76"/>
  <c r="D316" i="49"/>
  <c r="AB69" i="26"/>
  <c r="AB71" i="26"/>
  <c r="AB72" i="26"/>
  <c r="J8" i="68"/>
  <c r="M121" i="74"/>
  <c r="M751" i="74"/>
  <c r="E86" i="66"/>
  <c r="D316" i="74"/>
  <c r="O47" i="52"/>
  <c r="W43" i="41"/>
  <c r="L17" i="61"/>
  <c r="D202" i="49"/>
  <c r="Q30" i="31"/>
  <c r="Q35" i="31"/>
  <c r="W43" i="13"/>
  <c r="L11" i="61"/>
  <c r="H191" i="74"/>
  <c r="W27" i="41"/>
  <c r="H17" i="61"/>
  <c r="I407" i="76"/>
  <c r="J807" i="74"/>
  <c r="J312" i="76"/>
  <c r="K758" i="49"/>
  <c r="O36" i="52"/>
  <c r="D760" i="76"/>
  <c r="J407" i="76"/>
  <c r="G57" i="13"/>
  <c r="B18" i="40"/>
  <c r="C18" i="40"/>
  <c r="F319" i="49"/>
  <c r="F319" i="76"/>
  <c r="F45" i="2"/>
  <c r="K45" i="2"/>
  <c r="O45" i="2"/>
  <c r="L57" i="41"/>
  <c r="L85" i="41"/>
  <c r="D58" i="1"/>
  <c r="D111" i="1"/>
  <c r="G11" i="50"/>
  <c r="M187" i="76"/>
  <c r="M262" i="74"/>
  <c r="M766" i="74"/>
  <c r="F57" i="41"/>
  <c r="F14" i="2"/>
  <c r="J14" i="2"/>
  <c r="L771" i="74"/>
  <c r="J747" i="74"/>
  <c r="G407" i="74"/>
  <c r="P17" i="86"/>
  <c r="AH17" i="86"/>
  <c r="F20" i="52"/>
  <c r="F26" i="52"/>
  <c r="F202" i="76"/>
  <c r="F312" i="74"/>
  <c r="D28" i="75"/>
  <c r="J623" i="74"/>
  <c r="D48" i="46"/>
  <c r="F805" i="74"/>
  <c r="L81" i="76"/>
  <c r="W35" i="26"/>
  <c r="J14" i="61"/>
  <c r="L760" i="49"/>
  <c r="J785" i="74"/>
  <c r="L785" i="49"/>
  <c r="Q32" i="52"/>
  <c r="F53" i="2"/>
  <c r="N11" i="67"/>
  <c r="O11" i="67"/>
  <c r="E623" i="76"/>
  <c r="K202" i="49"/>
  <c r="L758" i="76"/>
  <c r="I758" i="49"/>
  <c r="F37" i="25"/>
  <c r="K37" i="25"/>
  <c r="R30" i="36"/>
  <c r="R36" i="36"/>
  <c r="H10" i="68"/>
  <c r="H66" i="54"/>
  <c r="F758" i="74"/>
  <c r="C31" i="35"/>
  <c r="H760" i="49"/>
  <c r="G758" i="76"/>
  <c r="M17" i="70"/>
  <c r="K591" i="74"/>
  <c r="Q49" i="52"/>
  <c r="Q50" i="52"/>
  <c r="D66" i="34"/>
  <c r="D24" i="52"/>
  <c r="K25" i="54"/>
  <c r="R30" i="26"/>
  <c r="W22" i="26"/>
  <c r="G14" i="61"/>
  <c r="E312" i="74"/>
  <c r="J758" i="74"/>
  <c r="W27" i="80"/>
  <c r="H18" i="61"/>
  <c r="T65" i="52"/>
  <c r="T66" i="52"/>
  <c r="W47" i="21"/>
  <c r="M13" i="61"/>
  <c r="I771" i="49"/>
  <c r="M590" i="49"/>
  <c r="Q35" i="52"/>
  <c r="M655" i="74"/>
  <c r="M817" i="74"/>
  <c r="Q48" i="52"/>
  <c r="E807" i="49"/>
  <c r="D202" i="74"/>
  <c r="H407" i="76"/>
  <c r="O64" i="52"/>
  <c r="F779" i="49"/>
  <c r="G744" i="76"/>
  <c r="G760" i="74"/>
  <c r="D539" i="74"/>
  <c r="U11" i="70"/>
  <c r="Q43" i="52"/>
  <c r="B32" i="30"/>
  <c r="D12" i="29"/>
  <c r="K800" i="74"/>
  <c r="M397" i="74"/>
  <c r="M784" i="74"/>
  <c r="J623" i="76"/>
  <c r="D57" i="80"/>
  <c r="D85" i="80"/>
  <c r="M242" i="74"/>
  <c r="M764" i="74"/>
  <c r="F407" i="74"/>
  <c r="J771" i="76"/>
  <c r="K81" i="76"/>
  <c r="H744" i="76"/>
  <c r="J321" i="49"/>
  <c r="I760" i="76"/>
  <c r="F52" i="83"/>
  <c r="C52" i="83"/>
  <c r="Q36" i="80"/>
  <c r="G12" i="68"/>
  <c r="J321" i="76"/>
  <c r="D800" i="74"/>
  <c r="H760" i="76"/>
  <c r="F26" i="35"/>
  <c r="J26" i="35"/>
  <c r="D48" i="75"/>
  <c r="M262" i="76"/>
  <c r="M766" i="76"/>
  <c r="H591" i="76"/>
  <c r="K202" i="76"/>
  <c r="O42" i="52"/>
  <c r="D785" i="49"/>
  <c r="J415" i="49"/>
  <c r="D61" i="34"/>
  <c r="F805" i="49"/>
  <c r="I758" i="76"/>
  <c r="D321" i="49"/>
  <c r="D60" i="52"/>
  <c r="D61" i="52"/>
  <c r="K747" i="76"/>
  <c r="E760" i="49"/>
  <c r="J415" i="76"/>
  <c r="G760" i="49"/>
  <c r="G771" i="49"/>
  <c r="J807" i="49"/>
  <c r="I591" i="76"/>
  <c r="D51" i="46"/>
  <c r="K758" i="76"/>
  <c r="D104" i="24"/>
  <c r="W38" i="13"/>
  <c r="K11" i="61"/>
  <c r="R30" i="21"/>
  <c r="W22" i="21"/>
  <c r="G13" i="61"/>
  <c r="L191" i="76"/>
  <c r="D67" i="77"/>
  <c r="D68" i="77"/>
  <c r="F794" i="49"/>
  <c r="M262" i="49"/>
  <c r="M766" i="49"/>
  <c r="E104" i="66"/>
  <c r="G104" i="66"/>
  <c r="M533" i="49"/>
  <c r="F760" i="76"/>
  <c r="W38" i="26"/>
  <c r="K14" i="61"/>
  <c r="C28" i="30"/>
  <c r="M76" i="49"/>
  <c r="L800" i="49"/>
  <c r="D106" i="29"/>
  <c r="E744" i="49"/>
  <c r="F57" i="2"/>
  <c r="P105" i="36"/>
  <c r="F28" i="30"/>
  <c r="J28" i="30"/>
  <c r="M76" i="76"/>
  <c r="M429" i="74"/>
  <c r="B45" i="75"/>
  <c r="F45" i="75"/>
  <c r="F793" i="76"/>
  <c r="W38" i="84"/>
  <c r="K19" i="61"/>
  <c r="I744" i="76"/>
  <c r="H744" i="74"/>
  <c r="D63" i="29"/>
  <c r="F790" i="76"/>
  <c r="F740" i="76"/>
  <c r="F744" i="76"/>
  <c r="D758" i="76"/>
  <c r="P60" i="52"/>
  <c r="P61" i="52"/>
  <c r="K57" i="36"/>
  <c r="H318" i="49"/>
  <c r="D23" i="77"/>
  <c r="L771" i="49"/>
  <c r="M347" i="76"/>
  <c r="M779" i="76"/>
  <c r="I407" i="49"/>
  <c r="D20" i="15"/>
  <c r="L771" i="76"/>
  <c r="L81" i="74"/>
  <c r="M665" i="76"/>
  <c r="M818" i="76"/>
  <c r="F81" i="76"/>
  <c r="I744" i="49"/>
  <c r="R69" i="36"/>
  <c r="E87" i="54"/>
  <c r="M222" i="49"/>
  <c r="M762" i="49"/>
  <c r="M397" i="49"/>
  <c r="B40" i="46"/>
  <c r="M571" i="74"/>
  <c r="B61" i="75"/>
  <c r="F61" i="75"/>
  <c r="I81" i="74"/>
  <c r="J807" i="76"/>
  <c r="I800" i="76"/>
  <c r="D50" i="77"/>
  <c r="M551" i="76"/>
  <c r="B59" i="77"/>
  <c r="M311" i="49"/>
  <c r="M367" i="76"/>
  <c r="B37" i="77"/>
  <c r="F37" i="77"/>
  <c r="C40" i="20"/>
  <c r="M499" i="76"/>
  <c r="B52" i="77"/>
  <c r="L312" i="74"/>
  <c r="I21" i="86"/>
  <c r="F771" i="76"/>
  <c r="H800" i="74"/>
  <c r="K807" i="76"/>
  <c r="M509" i="49"/>
  <c r="M797" i="49"/>
  <c r="J623" i="49"/>
  <c r="G623" i="74"/>
  <c r="M589" i="76"/>
  <c r="E785" i="49"/>
  <c r="M59" i="74"/>
  <c r="M743" i="74"/>
  <c r="M14" i="70"/>
  <c r="D66" i="52"/>
  <c r="E64" i="52"/>
  <c r="E65" i="52"/>
  <c r="H85" i="16"/>
  <c r="H409" i="74"/>
  <c r="H409" i="49"/>
  <c r="D13" i="55"/>
  <c r="K24" i="54"/>
  <c r="J771" i="49"/>
  <c r="F37" i="40"/>
  <c r="K37" i="40"/>
  <c r="L37" i="40"/>
  <c r="D103" i="39"/>
  <c r="H315" i="49"/>
  <c r="H315" i="74"/>
  <c r="G81" i="49"/>
  <c r="O57" i="52"/>
  <c r="H744" i="49"/>
  <c r="M387" i="76"/>
  <c r="M783" i="76"/>
  <c r="K747" i="49"/>
  <c r="F14" i="25"/>
  <c r="G14" i="25"/>
  <c r="G14" i="50"/>
  <c r="D58" i="24"/>
  <c r="G785" i="49"/>
  <c r="I800" i="74"/>
  <c r="I760" i="49"/>
  <c r="L747" i="49"/>
  <c r="F26" i="25"/>
  <c r="J26" i="25"/>
  <c r="D61" i="24"/>
  <c r="F43" i="25"/>
  <c r="K43" i="25"/>
  <c r="M43" i="25"/>
  <c r="D109" i="24"/>
  <c r="I322" i="76"/>
  <c r="I322" i="49"/>
  <c r="B18" i="35"/>
  <c r="M181" i="74"/>
  <c r="M757" i="74"/>
  <c r="H202" i="76"/>
  <c r="W30" i="26"/>
  <c r="D11" i="82"/>
  <c r="F23" i="83"/>
  <c r="D60" i="82"/>
  <c r="C23" i="83"/>
  <c r="F41" i="40"/>
  <c r="D107" i="39"/>
  <c r="M186" i="49"/>
  <c r="G760" i="76"/>
  <c r="D812" i="76"/>
  <c r="F52" i="2"/>
  <c r="C43" i="25"/>
  <c r="W35" i="84"/>
  <c r="J19" i="61"/>
  <c r="C37" i="25"/>
  <c r="D758" i="49"/>
  <c r="K744" i="49"/>
  <c r="N21" i="86"/>
  <c r="E191" i="76"/>
  <c r="G744" i="49"/>
  <c r="C50" i="40"/>
  <c r="F27" i="2"/>
  <c r="J27" i="2"/>
  <c r="D62" i="1"/>
  <c r="C27" i="2"/>
  <c r="D49" i="46"/>
  <c r="AB19" i="86"/>
  <c r="AJ19" i="86"/>
  <c r="AB71" i="36"/>
  <c r="AB72" i="36"/>
  <c r="J10" i="68"/>
  <c r="C8" i="75"/>
  <c r="G15" i="50"/>
  <c r="D807" i="76"/>
  <c r="I81" i="76"/>
  <c r="F14" i="30"/>
  <c r="E11" i="51"/>
  <c r="G812" i="49"/>
  <c r="K758" i="74"/>
  <c r="E771" i="76"/>
  <c r="M561" i="74"/>
  <c r="B60" i="75"/>
  <c r="L539" i="76"/>
  <c r="E316" i="49"/>
  <c r="I39" i="20"/>
  <c r="I17" i="72"/>
  <c r="I39" i="79"/>
  <c r="I14" i="72"/>
  <c r="C31" i="20"/>
  <c r="G13" i="67"/>
  <c r="O13" i="67"/>
  <c r="I807" i="49"/>
  <c r="K623" i="49"/>
  <c r="H785" i="76"/>
  <c r="E800" i="76"/>
  <c r="H81" i="74"/>
  <c r="J202" i="49"/>
  <c r="C41" i="20"/>
  <c r="C53" i="20"/>
  <c r="K760" i="49"/>
  <c r="G785" i="76"/>
  <c r="B58" i="54"/>
  <c r="I320" i="49"/>
  <c r="H407" i="49"/>
  <c r="W27" i="84"/>
  <c r="H19" i="61"/>
  <c r="H69" i="76"/>
  <c r="C41" i="30"/>
  <c r="M675" i="49"/>
  <c r="M819" i="49"/>
  <c r="C40" i="30"/>
  <c r="C39" i="20"/>
  <c r="W43" i="84"/>
  <c r="L19" i="61"/>
  <c r="I747" i="49"/>
  <c r="W30" i="84"/>
  <c r="I19" i="61"/>
  <c r="I57" i="31"/>
  <c r="I85" i="31"/>
  <c r="I631" i="76"/>
  <c r="E18" i="54"/>
  <c r="J785" i="49"/>
  <c r="C28" i="20"/>
  <c r="J28" i="20"/>
  <c r="C30" i="20"/>
  <c r="D107" i="29"/>
  <c r="B77" i="52"/>
  <c r="M479" i="74"/>
  <c r="M794" i="74"/>
  <c r="F13" i="59"/>
  <c r="C36" i="20"/>
  <c r="M121" i="76"/>
  <c r="M751" i="76"/>
  <c r="C29" i="20"/>
  <c r="M311" i="76"/>
  <c r="C8" i="46"/>
  <c r="C44" i="79"/>
  <c r="M645" i="49"/>
  <c r="M816" i="49"/>
  <c r="K18" i="54"/>
  <c r="C43" i="20"/>
  <c r="D9" i="60"/>
  <c r="I6" i="52"/>
  <c r="I52" i="52"/>
  <c r="M399" i="74"/>
  <c r="D30" i="83"/>
  <c r="D32" i="83"/>
  <c r="D33" i="83"/>
  <c r="O46" i="52"/>
  <c r="O48" i="52"/>
  <c r="J31" i="20"/>
  <c r="F796" i="49"/>
  <c r="B74" i="52"/>
  <c r="B47" i="52"/>
  <c r="N17" i="72"/>
  <c r="C57" i="20"/>
  <c r="I539" i="76"/>
  <c r="Q17" i="63"/>
  <c r="M12" i="70"/>
  <c r="D65" i="82"/>
  <c r="H747" i="74"/>
  <c r="R30" i="41"/>
  <c r="R35" i="41"/>
  <c r="T17" i="72"/>
  <c r="F789" i="49"/>
  <c r="J23" i="79"/>
  <c r="J18" i="59"/>
  <c r="E57" i="21"/>
  <c r="E410" i="49"/>
  <c r="H800" i="49"/>
  <c r="H24" i="52"/>
  <c r="F806" i="49"/>
  <c r="D62" i="46"/>
  <c r="M645" i="76"/>
  <c r="M816" i="76"/>
  <c r="R69" i="41"/>
  <c r="E88" i="54"/>
  <c r="C42" i="20"/>
  <c r="D807" i="49"/>
  <c r="I57" i="13"/>
  <c r="I408" i="49"/>
  <c r="I747" i="76"/>
  <c r="W43" i="26"/>
  <c r="L14" i="61"/>
  <c r="D107" i="34"/>
  <c r="F41" i="35"/>
  <c r="W47" i="80"/>
  <c r="M18" i="61"/>
  <c r="M305" i="74"/>
  <c r="M171" i="76"/>
  <c r="M756" i="76"/>
  <c r="I314" i="49"/>
  <c r="J53" i="52"/>
  <c r="J54" i="52"/>
  <c r="M397" i="76"/>
  <c r="E202" i="74"/>
  <c r="M161" i="49"/>
  <c r="M755" i="49"/>
  <c r="M695" i="76"/>
  <c r="M821" i="76"/>
  <c r="M655" i="76"/>
  <c r="M817" i="76"/>
  <c r="AB13" i="86"/>
  <c r="AJ13" i="86"/>
  <c r="K591" i="76"/>
  <c r="D747" i="49"/>
  <c r="E760" i="76"/>
  <c r="K807" i="49"/>
  <c r="D623" i="49"/>
  <c r="F791" i="76"/>
  <c r="D66" i="82"/>
  <c r="F31" i="83"/>
  <c r="J31" i="83"/>
  <c r="C31" i="83"/>
  <c r="X68" i="31"/>
  <c r="E11" i="55"/>
  <c r="B45" i="52"/>
  <c r="M387" i="49"/>
  <c r="B39" i="46"/>
  <c r="G312" i="76"/>
  <c r="I202" i="49"/>
  <c r="B19" i="20"/>
  <c r="F19" i="20"/>
  <c r="J19" i="20"/>
  <c r="B54" i="2"/>
  <c r="U13" i="70"/>
  <c r="K771" i="76"/>
  <c r="F623" i="74"/>
  <c r="D318" i="76"/>
  <c r="D318" i="49"/>
  <c r="F39" i="25"/>
  <c r="D105" i="24"/>
  <c r="F31" i="15"/>
  <c r="J31" i="15"/>
  <c r="F23" i="15"/>
  <c r="J23" i="15"/>
  <c r="J12" i="59"/>
  <c r="D11" i="14"/>
  <c r="D60" i="14"/>
  <c r="M581" i="49"/>
  <c r="B62" i="46"/>
  <c r="E191" i="49"/>
  <c r="W30" i="41"/>
  <c r="I17" i="61"/>
  <c r="C54" i="2"/>
  <c r="F191" i="74"/>
  <c r="D27" i="75"/>
  <c r="D747" i="74"/>
  <c r="C40" i="83"/>
  <c r="G322" i="49"/>
  <c r="G322" i="76"/>
  <c r="B59" i="52"/>
  <c r="K20" i="54"/>
  <c r="D20" i="52"/>
  <c r="E191" i="74"/>
  <c r="L744" i="76"/>
  <c r="F812" i="74"/>
  <c r="K812" i="76"/>
  <c r="J758" i="76"/>
  <c r="D744" i="49"/>
  <c r="M212" i="74"/>
  <c r="M761" i="74"/>
  <c r="B78" i="52"/>
  <c r="M581" i="76"/>
  <c r="B62" i="77"/>
  <c r="M469" i="49"/>
  <c r="B49" i="46"/>
  <c r="D106" i="45"/>
  <c r="K191" i="76"/>
  <c r="D105" i="34"/>
  <c r="M459" i="76"/>
  <c r="B48" i="77"/>
  <c r="I202" i="76"/>
  <c r="B47" i="35"/>
  <c r="W38" i="16"/>
  <c r="K12" i="61"/>
  <c r="D771" i="49"/>
  <c r="F39" i="35"/>
  <c r="K39" i="35"/>
  <c r="L39" i="35"/>
  <c r="G800" i="76"/>
  <c r="F747" i="49"/>
  <c r="T60" i="52"/>
  <c r="T61" i="52"/>
  <c r="D191" i="49"/>
  <c r="W35" i="36"/>
  <c r="J16" i="61"/>
  <c r="G807" i="49"/>
  <c r="C53" i="83"/>
  <c r="F53" i="83"/>
  <c r="N19" i="67"/>
  <c r="O19" i="67"/>
  <c r="J202" i="76"/>
  <c r="T24" i="52"/>
  <c r="L807" i="76"/>
  <c r="I800" i="49"/>
  <c r="B37" i="52"/>
  <c r="J747" i="76"/>
  <c r="J315" i="49"/>
  <c r="J315" i="74"/>
  <c r="C51" i="83"/>
  <c r="B54" i="83"/>
  <c r="F51" i="83"/>
  <c r="E29" i="52"/>
  <c r="M161" i="74"/>
  <c r="M755" i="74"/>
  <c r="M479" i="49"/>
  <c r="B50" i="46"/>
  <c r="D81" i="74"/>
  <c r="D106" i="34"/>
  <c r="J591" i="76"/>
  <c r="D20" i="20"/>
  <c r="D33" i="20"/>
  <c r="L81" i="49"/>
  <c r="C40" i="35"/>
  <c r="M252" i="74"/>
  <c r="M765" i="74"/>
  <c r="C41" i="79"/>
  <c r="H591" i="49"/>
  <c r="E800" i="49"/>
  <c r="M282" i="74"/>
  <c r="M768" i="74"/>
  <c r="K785" i="49"/>
  <c r="F798" i="76"/>
  <c r="F806" i="74"/>
  <c r="Q64" i="52"/>
  <c r="M49" i="76"/>
  <c r="M742" i="76"/>
  <c r="M292" i="76"/>
  <c r="M769" i="76"/>
  <c r="D69" i="74"/>
  <c r="M212" i="76"/>
  <c r="M761" i="76"/>
  <c r="W43" i="80"/>
  <c r="L18" i="61"/>
  <c r="M367" i="74"/>
  <c r="B37" i="75"/>
  <c r="F37" i="75"/>
  <c r="M561" i="76"/>
  <c r="B60" i="77"/>
  <c r="F60" i="77"/>
  <c r="M613" i="74"/>
  <c r="B67" i="75"/>
  <c r="L591" i="76"/>
  <c r="D54" i="46"/>
  <c r="J800" i="49"/>
  <c r="F29" i="40"/>
  <c r="J29" i="40"/>
  <c r="D64" i="39"/>
  <c r="C29" i="40"/>
  <c r="M655" i="49"/>
  <c r="M817" i="49"/>
  <c r="N20" i="52"/>
  <c r="O59" i="52"/>
  <c r="C28" i="79"/>
  <c r="E771" i="49"/>
  <c r="B18" i="54"/>
  <c r="E56" i="52"/>
  <c r="E60" i="52"/>
  <c r="E591" i="74"/>
  <c r="L785" i="76"/>
  <c r="H623" i="76"/>
  <c r="H800" i="76"/>
  <c r="I191" i="49"/>
  <c r="J747" i="49"/>
  <c r="B76" i="52"/>
  <c r="D191" i="76"/>
  <c r="E623" i="49"/>
  <c r="M665" i="49"/>
  <c r="M818" i="49"/>
  <c r="M91" i="76"/>
  <c r="M748" i="76"/>
  <c r="I539" i="74"/>
  <c r="D312" i="49"/>
  <c r="E58" i="54"/>
  <c r="D591" i="76"/>
  <c r="G771" i="76"/>
  <c r="H413" i="49"/>
  <c r="H85" i="41"/>
  <c r="H630" i="76"/>
  <c r="H413" i="76"/>
  <c r="D51" i="77"/>
  <c r="J28" i="79"/>
  <c r="L800" i="76"/>
  <c r="L758" i="49"/>
  <c r="M161" i="76"/>
  <c r="M755" i="76"/>
  <c r="AB69" i="21"/>
  <c r="AB71" i="21"/>
  <c r="AB72" i="21"/>
  <c r="J7" i="68"/>
  <c r="AA71" i="21"/>
  <c r="D63" i="1"/>
  <c r="C28" i="2"/>
  <c r="I317" i="49"/>
  <c r="I317" i="76"/>
  <c r="J591" i="49"/>
  <c r="K785" i="76"/>
  <c r="H317" i="76"/>
  <c r="H57" i="26"/>
  <c r="H317" i="49"/>
  <c r="D11" i="34"/>
  <c r="D60" i="34"/>
  <c r="C23" i="35"/>
  <c r="F23" i="35"/>
  <c r="E22" i="52"/>
  <c r="E24" i="52"/>
  <c r="D800" i="76"/>
  <c r="K407" i="74"/>
  <c r="M222" i="76"/>
  <c r="M762" i="76"/>
  <c r="N53" i="52"/>
  <c r="N54" i="52"/>
  <c r="D30" i="40"/>
  <c r="D65" i="39"/>
  <c r="C30" i="40"/>
  <c r="AA71" i="41"/>
  <c r="AB69" i="41"/>
  <c r="AB71" i="41"/>
  <c r="AB72" i="41"/>
  <c r="J11" i="68"/>
  <c r="B59" i="25"/>
  <c r="D62" i="78"/>
  <c r="F27" i="79"/>
  <c r="J27" i="79"/>
  <c r="H191" i="49"/>
  <c r="M357" i="76"/>
  <c r="B36" i="77"/>
  <c r="M685" i="49"/>
  <c r="M820" i="49"/>
  <c r="D81" i="49"/>
  <c r="L322" i="49"/>
  <c r="L322" i="76"/>
  <c r="F28" i="2"/>
  <c r="J28" i="2"/>
  <c r="F65" i="52"/>
  <c r="F66" i="52"/>
  <c r="M439" i="76"/>
  <c r="M790" i="76"/>
  <c r="F23" i="2"/>
  <c r="C23" i="2"/>
  <c r="D11" i="1"/>
  <c r="D60" i="1"/>
  <c r="D760" i="49"/>
  <c r="H416" i="76"/>
  <c r="F758" i="76"/>
  <c r="M675" i="76"/>
  <c r="M819" i="76"/>
  <c r="M21" i="86"/>
  <c r="L191" i="49"/>
  <c r="I771" i="76"/>
  <c r="E317" i="49"/>
  <c r="E317" i="76"/>
  <c r="E57" i="26"/>
  <c r="F59" i="25"/>
  <c r="R69" i="21"/>
  <c r="E85" i="54"/>
  <c r="H85" i="84"/>
  <c r="H633" i="49"/>
  <c r="M194" i="49"/>
  <c r="H21" i="86"/>
  <c r="J27" i="30"/>
  <c r="K760" i="76"/>
  <c r="D110" i="34"/>
  <c r="F51" i="35"/>
  <c r="C51" i="35"/>
  <c r="M194" i="74"/>
  <c r="D110" i="82"/>
  <c r="D44" i="83"/>
  <c r="C44" i="83"/>
  <c r="D30" i="30"/>
  <c r="D65" i="29"/>
  <c r="F21" i="86"/>
  <c r="Q12" i="86"/>
  <c r="AI12" i="86"/>
  <c r="U21" i="86"/>
  <c r="J191" i="74"/>
  <c r="M121" i="49"/>
  <c r="M751" i="49"/>
  <c r="H319" i="76"/>
  <c r="H319" i="49"/>
  <c r="H322" i="76"/>
  <c r="H322" i="49"/>
  <c r="L744" i="49"/>
  <c r="H807" i="49"/>
  <c r="T20" i="52"/>
  <c r="C58" i="25"/>
  <c r="B50" i="52"/>
  <c r="J69" i="76"/>
  <c r="M509" i="74"/>
  <c r="M797" i="74"/>
  <c r="G81" i="74"/>
  <c r="U12" i="70"/>
  <c r="F539" i="76"/>
  <c r="M61" i="74"/>
  <c r="M529" i="74"/>
  <c r="B55" i="75"/>
  <c r="F55" i="75"/>
  <c r="K55" i="75"/>
  <c r="O55" i="75"/>
  <c r="M101" i="76"/>
  <c r="M749" i="76"/>
  <c r="C31" i="79"/>
  <c r="C30" i="79"/>
  <c r="J69" i="74"/>
  <c r="M377" i="74"/>
  <c r="B38" i="75"/>
  <c r="F38" i="75"/>
  <c r="D36" i="46"/>
  <c r="C51" i="30"/>
  <c r="D44" i="35"/>
  <c r="M282" i="76"/>
  <c r="M768" i="76"/>
  <c r="J31" i="79"/>
  <c r="G623" i="76"/>
  <c r="M403" i="76"/>
  <c r="M685" i="76"/>
  <c r="M820" i="76"/>
  <c r="D629" i="49"/>
  <c r="D412" i="49"/>
  <c r="D63" i="34"/>
  <c r="D93" i="36"/>
  <c r="D700" i="49"/>
  <c r="D412" i="76"/>
  <c r="H623" i="49"/>
  <c r="F28" i="35"/>
  <c r="J28" i="35"/>
  <c r="K44" i="52"/>
  <c r="D52" i="77"/>
  <c r="H785" i="49"/>
  <c r="F51" i="40"/>
  <c r="F54" i="40"/>
  <c r="C51" i="40"/>
  <c r="B54" i="40"/>
  <c r="K312" i="76"/>
  <c r="O50" i="52"/>
  <c r="M131" i="74"/>
  <c r="M752" i="74"/>
  <c r="W30" i="80"/>
  <c r="I18" i="61"/>
  <c r="U16" i="70"/>
  <c r="E785" i="76"/>
  <c r="AB71" i="84"/>
  <c r="AB72" i="84"/>
  <c r="J13" i="68"/>
  <c r="G81" i="76"/>
  <c r="G50" i="54"/>
  <c r="B32" i="35"/>
  <c r="D12" i="34"/>
  <c r="K11" i="52"/>
  <c r="G312" i="49"/>
  <c r="W38" i="36"/>
  <c r="K16" i="61"/>
  <c r="M571" i="49"/>
  <c r="B61" i="46"/>
  <c r="F61" i="46"/>
  <c r="H747" i="49"/>
  <c r="C27" i="30"/>
  <c r="G747" i="49"/>
  <c r="M91" i="49"/>
  <c r="M748" i="49"/>
  <c r="M489" i="76"/>
  <c r="B51" i="77"/>
  <c r="M242" i="49"/>
  <c r="M764" i="49"/>
  <c r="E407" i="49"/>
  <c r="K771" i="49"/>
  <c r="K42" i="52"/>
  <c r="D106" i="78"/>
  <c r="F40" i="79"/>
  <c r="K40" i="79"/>
  <c r="M40" i="79"/>
  <c r="P65" i="52"/>
  <c r="P66" i="52"/>
  <c r="M151" i="76"/>
  <c r="M754" i="76"/>
  <c r="K407" i="49"/>
  <c r="H539" i="76"/>
  <c r="E539" i="76"/>
  <c r="AB69" i="80"/>
  <c r="AB71" i="80"/>
  <c r="AB72" i="80"/>
  <c r="J12" i="68"/>
  <c r="AA71" i="80"/>
  <c r="F43" i="83"/>
  <c r="K43" i="83"/>
  <c r="M43" i="83"/>
  <c r="D109" i="82"/>
  <c r="C43" i="83"/>
  <c r="D112" i="82"/>
  <c r="C46" i="83"/>
  <c r="F43" i="35"/>
  <c r="K43" i="35"/>
  <c r="M43" i="35"/>
  <c r="M47" i="35"/>
  <c r="M49" i="35"/>
  <c r="N16" i="59"/>
  <c r="D109" i="34"/>
  <c r="C43" i="35"/>
  <c r="F58" i="2"/>
  <c r="C58" i="2"/>
  <c r="C59" i="2"/>
  <c r="M469" i="74"/>
  <c r="B49" i="75"/>
  <c r="M603" i="76"/>
  <c r="M810" i="76"/>
  <c r="L21" i="86"/>
  <c r="T53" i="52"/>
  <c r="T54" i="52"/>
  <c r="AA21" i="86"/>
  <c r="F51" i="30"/>
  <c r="I312" i="49"/>
  <c r="H758" i="49"/>
  <c r="M479" i="76"/>
  <c r="F43" i="40"/>
  <c r="K43" i="40"/>
  <c r="M43" i="40"/>
  <c r="D109" i="39"/>
  <c r="C43" i="40"/>
  <c r="D105" i="82"/>
  <c r="C39" i="83"/>
  <c r="F39" i="83"/>
  <c r="F45" i="25"/>
  <c r="K45" i="25"/>
  <c r="O45" i="25"/>
  <c r="D111" i="24"/>
  <c r="D111" i="82"/>
  <c r="F45" i="83"/>
  <c r="K45" i="83"/>
  <c r="O45" i="83"/>
  <c r="O47" i="83"/>
  <c r="O49" i="83"/>
  <c r="P19" i="59"/>
  <c r="C45" i="83"/>
  <c r="D112" i="24"/>
  <c r="C46" i="25"/>
  <c r="F46" i="25"/>
  <c r="K46" i="25"/>
  <c r="O46" i="25"/>
  <c r="E18" i="52"/>
  <c r="E20" i="52"/>
  <c r="B79" i="52"/>
  <c r="Q23" i="52"/>
  <c r="M429" i="76"/>
  <c r="M789" i="76"/>
  <c r="D57" i="14"/>
  <c r="M111" i="76"/>
  <c r="M750" i="76"/>
  <c r="P53" i="52"/>
  <c r="P54" i="52"/>
  <c r="D109" i="14"/>
  <c r="F43" i="15"/>
  <c r="K43" i="15"/>
  <c r="M43" i="15"/>
  <c r="D104" i="82"/>
  <c r="E38" i="83"/>
  <c r="E47" i="83"/>
  <c r="E61" i="83"/>
  <c r="E73" i="83"/>
  <c r="C38" i="83"/>
  <c r="B47" i="25"/>
  <c r="F13" i="15"/>
  <c r="J13" i="15"/>
  <c r="R30" i="16"/>
  <c r="R36" i="16"/>
  <c r="H6" i="68"/>
  <c r="J744" i="49"/>
  <c r="R30" i="13"/>
  <c r="R36" i="13"/>
  <c r="H5" i="68"/>
  <c r="K66" i="54"/>
  <c r="M367" i="49"/>
  <c r="B37" i="46"/>
  <c r="K800" i="76"/>
  <c r="D105" i="39"/>
  <c r="C39" i="40"/>
  <c r="F39" i="40"/>
  <c r="D107" i="82"/>
  <c r="C41" i="83"/>
  <c r="F41" i="83"/>
  <c r="F36" i="79"/>
  <c r="K36" i="79"/>
  <c r="L36" i="79"/>
  <c r="D102" i="78"/>
  <c r="E38" i="40"/>
  <c r="E47" i="40"/>
  <c r="E61" i="40"/>
  <c r="E73" i="40"/>
  <c r="C38" i="40"/>
  <c r="D104" i="39"/>
  <c r="F36" i="40"/>
  <c r="C36" i="40"/>
  <c r="B47" i="40"/>
  <c r="D102" i="39"/>
  <c r="F40" i="25"/>
  <c r="K40" i="25"/>
  <c r="M40" i="25"/>
  <c r="D106" i="24"/>
  <c r="K319" i="76"/>
  <c r="K319" i="49"/>
  <c r="M489" i="49"/>
  <c r="B51" i="46"/>
  <c r="U19" i="70"/>
  <c r="D800" i="49"/>
  <c r="L807" i="49"/>
  <c r="F41" i="25"/>
  <c r="D107" i="24"/>
  <c r="E539" i="49"/>
  <c r="G42" i="54"/>
  <c r="M509" i="76"/>
  <c r="D108" i="29"/>
  <c r="F42" i="30"/>
  <c r="K42" i="30"/>
  <c r="N42" i="30"/>
  <c r="D108" i="82"/>
  <c r="F42" i="83"/>
  <c r="K42" i="83"/>
  <c r="N42" i="83"/>
  <c r="C42" i="83"/>
  <c r="D107" i="1"/>
  <c r="F41" i="2"/>
  <c r="C41" i="2"/>
  <c r="M519" i="74"/>
  <c r="M798" i="74"/>
  <c r="M499" i="74"/>
  <c r="B52" i="75"/>
  <c r="B26" i="54"/>
  <c r="G800" i="49"/>
  <c r="D44" i="25"/>
  <c r="D110" i="24"/>
  <c r="D104" i="34"/>
  <c r="E38" i="35"/>
  <c r="C38" i="35"/>
  <c r="F42" i="25"/>
  <c r="K42" i="25"/>
  <c r="N42" i="25"/>
  <c r="D110" i="39"/>
  <c r="C44" i="40"/>
  <c r="D44" i="40"/>
  <c r="D47" i="40"/>
  <c r="F39" i="30"/>
  <c r="K39" i="30"/>
  <c r="L39" i="30"/>
  <c r="D105" i="29"/>
  <c r="F41" i="20"/>
  <c r="D107" i="19"/>
  <c r="F58" i="83"/>
  <c r="C58" i="83"/>
  <c r="M222" i="74"/>
  <c r="M762" i="74"/>
  <c r="K312" i="49"/>
  <c r="M469" i="76"/>
  <c r="D102" i="1"/>
  <c r="F36" i="2"/>
  <c r="C36" i="2"/>
  <c r="B49" i="52"/>
  <c r="J21" i="70"/>
  <c r="M536" i="49"/>
  <c r="F42" i="40"/>
  <c r="K42" i="40"/>
  <c r="N42" i="40"/>
  <c r="C42" i="40"/>
  <c r="D108" i="39"/>
  <c r="D539" i="49"/>
  <c r="T21" i="70"/>
  <c r="F407" i="76"/>
  <c r="J312" i="49"/>
  <c r="B59" i="2"/>
  <c r="M272" i="74"/>
  <c r="M767" i="74"/>
  <c r="G758" i="49"/>
  <c r="E46" i="54"/>
  <c r="E50" i="54"/>
  <c r="R69" i="26"/>
  <c r="D102" i="19"/>
  <c r="F36" i="20"/>
  <c r="F58" i="40"/>
  <c r="C58" i="40"/>
  <c r="D103" i="82"/>
  <c r="F37" i="83"/>
  <c r="K37" i="83"/>
  <c r="L37" i="83"/>
  <c r="C37" i="83"/>
  <c r="F316" i="49"/>
  <c r="F57" i="21"/>
  <c r="F316" i="74"/>
  <c r="I85" i="26"/>
  <c r="I411" i="49"/>
  <c r="I411" i="76"/>
  <c r="I321" i="76"/>
  <c r="I57" i="80"/>
  <c r="I321" i="49"/>
  <c r="M561" i="49"/>
  <c r="B60" i="46"/>
  <c r="F60" i="46"/>
  <c r="H314" i="74"/>
  <c r="H314" i="49"/>
  <c r="E81" i="49"/>
  <c r="M232" i="76"/>
  <c r="M763" i="76"/>
  <c r="E69" i="76"/>
  <c r="M499" i="49"/>
  <c r="M796" i="49"/>
  <c r="F758" i="49"/>
  <c r="M449" i="49"/>
  <c r="M791" i="49"/>
  <c r="K42" i="54"/>
  <c r="H202" i="74"/>
  <c r="F191" i="76"/>
  <c r="D27" i="77"/>
  <c r="M377" i="76"/>
  <c r="M782" i="76"/>
  <c r="L407" i="76"/>
  <c r="L591" i="49"/>
  <c r="F11" i="50"/>
  <c r="F13" i="2"/>
  <c r="J13" i="2"/>
  <c r="D57" i="1"/>
  <c r="C13" i="2"/>
  <c r="E49" i="52"/>
  <c r="L407" i="49"/>
  <c r="E84" i="66"/>
  <c r="M439" i="49"/>
  <c r="B46" i="46"/>
  <c r="G539" i="49"/>
  <c r="M18" i="70"/>
  <c r="G539" i="76"/>
  <c r="M49" i="74"/>
  <c r="B22" i="75"/>
  <c r="F22" i="75"/>
  <c r="M377" i="49"/>
  <c r="M782" i="49"/>
  <c r="J785" i="76"/>
  <c r="G16" i="50"/>
  <c r="D58" i="34"/>
  <c r="C14" i="35"/>
  <c r="F14" i="35"/>
  <c r="G14" i="35"/>
  <c r="K40" i="40"/>
  <c r="I312" i="76"/>
  <c r="M335" i="76"/>
  <c r="M776" i="76"/>
  <c r="N776" i="76"/>
  <c r="K202" i="74"/>
  <c r="M551" i="74"/>
  <c r="B59" i="75"/>
  <c r="M171" i="49"/>
  <c r="M756" i="49"/>
  <c r="Q30" i="36"/>
  <c r="Q36" i="36"/>
  <c r="G10" i="68"/>
  <c r="D322" i="76"/>
  <c r="D322" i="49"/>
  <c r="D57" i="84"/>
  <c r="E101" i="66"/>
  <c r="G101" i="66"/>
  <c r="M335" i="49"/>
  <c r="M449" i="76"/>
  <c r="E74" i="77"/>
  <c r="E77" i="77"/>
  <c r="E80" i="77"/>
  <c r="I785" i="49"/>
  <c r="M614" i="74"/>
  <c r="M614" i="49"/>
  <c r="J69" i="49"/>
  <c r="P21" i="70"/>
  <c r="M617" i="76"/>
  <c r="M617" i="49"/>
  <c r="Z21" i="86"/>
  <c r="K800" i="49"/>
  <c r="M587" i="49"/>
  <c r="M587" i="76"/>
  <c r="H57" i="13"/>
  <c r="M44" i="13"/>
  <c r="AC11" i="86"/>
  <c r="P38" i="52"/>
  <c r="M44" i="16"/>
  <c r="M315" i="49"/>
  <c r="L316" i="49"/>
  <c r="L316" i="74"/>
  <c r="D202" i="76"/>
  <c r="M387" i="74"/>
  <c r="M783" i="74"/>
  <c r="W21" i="86"/>
  <c r="D64" i="19"/>
  <c r="F29" i="20"/>
  <c r="J29" i="20"/>
  <c r="D410" i="49"/>
  <c r="D410" i="74"/>
  <c r="D85" i="21"/>
  <c r="X68" i="13"/>
  <c r="K75" i="54"/>
  <c r="I539" i="49"/>
  <c r="M603" i="49"/>
  <c r="M810" i="49"/>
  <c r="M11" i="70"/>
  <c r="I81" i="49"/>
  <c r="F40" i="20"/>
  <c r="K40" i="20"/>
  <c r="M40" i="20"/>
  <c r="M47" i="20"/>
  <c r="M49" i="20"/>
  <c r="N13" i="59"/>
  <c r="D106" i="19"/>
  <c r="R21" i="70"/>
  <c r="E312" i="49"/>
  <c r="F591" i="76"/>
  <c r="L312" i="76"/>
  <c r="D591" i="49"/>
  <c r="J800" i="76"/>
  <c r="D747" i="76"/>
  <c r="K812" i="49"/>
  <c r="L539" i="49"/>
  <c r="M613" i="76"/>
  <c r="M811" i="76"/>
  <c r="M111" i="49"/>
  <c r="M750" i="49"/>
  <c r="M252" i="76"/>
  <c r="M765" i="76"/>
  <c r="M347" i="49"/>
  <c r="M779" i="49"/>
  <c r="K591" i="49"/>
  <c r="C13" i="15"/>
  <c r="S10" i="72"/>
  <c r="H81" i="76"/>
  <c r="K407" i="76"/>
  <c r="K34" i="54"/>
  <c r="M17" i="62"/>
  <c r="L19" i="62"/>
  <c r="N38" i="52"/>
  <c r="M429" i="49"/>
  <c r="L65" i="52"/>
  <c r="L66" i="52"/>
  <c r="M151" i="49"/>
  <c r="M754" i="49"/>
  <c r="F57" i="36"/>
  <c r="F412" i="49"/>
  <c r="S18" i="72"/>
  <c r="P18" i="63"/>
  <c r="D104" i="78"/>
  <c r="E38" i="79"/>
  <c r="E47" i="79"/>
  <c r="E61" i="79"/>
  <c r="E73" i="79"/>
  <c r="F591" i="49"/>
  <c r="L202" i="76"/>
  <c r="R69" i="31"/>
  <c r="J11" i="55"/>
  <c r="F318" i="76"/>
  <c r="F60" i="52"/>
  <c r="F61" i="52"/>
  <c r="N18" i="72"/>
  <c r="C53" i="15"/>
  <c r="G6" i="52"/>
  <c r="G43" i="52"/>
  <c r="C58" i="15"/>
  <c r="C44" i="15"/>
  <c r="J26" i="15"/>
  <c r="C7" i="75"/>
  <c r="C52" i="15"/>
  <c r="C7" i="46"/>
  <c r="C45" i="15"/>
  <c r="Q18" i="63"/>
  <c r="G12" i="67"/>
  <c r="O12" i="67"/>
  <c r="C31" i="15"/>
  <c r="C43" i="15"/>
  <c r="D10" i="60"/>
  <c r="C26" i="15"/>
  <c r="F12" i="59"/>
  <c r="C14" i="15"/>
  <c r="C23" i="15"/>
  <c r="T18" i="72"/>
  <c r="M101" i="49"/>
  <c r="M749" i="49"/>
  <c r="M59" i="76"/>
  <c r="B23" i="77"/>
  <c r="B50" i="54"/>
  <c r="M449" i="74"/>
  <c r="E74" i="75"/>
  <c r="E77" i="75"/>
  <c r="E80" i="75"/>
  <c r="S21" i="70"/>
  <c r="F11" i="15"/>
  <c r="J11" i="15"/>
  <c r="D12" i="50"/>
  <c r="J12" i="50"/>
  <c r="D55" i="14"/>
  <c r="C11" i="15"/>
  <c r="D54" i="78"/>
  <c r="F10" i="79"/>
  <c r="J10" i="79"/>
  <c r="M519" i="49"/>
  <c r="F69" i="49"/>
  <c r="M212" i="49"/>
  <c r="M761" i="49"/>
  <c r="J81" i="49"/>
  <c r="R53" i="52"/>
  <c r="R54" i="52"/>
  <c r="U63" i="52"/>
  <c r="U65" i="52"/>
  <c r="W43" i="36"/>
  <c r="F69" i="76"/>
  <c r="R21" i="86"/>
  <c r="Q21" i="70"/>
  <c r="M571" i="76"/>
  <c r="M805" i="76"/>
  <c r="W27" i="16"/>
  <c r="H12" i="61"/>
  <c r="X68" i="21"/>
  <c r="I785" i="76"/>
  <c r="B34" i="52"/>
  <c r="F30" i="20"/>
  <c r="J30" i="20"/>
  <c r="K46" i="52"/>
  <c r="K64" i="52"/>
  <c r="K32" i="52"/>
  <c r="K7" i="52"/>
  <c r="K43" i="52"/>
  <c r="K59" i="52"/>
  <c r="K37" i="52"/>
  <c r="K48" i="52"/>
  <c r="K14" i="52"/>
  <c r="K56" i="52"/>
  <c r="K63" i="52"/>
  <c r="K47" i="52"/>
  <c r="K49" i="52"/>
  <c r="K45" i="52"/>
  <c r="K13" i="52"/>
  <c r="K50" i="52"/>
  <c r="K19" i="52"/>
  <c r="K35" i="52"/>
  <c r="K34" i="52"/>
  <c r="K36" i="52"/>
  <c r="K23" i="52"/>
  <c r="K52" i="52"/>
  <c r="K57" i="52"/>
  <c r="C90" i="54"/>
  <c r="F539" i="74"/>
  <c r="F202" i="49"/>
  <c r="S21" i="86"/>
  <c r="M302" i="76"/>
  <c r="M770" i="76"/>
  <c r="I591" i="49"/>
  <c r="D54" i="1"/>
  <c r="C11" i="50"/>
  <c r="F10" i="2"/>
  <c r="J10" i="2"/>
  <c r="C10" i="2"/>
  <c r="N12" i="72"/>
  <c r="Q13" i="63"/>
  <c r="C14" i="30"/>
  <c r="C44" i="30"/>
  <c r="F15" i="59"/>
  <c r="I36" i="30"/>
  <c r="H12" i="72"/>
  <c r="C36" i="30"/>
  <c r="C26" i="30"/>
  <c r="G15" i="67"/>
  <c r="O15" i="67"/>
  <c r="C39" i="30"/>
  <c r="C53" i="30"/>
  <c r="C43" i="30"/>
  <c r="M6" i="52"/>
  <c r="M52" i="52"/>
  <c r="C30" i="30"/>
  <c r="T12" i="72"/>
  <c r="C29" i="30"/>
  <c r="C42" i="30"/>
  <c r="C31" i="30"/>
  <c r="C12" i="77"/>
  <c r="C12" i="46"/>
  <c r="D8" i="60"/>
  <c r="M181" i="76"/>
  <c r="M757" i="76"/>
  <c r="S12" i="72"/>
  <c r="P13" i="63"/>
  <c r="M232" i="49"/>
  <c r="M763" i="49"/>
  <c r="M551" i="49"/>
  <c r="B59" i="46"/>
  <c r="M131" i="49"/>
  <c r="M752" i="49"/>
  <c r="E312" i="76"/>
  <c r="K315" i="49"/>
  <c r="K315" i="74"/>
  <c r="H69" i="74"/>
  <c r="F744" i="74"/>
  <c r="F312" i="49"/>
  <c r="E109" i="66"/>
  <c r="M292" i="49"/>
  <c r="M769" i="49"/>
  <c r="W47" i="84"/>
  <c r="M19" i="61"/>
  <c r="G591" i="49"/>
  <c r="D539" i="76"/>
  <c r="J81" i="76"/>
  <c r="F407" i="49"/>
  <c r="F57" i="30"/>
  <c r="C57" i="30"/>
  <c r="M19" i="70"/>
  <c r="G591" i="76"/>
  <c r="J21" i="86"/>
  <c r="G407" i="49"/>
  <c r="I21" i="70"/>
  <c r="H191" i="76"/>
  <c r="D57" i="29"/>
  <c r="F15" i="50"/>
  <c r="C13" i="30"/>
  <c r="F13" i="30"/>
  <c r="J13" i="35"/>
  <c r="E69" i="49"/>
  <c r="D407" i="49"/>
  <c r="M519" i="76"/>
  <c r="L21" i="70"/>
  <c r="D81" i="76"/>
  <c r="F44" i="79"/>
  <c r="J191" i="76"/>
  <c r="K69" i="74"/>
  <c r="O21" i="86"/>
  <c r="J409" i="49"/>
  <c r="J409" i="74"/>
  <c r="J85" i="16"/>
  <c r="F312" i="76"/>
  <c r="D28" i="77"/>
  <c r="B48" i="52"/>
  <c r="L53" i="52"/>
  <c r="L54" i="52"/>
  <c r="T38" i="52"/>
  <c r="J539" i="76"/>
  <c r="F57" i="31"/>
  <c r="F320" i="76"/>
  <c r="F320" i="49"/>
  <c r="C52" i="79"/>
  <c r="F52" i="79"/>
  <c r="M583" i="74"/>
  <c r="M583" i="49"/>
  <c r="M616" i="74"/>
  <c r="M616" i="49"/>
  <c r="E38" i="30"/>
  <c r="E47" i="30"/>
  <c r="E61" i="30"/>
  <c r="E73" i="30"/>
  <c r="D104" i="29"/>
  <c r="C38" i="30"/>
  <c r="M695" i="49"/>
  <c r="M821" i="49"/>
  <c r="L202" i="49"/>
  <c r="J14" i="15"/>
  <c r="E7" i="51"/>
  <c r="P105" i="84"/>
  <c r="M80" i="76"/>
  <c r="E19" i="86"/>
  <c r="AG19" i="86"/>
  <c r="M80" i="49"/>
  <c r="M529" i="49"/>
  <c r="B55" i="46"/>
  <c r="M529" i="76"/>
  <c r="M799" i="76"/>
  <c r="E407" i="76"/>
  <c r="F27" i="83"/>
  <c r="J27" i="83"/>
  <c r="D62" i="82"/>
  <c r="C27" i="83"/>
  <c r="C50" i="79"/>
  <c r="F50" i="79"/>
  <c r="B54" i="79"/>
  <c r="J758" i="49"/>
  <c r="R60" i="52"/>
  <c r="R61" i="52"/>
  <c r="M242" i="76"/>
  <c r="M764" i="76"/>
  <c r="L57" i="36"/>
  <c r="L318" i="76"/>
  <c r="L318" i="49"/>
  <c r="F29" i="15"/>
  <c r="J29" i="15"/>
  <c r="D64" i="14"/>
  <c r="C29" i="15"/>
  <c r="M252" i="49"/>
  <c r="M765" i="49"/>
  <c r="R38" i="52"/>
  <c r="F191" i="49"/>
  <c r="D27" i="46"/>
  <c r="K191" i="49"/>
  <c r="M302" i="49"/>
  <c r="M770" i="49"/>
  <c r="F37" i="30"/>
  <c r="K37" i="30"/>
  <c r="L37" i="30"/>
  <c r="D103" i="29"/>
  <c r="C37" i="30"/>
  <c r="F52" i="30"/>
  <c r="C52" i="30"/>
  <c r="C52" i="20"/>
  <c r="F52" i="20"/>
  <c r="G69" i="49"/>
  <c r="M131" i="76"/>
  <c r="M752" i="76"/>
  <c r="L320" i="49"/>
  <c r="L320" i="76"/>
  <c r="E81" i="76"/>
  <c r="C51" i="15"/>
  <c r="F51" i="15"/>
  <c r="AB17" i="86"/>
  <c r="AJ17" i="86"/>
  <c r="M308" i="76"/>
  <c r="B19" i="40"/>
  <c r="M308" i="49"/>
  <c r="E321" i="76"/>
  <c r="E321" i="49"/>
  <c r="E91" i="66"/>
  <c r="M141" i="49"/>
  <c r="M753" i="49"/>
  <c r="G21" i="86"/>
  <c r="R30" i="80"/>
  <c r="R36" i="80"/>
  <c r="H12" i="68"/>
  <c r="G407" i="76"/>
  <c r="J318" i="76"/>
  <c r="J318" i="49"/>
  <c r="J57" i="36"/>
  <c r="F50" i="15"/>
  <c r="B54" i="15"/>
  <c r="C50" i="15"/>
  <c r="F321" i="49"/>
  <c r="F321" i="76"/>
  <c r="F28" i="40"/>
  <c r="J28" i="40"/>
  <c r="D63" i="39"/>
  <c r="C28" i="40"/>
  <c r="J319" i="76"/>
  <c r="J319" i="49"/>
  <c r="M44" i="41"/>
  <c r="K21" i="70"/>
  <c r="M621" i="76"/>
  <c r="M621" i="49"/>
  <c r="B43" i="52"/>
  <c r="H202" i="49"/>
  <c r="E202" i="76"/>
  <c r="D37" i="46"/>
  <c r="F781" i="49"/>
  <c r="D32" i="79"/>
  <c r="D33" i="79"/>
  <c r="D61" i="79"/>
  <c r="F30" i="79"/>
  <c r="J30" i="79"/>
  <c r="F315" i="49"/>
  <c r="F315" i="74"/>
  <c r="F57" i="16"/>
  <c r="S14" i="72"/>
  <c r="P15" i="63"/>
  <c r="M101" i="74"/>
  <c r="M749" i="74"/>
  <c r="AG16" i="86"/>
  <c r="G315" i="74"/>
  <c r="G57" i="16"/>
  <c r="G315" i="49"/>
  <c r="D62" i="14"/>
  <c r="F27" i="15"/>
  <c r="J27" i="15"/>
  <c r="C27" i="15"/>
  <c r="N14" i="72"/>
  <c r="C13" i="77"/>
  <c r="C36" i="79"/>
  <c r="C38" i="79"/>
  <c r="F18" i="59"/>
  <c r="C40" i="79"/>
  <c r="C51" i="79"/>
  <c r="C57" i="79"/>
  <c r="C13" i="46"/>
  <c r="G18" i="67"/>
  <c r="O18" i="67"/>
  <c r="S6" i="52"/>
  <c r="S13" i="52"/>
  <c r="C27" i="79"/>
  <c r="D13" i="60"/>
  <c r="C23" i="79"/>
  <c r="C39" i="79"/>
  <c r="T14" i="72"/>
  <c r="C10" i="79"/>
  <c r="Q15" i="63"/>
  <c r="J57" i="84"/>
  <c r="J322" i="49"/>
  <c r="J322" i="76"/>
  <c r="B44" i="52"/>
  <c r="B47" i="30"/>
  <c r="D64" i="34"/>
  <c r="F29" i="35"/>
  <c r="J29" i="35"/>
  <c r="C29" i="35"/>
  <c r="P12" i="86"/>
  <c r="AH12" i="86"/>
  <c r="B18" i="15"/>
  <c r="M183" i="49"/>
  <c r="M183" i="74"/>
  <c r="U17" i="70"/>
  <c r="D61" i="78"/>
  <c r="F26" i="79"/>
  <c r="J26" i="79"/>
  <c r="C26" i="79"/>
  <c r="M181" i="49"/>
  <c r="M757" i="49"/>
  <c r="D63" i="14"/>
  <c r="F28" i="15"/>
  <c r="J28" i="15"/>
  <c r="C28" i="15"/>
  <c r="M16" i="70"/>
  <c r="D104" i="14"/>
  <c r="E38" i="15"/>
  <c r="E47" i="15"/>
  <c r="E61" i="15"/>
  <c r="E73" i="15"/>
  <c r="C38" i="15"/>
  <c r="E43" i="52"/>
  <c r="N60" i="52"/>
  <c r="N61" i="52"/>
  <c r="B52" i="52"/>
  <c r="K69" i="76"/>
  <c r="E322" i="76"/>
  <c r="E322" i="49"/>
  <c r="E92" i="66"/>
  <c r="M44" i="84"/>
  <c r="K57" i="84"/>
  <c r="K322" i="76"/>
  <c r="K322" i="49"/>
  <c r="D112" i="78"/>
  <c r="F46" i="79"/>
  <c r="K46" i="79"/>
  <c r="O46" i="79"/>
  <c r="C46" i="79"/>
  <c r="M459" i="49"/>
  <c r="M792" i="49"/>
  <c r="D69" i="76"/>
  <c r="X21" i="86"/>
  <c r="W35" i="31"/>
  <c r="J15" i="61"/>
  <c r="J316" i="74"/>
  <c r="J316" i="49"/>
  <c r="J57" i="21"/>
  <c r="M406" i="49"/>
  <c r="M406" i="76"/>
  <c r="L85" i="84"/>
  <c r="L416" i="76"/>
  <c r="L416" i="49"/>
  <c r="H30" i="52"/>
  <c r="G623" i="49"/>
  <c r="E591" i="76"/>
  <c r="N15" i="52"/>
  <c r="N16" i="52"/>
  <c r="B46" i="52"/>
  <c r="M620" i="49"/>
  <c r="M620" i="76"/>
  <c r="D112" i="29"/>
  <c r="F46" i="30"/>
  <c r="K46" i="30"/>
  <c r="O46" i="30"/>
  <c r="C46" i="30"/>
  <c r="B59" i="83"/>
  <c r="F57" i="83"/>
  <c r="C57" i="83"/>
  <c r="B35" i="52"/>
  <c r="D103" i="78"/>
  <c r="C37" i="79"/>
  <c r="F37" i="79"/>
  <c r="K37" i="79"/>
  <c r="L37" i="79"/>
  <c r="L202" i="74"/>
  <c r="D30" i="2"/>
  <c r="D32" i="2"/>
  <c r="D33" i="2"/>
  <c r="D65" i="1"/>
  <c r="C30" i="2"/>
  <c r="B32" i="2"/>
  <c r="D12" i="1"/>
  <c r="M398" i="49"/>
  <c r="M398" i="74"/>
  <c r="C29" i="79"/>
  <c r="F29" i="79"/>
  <c r="J29" i="79"/>
  <c r="D64" i="78"/>
  <c r="K321" i="49"/>
  <c r="K57" i="80"/>
  <c r="K321" i="76"/>
  <c r="M141" i="76"/>
  <c r="M753" i="76"/>
  <c r="E591" i="49"/>
  <c r="J191" i="49"/>
  <c r="M613" i="49"/>
  <c r="B67" i="46"/>
  <c r="F43" i="79"/>
  <c r="K43" i="79"/>
  <c r="M43" i="79"/>
  <c r="D109" i="78"/>
  <c r="C43" i="79"/>
  <c r="K40" i="30"/>
  <c r="M40" i="30"/>
  <c r="M47" i="30"/>
  <c r="M49" i="30"/>
  <c r="N15" i="59"/>
  <c r="E318" i="76"/>
  <c r="E89" i="66"/>
  <c r="E57" i="36"/>
  <c r="E318" i="49"/>
  <c r="M79" i="76"/>
  <c r="M79" i="49"/>
  <c r="P105" i="80"/>
  <c r="E18" i="86"/>
  <c r="AG18" i="86"/>
  <c r="B18" i="83"/>
  <c r="M190" i="76"/>
  <c r="M190" i="49"/>
  <c r="P19" i="86"/>
  <c r="B75" i="52"/>
  <c r="F57" i="15"/>
  <c r="F59" i="15"/>
  <c r="B59" i="15"/>
  <c r="C57" i="15"/>
  <c r="D111" i="78"/>
  <c r="C45" i="79"/>
  <c r="F45" i="79"/>
  <c r="K45" i="79"/>
  <c r="O45" i="79"/>
  <c r="F45" i="30"/>
  <c r="K45" i="30"/>
  <c r="O45" i="30"/>
  <c r="D111" i="29"/>
  <c r="C45" i="30"/>
  <c r="D63" i="82"/>
  <c r="F28" i="83"/>
  <c r="J28" i="83"/>
  <c r="C28" i="83"/>
  <c r="M779" i="74"/>
  <c r="B35" i="75"/>
  <c r="F35" i="75"/>
  <c r="K316" i="49"/>
  <c r="K316" i="74"/>
  <c r="G34" i="54"/>
  <c r="E45" i="52"/>
  <c r="X68" i="36"/>
  <c r="K79" i="54"/>
  <c r="D63" i="75"/>
  <c r="G191" i="49"/>
  <c r="H69" i="49"/>
  <c r="F52" i="25"/>
  <c r="F54" i="25"/>
  <c r="C52" i="25"/>
  <c r="B54" i="25"/>
  <c r="P11" i="86"/>
  <c r="AH11" i="86"/>
  <c r="M182" i="49"/>
  <c r="B18" i="2"/>
  <c r="M182" i="74"/>
  <c r="M618" i="76"/>
  <c r="M618" i="49"/>
  <c r="D61" i="82"/>
  <c r="F26" i="83"/>
  <c r="B32" i="83"/>
  <c r="D12" i="82"/>
  <c r="C26" i="83"/>
  <c r="C36" i="83"/>
  <c r="D102" i="82"/>
  <c r="F36" i="83"/>
  <c r="B47" i="83"/>
  <c r="D38" i="52"/>
  <c r="F50" i="20"/>
  <c r="C50" i="20"/>
  <c r="B58" i="52"/>
  <c r="J60" i="52"/>
  <c r="J61" i="52"/>
  <c r="K58" i="52"/>
  <c r="M534" i="49"/>
  <c r="M534" i="76"/>
  <c r="F58" i="30"/>
  <c r="B59" i="30"/>
  <c r="C58" i="30"/>
  <c r="C13" i="20"/>
  <c r="F13" i="20"/>
  <c r="J13" i="20"/>
  <c r="D57" i="19"/>
  <c r="F13" i="50"/>
  <c r="E314" i="74"/>
  <c r="E323" i="74"/>
  <c r="E314" i="49"/>
  <c r="F26" i="20"/>
  <c r="J26" i="20"/>
  <c r="D61" i="19"/>
  <c r="C26" i="20"/>
  <c r="F37" i="20"/>
  <c r="K37" i="20"/>
  <c r="L37" i="20"/>
  <c r="D103" i="19"/>
  <c r="C37" i="20"/>
  <c r="L30" i="52"/>
  <c r="Q63" i="52"/>
  <c r="K36" i="25"/>
  <c r="L36" i="25"/>
  <c r="I36" i="25"/>
  <c r="H11" i="72"/>
  <c r="D66" i="1"/>
  <c r="F31" i="2"/>
  <c r="J31" i="2"/>
  <c r="C31" i="2"/>
  <c r="M537" i="76"/>
  <c r="M537" i="49"/>
  <c r="L312" i="49"/>
  <c r="B32" i="52"/>
  <c r="E26" i="54"/>
  <c r="P15" i="52"/>
  <c r="P16" i="52"/>
  <c r="K69" i="49"/>
  <c r="B32" i="79"/>
  <c r="D12" i="78"/>
  <c r="W27" i="36"/>
  <c r="W27" i="21"/>
  <c r="L317" i="76"/>
  <c r="L317" i="49"/>
  <c r="F23" i="30"/>
  <c r="D11" i="29"/>
  <c r="C23" i="30"/>
  <c r="D60" i="29"/>
  <c r="E81" i="74"/>
  <c r="F539" i="49"/>
  <c r="Y21" i="86"/>
  <c r="M73" i="74"/>
  <c r="E12" i="86"/>
  <c r="AG12" i="86"/>
  <c r="P105" i="16"/>
  <c r="M73" i="49"/>
  <c r="AB69" i="31"/>
  <c r="AB71" i="31"/>
  <c r="AB72" i="31"/>
  <c r="J9" i="68"/>
  <c r="AA71" i="31"/>
  <c r="D112" i="1"/>
  <c r="C46" i="2"/>
  <c r="F46" i="2"/>
  <c r="K46" i="2"/>
  <c r="O46" i="2"/>
  <c r="M201" i="49"/>
  <c r="P106" i="84"/>
  <c r="M201" i="76"/>
  <c r="Q19" i="86"/>
  <c r="AI19" i="86"/>
  <c r="AB11" i="86"/>
  <c r="AJ11" i="86"/>
  <c r="B19" i="2"/>
  <c r="M303" i="49"/>
  <c r="M303" i="74"/>
  <c r="K81" i="49"/>
  <c r="F23" i="20"/>
  <c r="D60" i="19"/>
  <c r="D11" i="19"/>
  <c r="C23" i="20"/>
  <c r="B47" i="79"/>
  <c r="J539" i="74"/>
  <c r="F81" i="49"/>
  <c r="B42" i="54"/>
  <c r="R20" i="52"/>
  <c r="D57" i="78"/>
  <c r="C13" i="79"/>
  <c r="F13" i="79"/>
  <c r="J13" i="79"/>
  <c r="F19" i="83"/>
  <c r="J19" i="83"/>
  <c r="C19" i="83"/>
  <c r="M622" i="76"/>
  <c r="M622" i="49"/>
  <c r="C42" i="79"/>
  <c r="D108" i="78"/>
  <c r="F42" i="79"/>
  <c r="M232" i="74"/>
  <c r="M763" i="74"/>
  <c r="D62" i="39"/>
  <c r="F27" i="40"/>
  <c r="J27" i="40"/>
  <c r="C27" i="40"/>
  <c r="B32" i="40"/>
  <c r="D12" i="39"/>
  <c r="K57" i="21"/>
  <c r="U24" i="52"/>
  <c r="D414" i="49"/>
  <c r="D414" i="76"/>
  <c r="D85" i="31"/>
  <c r="M62" i="49"/>
  <c r="M62" i="74"/>
  <c r="B14" i="52"/>
  <c r="B15" i="35"/>
  <c r="F10" i="35"/>
  <c r="D54" i="34"/>
  <c r="C16" i="50"/>
  <c r="C10" i="35"/>
  <c r="B36" i="52"/>
  <c r="F38" i="52"/>
  <c r="D62" i="19"/>
  <c r="F27" i="20"/>
  <c r="B32" i="20"/>
  <c r="D12" i="19"/>
  <c r="C27" i="20"/>
  <c r="F13" i="83"/>
  <c r="D57" i="82"/>
  <c r="C13" i="83"/>
  <c r="M67" i="76"/>
  <c r="M67" i="49"/>
  <c r="J38" i="52"/>
  <c r="K33" i="52"/>
  <c r="J15" i="52"/>
  <c r="J16" i="52"/>
  <c r="K10" i="52"/>
  <c r="M439" i="74"/>
  <c r="G13" i="50"/>
  <c r="F14" i="20"/>
  <c r="D58" i="19"/>
  <c r="C14" i="20"/>
  <c r="H321" i="49"/>
  <c r="H321" i="76"/>
  <c r="H57" i="80"/>
  <c r="B22" i="52"/>
  <c r="J24" i="52"/>
  <c r="K22" i="52"/>
  <c r="M66" i="49"/>
  <c r="M66" i="76"/>
  <c r="D108" i="1"/>
  <c r="F42" i="2"/>
  <c r="K42" i="2"/>
  <c r="N42" i="2"/>
  <c r="C42" i="2"/>
  <c r="G69" i="76"/>
  <c r="P18" i="86"/>
  <c r="AH18" i="86"/>
  <c r="B18" i="79"/>
  <c r="M189" i="76"/>
  <c r="M189" i="49"/>
  <c r="D69" i="49"/>
  <c r="B42" i="52"/>
  <c r="F53" i="52"/>
  <c r="F54" i="52"/>
  <c r="P106" i="21"/>
  <c r="M195" i="74"/>
  <c r="M195" i="49"/>
  <c r="Q13" i="86"/>
  <c r="AI13" i="86"/>
  <c r="H20" i="52"/>
  <c r="B19" i="52"/>
  <c r="O21" i="70"/>
  <c r="M586" i="49"/>
  <c r="M586" i="76"/>
  <c r="E320" i="76"/>
  <c r="E320" i="49"/>
  <c r="E57" i="31"/>
  <c r="M585" i="49"/>
  <c r="M585" i="76"/>
  <c r="M15" i="70"/>
  <c r="H21" i="70"/>
  <c r="L414" i="76"/>
  <c r="L414" i="49"/>
  <c r="L85" i="31"/>
  <c r="G17" i="50"/>
  <c r="F14" i="40"/>
  <c r="D58" i="39"/>
  <c r="C14" i="40"/>
  <c r="M357" i="49"/>
  <c r="K21" i="86"/>
  <c r="D110" i="1"/>
  <c r="D44" i="2"/>
  <c r="D47" i="2"/>
  <c r="C44" i="2"/>
  <c r="C10" i="25"/>
  <c r="B15" i="25"/>
  <c r="F10" i="25"/>
  <c r="C14" i="50"/>
  <c r="D54" i="24"/>
  <c r="M582" i="74"/>
  <c r="M582" i="49"/>
  <c r="M59" i="49"/>
  <c r="AB18" i="86"/>
  <c r="AJ18" i="86"/>
  <c r="M310" i="49"/>
  <c r="B19" i="79"/>
  <c r="M310" i="76"/>
  <c r="F51" i="20"/>
  <c r="B54" i="20"/>
  <c r="C51" i="20"/>
  <c r="K41" i="30"/>
  <c r="I41" i="30"/>
  <c r="J12" i="72"/>
  <c r="B18" i="20"/>
  <c r="P13" i="86"/>
  <c r="M184" i="49"/>
  <c r="M184" i="74"/>
  <c r="G321" i="76"/>
  <c r="G321" i="49"/>
  <c r="G57" i="80"/>
  <c r="M44" i="80"/>
  <c r="M282" i="49"/>
  <c r="M768" i="49"/>
  <c r="F317" i="49"/>
  <c r="F57" i="26"/>
  <c r="F317" i="76"/>
  <c r="G416" i="49"/>
  <c r="G85" i="84"/>
  <c r="G416" i="76"/>
  <c r="L24" i="52"/>
  <c r="B23" i="52"/>
  <c r="E415" i="76"/>
  <c r="E415" i="49"/>
  <c r="E85" i="80"/>
  <c r="M615" i="49"/>
  <c r="M615" i="74"/>
  <c r="D105" i="14"/>
  <c r="F39" i="15"/>
  <c r="C39" i="15"/>
  <c r="M185" i="76"/>
  <c r="M185" i="49"/>
  <c r="P14" i="86"/>
  <c r="AH14" i="86"/>
  <c r="B18" i="25"/>
  <c r="H38" i="52"/>
  <c r="B33" i="52"/>
  <c r="M459" i="74"/>
  <c r="J317" i="76"/>
  <c r="J317" i="49"/>
  <c r="D103" i="1"/>
  <c r="F37" i="2"/>
  <c r="K37" i="2"/>
  <c r="L37" i="2"/>
  <c r="C37" i="2"/>
  <c r="F10" i="15"/>
  <c r="C12" i="50"/>
  <c r="B15" i="15"/>
  <c r="D54" i="14"/>
  <c r="C10" i="15"/>
  <c r="I69" i="49"/>
  <c r="F11" i="83"/>
  <c r="J11" i="83"/>
  <c r="D55" i="82"/>
  <c r="C11" i="83"/>
  <c r="K409" i="49"/>
  <c r="K85" i="16"/>
  <c r="K409" i="74"/>
  <c r="I36" i="35"/>
  <c r="H13" i="72"/>
  <c r="K36" i="35"/>
  <c r="L36" i="35"/>
  <c r="U18" i="70"/>
  <c r="G316" i="49"/>
  <c r="G316" i="74"/>
  <c r="M44" i="21"/>
  <c r="M530" i="49"/>
  <c r="M530" i="74"/>
  <c r="H312" i="49"/>
  <c r="F11" i="20"/>
  <c r="J11" i="20"/>
  <c r="D13" i="50"/>
  <c r="J13" i="50"/>
  <c r="D55" i="19"/>
  <c r="C11" i="20"/>
  <c r="D54" i="29"/>
  <c r="F10" i="30"/>
  <c r="C10" i="30"/>
  <c r="C15" i="50"/>
  <c r="B15" i="30"/>
  <c r="E758" i="49"/>
  <c r="E747" i="49"/>
  <c r="N24" i="52"/>
  <c r="O23" i="52"/>
  <c r="H53" i="52"/>
  <c r="H54" i="52"/>
  <c r="D58" i="82"/>
  <c r="C14" i="83"/>
  <c r="F14" i="83"/>
  <c r="F43" i="2"/>
  <c r="K43" i="2"/>
  <c r="M43" i="2"/>
  <c r="D109" i="1"/>
  <c r="C43" i="2"/>
  <c r="F53" i="35"/>
  <c r="N16" i="67"/>
  <c r="O16" i="67"/>
  <c r="C53" i="35"/>
  <c r="M60" i="49"/>
  <c r="M60" i="74"/>
  <c r="C11" i="25"/>
  <c r="D14" i="50"/>
  <c r="J14" i="50"/>
  <c r="F11" i="25"/>
  <c r="J11" i="25"/>
  <c r="D55" i="24"/>
  <c r="D55" i="78"/>
  <c r="B15" i="79"/>
  <c r="C11" i="79"/>
  <c r="F50" i="35"/>
  <c r="B54" i="35"/>
  <c r="C50" i="35"/>
  <c r="E36" i="54"/>
  <c r="R69" i="16"/>
  <c r="W47" i="31"/>
  <c r="M15" i="61"/>
  <c r="E13" i="51"/>
  <c r="J14" i="79"/>
  <c r="P11" i="49"/>
  <c r="M19" i="49"/>
  <c r="I69" i="76"/>
  <c r="E38" i="2"/>
  <c r="E47" i="2"/>
  <c r="E61" i="2"/>
  <c r="E73" i="2"/>
  <c r="D104" i="1"/>
  <c r="C38" i="2"/>
  <c r="B57" i="52"/>
  <c r="H60" i="52"/>
  <c r="H61" i="52"/>
  <c r="M584" i="74"/>
  <c r="M584" i="49"/>
  <c r="D55" i="39"/>
  <c r="F11" i="40"/>
  <c r="D17" i="50"/>
  <c r="C11" i="40"/>
  <c r="H539" i="49"/>
  <c r="H312" i="76"/>
  <c r="C36" i="15"/>
  <c r="F36" i="15"/>
  <c r="D102" i="14"/>
  <c r="B47" i="15"/>
  <c r="K18" i="52"/>
  <c r="J20" i="52"/>
  <c r="E202" i="49"/>
  <c r="B59" i="20"/>
  <c r="F58" i="20"/>
  <c r="F59" i="20"/>
  <c r="C58" i="20"/>
  <c r="L15" i="52"/>
  <c r="M198" i="76"/>
  <c r="P106" i="41"/>
  <c r="M198" i="49"/>
  <c r="Q17" i="86"/>
  <c r="AI17" i="86"/>
  <c r="M272" i="76"/>
  <c r="M767" i="76"/>
  <c r="J30" i="52"/>
  <c r="B29" i="52"/>
  <c r="K29" i="52"/>
  <c r="F46" i="20"/>
  <c r="K46" i="20"/>
  <c r="O46" i="20"/>
  <c r="D112" i="19"/>
  <c r="C46" i="20"/>
  <c r="L69" i="49"/>
  <c r="M63" i="49"/>
  <c r="M63" i="76"/>
  <c r="R15" i="52"/>
  <c r="E17" i="86"/>
  <c r="AG17" i="86"/>
  <c r="M77" i="76"/>
  <c r="M77" i="49"/>
  <c r="P105" i="41"/>
  <c r="J539" i="49"/>
  <c r="J413" i="76"/>
  <c r="J85" i="41"/>
  <c r="J413" i="49"/>
  <c r="G57" i="31"/>
  <c r="G320" i="49"/>
  <c r="G320" i="76"/>
  <c r="L410" i="49"/>
  <c r="L85" i="21"/>
  <c r="L410" i="74"/>
  <c r="M13" i="70"/>
  <c r="G21" i="70"/>
  <c r="P11" i="74"/>
  <c r="M19" i="74"/>
  <c r="M401" i="76"/>
  <c r="M401" i="49"/>
  <c r="Q30" i="26"/>
  <c r="L411" i="76"/>
  <c r="L411" i="49"/>
  <c r="L85" i="26"/>
  <c r="K85" i="41"/>
  <c r="K413" i="49"/>
  <c r="K413" i="76"/>
  <c r="H539" i="74"/>
  <c r="H320" i="76"/>
  <c r="H320" i="49"/>
  <c r="H57" i="31"/>
  <c r="M199" i="49"/>
  <c r="P106" i="31"/>
  <c r="Q15" i="86"/>
  <c r="AI15" i="86"/>
  <c r="M199" i="76"/>
  <c r="M588" i="76"/>
  <c r="M588" i="49"/>
  <c r="D44" i="20"/>
  <c r="D47" i="20"/>
  <c r="D110" i="19"/>
  <c r="B47" i="20"/>
  <c r="C44" i="20"/>
  <c r="C23" i="25"/>
  <c r="D60" i="24"/>
  <c r="F23" i="25"/>
  <c r="D11" i="24"/>
  <c r="M29" i="74"/>
  <c r="X68" i="41"/>
  <c r="H15" i="52"/>
  <c r="H16" i="52"/>
  <c r="D53" i="52"/>
  <c r="D54" i="52"/>
  <c r="M64" i="76"/>
  <c r="M64" i="49"/>
  <c r="F771" i="49"/>
  <c r="F760" i="49"/>
  <c r="E48" i="52"/>
  <c r="M532" i="74"/>
  <c r="M532" i="49"/>
  <c r="M74" i="49"/>
  <c r="E13" i="86"/>
  <c r="AG13" i="86"/>
  <c r="P105" i="21"/>
  <c r="M74" i="74"/>
  <c r="F45" i="20"/>
  <c r="D111" i="19"/>
  <c r="C45" i="20"/>
  <c r="M65" i="76"/>
  <c r="M65" i="49"/>
  <c r="G191" i="76"/>
  <c r="I85" i="84"/>
  <c r="I416" i="76"/>
  <c r="I416" i="49"/>
  <c r="F15" i="52"/>
  <c r="B10" i="52"/>
  <c r="AB14" i="86"/>
  <c r="AJ14" i="86"/>
  <c r="M306" i="76"/>
  <c r="B19" i="25"/>
  <c r="M306" i="49"/>
  <c r="F40" i="15"/>
  <c r="K40" i="15"/>
  <c r="M40" i="15"/>
  <c r="D106" i="14"/>
  <c r="C40" i="15"/>
  <c r="L69" i="76"/>
  <c r="M619" i="76"/>
  <c r="M619" i="49"/>
  <c r="M29" i="76"/>
  <c r="E747" i="76"/>
  <c r="E758" i="76"/>
  <c r="T21" i="86"/>
  <c r="B13" i="52"/>
  <c r="V21" i="86"/>
  <c r="D58" i="78"/>
  <c r="C14" i="79"/>
  <c r="D15" i="50"/>
  <c r="J15" i="50"/>
  <c r="D55" i="29"/>
  <c r="F11" i="30"/>
  <c r="J11" i="30"/>
  <c r="C11" i="30"/>
  <c r="B63" i="52"/>
  <c r="H65" i="52"/>
  <c r="H66" i="52"/>
  <c r="B64" i="52"/>
  <c r="M29" i="49"/>
  <c r="D16" i="50"/>
  <c r="J16" i="50"/>
  <c r="F11" i="35"/>
  <c r="J11" i="35"/>
  <c r="D55" i="34"/>
  <c r="C11" i="35"/>
  <c r="J85" i="26"/>
  <c r="J411" i="76"/>
  <c r="J411" i="49"/>
  <c r="F39" i="2"/>
  <c r="D105" i="1"/>
  <c r="C39" i="2"/>
  <c r="P105" i="31"/>
  <c r="M78" i="49"/>
  <c r="E15" i="86"/>
  <c r="AG15" i="86"/>
  <c r="M78" i="76"/>
  <c r="F46" i="15"/>
  <c r="K46" i="15"/>
  <c r="O46" i="15"/>
  <c r="O47" i="15"/>
  <c r="O49" i="15"/>
  <c r="P12" i="59"/>
  <c r="D112" i="14"/>
  <c r="C46" i="15"/>
  <c r="M188" i="49"/>
  <c r="P15" i="86"/>
  <c r="AH15" i="86"/>
  <c r="B18" i="30"/>
  <c r="M188" i="76"/>
  <c r="J632" i="49"/>
  <c r="J93" i="80"/>
  <c r="J632" i="76"/>
  <c r="B51" i="52"/>
  <c r="E416" i="49"/>
  <c r="E416" i="76"/>
  <c r="E85" i="84"/>
  <c r="D57" i="26"/>
  <c r="D317" i="76"/>
  <c r="E87" i="66"/>
  <c r="D317" i="49"/>
  <c r="M44" i="26"/>
  <c r="D407" i="76"/>
  <c r="M197" i="76"/>
  <c r="Q16" i="86"/>
  <c r="AI16" i="86"/>
  <c r="M197" i="49"/>
  <c r="P106" i="36"/>
  <c r="K539" i="74"/>
  <c r="M49" i="49"/>
  <c r="F50" i="30"/>
  <c r="C50" i="30"/>
  <c r="B54" i="30"/>
  <c r="F42" i="15"/>
  <c r="K42" i="15"/>
  <c r="N42" i="15"/>
  <c r="D108" i="14"/>
  <c r="C42" i="15"/>
  <c r="D15" i="52"/>
  <c r="B11" i="52"/>
  <c r="F27" i="25"/>
  <c r="C27" i="25"/>
  <c r="D62" i="24"/>
  <c r="B32" i="25"/>
  <c r="D12" i="24"/>
  <c r="U60" i="52"/>
  <c r="Q10" i="52"/>
  <c r="M196" i="76"/>
  <c r="P106" i="26"/>
  <c r="M196" i="49"/>
  <c r="Q14" i="86"/>
  <c r="AI14" i="86"/>
  <c r="F790" i="49"/>
  <c r="D46" i="46"/>
  <c r="B18" i="52"/>
  <c r="M68" i="49"/>
  <c r="M68" i="76"/>
  <c r="C10" i="83"/>
  <c r="F10" i="83"/>
  <c r="D54" i="82"/>
  <c r="B15" i="83"/>
  <c r="D30" i="15"/>
  <c r="D32" i="15"/>
  <c r="D65" i="14"/>
  <c r="B32" i="15"/>
  <c r="D12" i="14"/>
  <c r="C30" i="15"/>
  <c r="K539" i="49"/>
  <c r="K70" i="54"/>
  <c r="K74" i="54"/>
  <c r="X68" i="26"/>
  <c r="W38" i="31"/>
  <c r="F58" i="79"/>
  <c r="F59" i="79"/>
  <c r="C58" i="79"/>
  <c r="B59" i="79"/>
  <c r="D55" i="1"/>
  <c r="D11" i="50"/>
  <c r="F11" i="2"/>
  <c r="B15" i="2"/>
  <c r="C11" i="2"/>
  <c r="D107" i="14"/>
  <c r="F41" i="15"/>
  <c r="C41" i="15"/>
  <c r="C17" i="50"/>
  <c r="F10" i="40"/>
  <c r="D54" i="39"/>
  <c r="B15" i="40"/>
  <c r="C10" i="40"/>
  <c r="D103" i="14"/>
  <c r="F37" i="15"/>
  <c r="C37" i="15"/>
  <c r="M402" i="76"/>
  <c r="M402" i="49"/>
  <c r="B47" i="2"/>
  <c r="M75" i="49"/>
  <c r="M75" i="76"/>
  <c r="P105" i="26"/>
  <c r="E14" i="86"/>
  <c r="AG14" i="86"/>
  <c r="H81" i="49"/>
  <c r="M531" i="49"/>
  <c r="M531" i="74"/>
  <c r="R24" i="52"/>
  <c r="D62" i="34"/>
  <c r="F27" i="35"/>
  <c r="J27" i="35"/>
  <c r="C27" i="35"/>
  <c r="AB69" i="16"/>
  <c r="AB71" i="16"/>
  <c r="AB72" i="16"/>
  <c r="J6" i="68"/>
  <c r="AA71" i="16"/>
  <c r="M19" i="76"/>
  <c r="F17" i="50"/>
  <c r="D57" i="39"/>
  <c r="F13" i="40"/>
  <c r="C13" i="40"/>
  <c r="K23" i="54"/>
  <c r="D12" i="55"/>
  <c r="H74" i="54"/>
  <c r="M307" i="49"/>
  <c r="B19" i="35"/>
  <c r="AB16" i="86"/>
  <c r="M307" i="76"/>
  <c r="L60" i="52"/>
  <c r="L61" i="52"/>
  <c r="B56" i="52"/>
  <c r="M272" i="49"/>
  <c r="M767" i="49"/>
  <c r="R65" i="52"/>
  <c r="R66" i="52"/>
  <c r="E408" i="49"/>
  <c r="E408" i="74"/>
  <c r="E85" i="13"/>
  <c r="E35" i="54"/>
  <c r="R69" i="13"/>
  <c r="M404" i="49"/>
  <c r="M404" i="76"/>
  <c r="G85" i="21"/>
  <c r="G410" i="49"/>
  <c r="G410" i="74"/>
  <c r="F415" i="49"/>
  <c r="F415" i="76"/>
  <c r="F85" i="80"/>
  <c r="B15" i="20"/>
  <c r="C13" i="50"/>
  <c r="D54" i="19"/>
  <c r="F10" i="20"/>
  <c r="C10" i="20"/>
  <c r="H57" i="21"/>
  <c r="H316" i="49"/>
  <c r="H316" i="74"/>
  <c r="D320" i="76"/>
  <c r="M44" i="31"/>
  <c r="D320" i="49"/>
  <c r="E88" i="66"/>
  <c r="L69" i="74"/>
  <c r="M193" i="49"/>
  <c r="P106" i="13"/>
  <c r="Q11" i="86"/>
  <c r="M193" i="74"/>
  <c r="B59" i="40"/>
  <c r="F57" i="40"/>
  <c r="C57" i="40"/>
  <c r="T15" i="52"/>
  <c r="AB15" i="86"/>
  <c r="AJ15" i="86"/>
  <c r="M309" i="76"/>
  <c r="M309" i="49"/>
  <c r="B19" i="30"/>
  <c r="G411" i="49"/>
  <c r="G85" i="26"/>
  <c r="G411" i="76"/>
  <c r="U15" i="70"/>
  <c r="R30" i="31"/>
  <c r="E11" i="86"/>
  <c r="M72" i="49"/>
  <c r="P105" i="13"/>
  <c r="M72" i="74"/>
  <c r="G57" i="36"/>
  <c r="G318" i="76"/>
  <c r="G318" i="49"/>
  <c r="M44" i="36"/>
  <c r="M489" i="74"/>
  <c r="K44" i="54"/>
  <c r="K50" i="54"/>
  <c r="X68" i="16"/>
  <c r="D408" i="49"/>
  <c r="D408" i="74"/>
  <c r="D85" i="13"/>
  <c r="K41" i="79"/>
  <c r="I41" i="79"/>
  <c r="J14" i="72"/>
  <c r="J11" i="79"/>
  <c r="U15" i="52"/>
  <c r="K40" i="2"/>
  <c r="U53" i="52"/>
  <c r="K58" i="54"/>
  <c r="U20" i="52"/>
  <c r="U38" i="52"/>
  <c r="E38" i="52"/>
  <c r="E15" i="52"/>
  <c r="F85" i="84"/>
  <c r="F633" i="76"/>
  <c r="X48" i="36"/>
  <c r="J414" i="49"/>
  <c r="F785" i="74"/>
  <c r="J631" i="76"/>
  <c r="F416" i="76"/>
  <c r="J414" i="76"/>
  <c r="J93" i="31"/>
  <c r="J702" i="76"/>
  <c r="I413" i="49"/>
  <c r="I413" i="76"/>
  <c r="K773" i="74"/>
  <c r="F744" i="49"/>
  <c r="D68" i="75"/>
  <c r="K408" i="74"/>
  <c r="L415" i="49"/>
  <c r="L773" i="74"/>
  <c r="C59" i="20"/>
  <c r="F48" i="77"/>
  <c r="K48" i="77"/>
  <c r="L48" i="77"/>
  <c r="D773" i="74"/>
  <c r="D786" i="74"/>
  <c r="D814" i="74"/>
  <c r="D822" i="74"/>
  <c r="F52" i="75"/>
  <c r="K52" i="75"/>
  <c r="M52" i="75"/>
  <c r="I627" i="74"/>
  <c r="I93" i="36"/>
  <c r="I700" i="49"/>
  <c r="D85" i="41"/>
  <c r="D630" i="76"/>
  <c r="D626" i="49"/>
  <c r="D626" i="74"/>
  <c r="I412" i="76"/>
  <c r="I59" i="52"/>
  <c r="I410" i="49"/>
  <c r="I410" i="74"/>
  <c r="D413" i="49"/>
  <c r="I629" i="49"/>
  <c r="H412" i="76"/>
  <c r="I93" i="21"/>
  <c r="I698" i="74"/>
  <c r="I412" i="49"/>
  <c r="K408" i="49"/>
  <c r="B66" i="75"/>
  <c r="F66" i="75"/>
  <c r="L415" i="76"/>
  <c r="H109" i="66"/>
  <c r="F773" i="74"/>
  <c r="W14" i="70"/>
  <c r="F800" i="74"/>
  <c r="D323" i="74"/>
  <c r="K414" i="49"/>
  <c r="K414" i="76"/>
  <c r="W22" i="84"/>
  <c r="G19" i="61"/>
  <c r="F30" i="83"/>
  <c r="J30" i="83"/>
  <c r="L408" i="74"/>
  <c r="L85" i="13"/>
  <c r="L625" i="74"/>
  <c r="J12" i="55"/>
  <c r="M796" i="76"/>
  <c r="F807" i="76"/>
  <c r="R35" i="84"/>
  <c r="G413" i="49"/>
  <c r="I409" i="74"/>
  <c r="I85" i="16"/>
  <c r="I93" i="16"/>
  <c r="M794" i="49"/>
  <c r="O47" i="2"/>
  <c r="O49" i="2"/>
  <c r="P11" i="59"/>
  <c r="G85" i="41"/>
  <c r="G630" i="76"/>
  <c r="D409" i="49"/>
  <c r="D409" i="74"/>
  <c r="D417" i="74"/>
  <c r="I64" i="52"/>
  <c r="I33" i="52"/>
  <c r="I14" i="52"/>
  <c r="I63" i="52"/>
  <c r="I58" i="52"/>
  <c r="I47" i="52"/>
  <c r="I43" i="52"/>
  <c r="Q36" i="13"/>
  <c r="G5" i="68"/>
  <c r="I42" i="52"/>
  <c r="I23" i="52"/>
  <c r="I37" i="52"/>
  <c r="I35" i="52"/>
  <c r="I32" i="52"/>
  <c r="I29" i="52"/>
  <c r="I30" i="52"/>
  <c r="I19" i="52"/>
  <c r="I45" i="52"/>
  <c r="I13" i="52"/>
  <c r="I10" i="52"/>
  <c r="I49" i="52"/>
  <c r="I50" i="52"/>
  <c r="I7" i="52"/>
  <c r="C32" i="25"/>
  <c r="B50" i="75"/>
  <c r="F50" i="75"/>
  <c r="K50" i="75"/>
  <c r="N50" i="75"/>
  <c r="I57" i="52"/>
  <c r="I48" i="52"/>
  <c r="I18" i="52"/>
  <c r="I22" i="52"/>
  <c r="W31" i="36"/>
  <c r="I34" i="52"/>
  <c r="I36" i="52"/>
  <c r="C19" i="15"/>
  <c r="L409" i="49"/>
  <c r="L409" i="74"/>
  <c r="M47" i="83"/>
  <c r="M49" i="83"/>
  <c r="N19" i="59"/>
  <c r="I631" i="49"/>
  <c r="I93" i="31"/>
  <c r="I702" i="49"/>
  <c r="D415" i="49"/>
  <c r="D415" i="76"/>
  <c r="M789" i="74"/>
  <c r="M783" i="49"/>
  <c r="U30" i="52"/>
  <c r="D24" i="77"/>
  <c r="Q20" i="52"/>
  <c r="I46" i="52"/>
  <c r="X39" i="21"/>
  <c r="Q36" i="21"/>
  <c r="G7" i="68"/>
  <c r="Q35" i="16"/>
  <c r="W31" i="31"/>
  <c r="L413" i="76"/>
  <c r="L413" i="49"/>
  <c r="I773" i="74"/>
  <c r="I786" i="74"/>
  <c r="I814" i="74"/>
  <c r="I822" i="74"/>
  <c r="W31" i="26"/>
  <c r="O24" i="52"/>
  <c r="F625" i="49"/>
  <c r="G773" i="74"/>
  <c r="G786" i="74"/>
  <c r="G814" i="74"/>
  <c r="G822" i="74"/>
  <c r="B20" i="15"/>
  <c r="D59" i="14"/>
  <c r="D67" i="14"/>
  <c r="E59" i="14"/>
  <c r="E773" i="74"/>
  <c r="E786" i="74"/>
  <c r="E814" i="74"/>
  <c r="E822" i="74"/>
  <c r="F408" i="49"/>
  <c r="C59" i="25"/>
  <c r="Q36" i="31"/>
  <c r="G9" i="68"/>
  <c r="H629" i="49"/>
  <c r="J773" i="76"/>
  <c r="J786" i="76"/>
  <c r="J814" i="76"/>
  <c r="J822" i="76"/>
  <c r="L26" i="52"/>
  <c r="L27" i="52"/>
  <c r="D773" i="76"/>
  <c r="D786" i="76"/>
  <c r="D814" i="76"/>
  <c r="D822" i="76"/>
  <c r="W31" i="13"/>
  <c r="F51" i="77"/>
  <c r="K51" i="77"/>
  <c r="N51" i="77"/>
  <c r="M806" i="74"/>
  <c r="B66" i="77"/>
  <c r="F66" i="77"/>
  <c r="W17" i="70"/>
  <c r="Q15" i="52"/>
  <c r="D47" i="15"/>
  <c r="K786" i="74"/>
  <c r="K814" i="74"/>
  <c r="K822" i="74"/>
  <c r="X39" i="80"/>
  <c r="B39" i="77"/>
  <c r="B104" i="77"/>
  <c r="J773" i="74"/>
  <c r="J786" i="74"/>
  <c r="J814" i="74"/>
  <c r="J822" i="74"/>
  <c r="F785" i="76"/>
  <c r="L323" i="74"/>
  <c r="M781" i="76"/>
  <c r="D700" i="76"/>
  <c r="B22" i="77"/>
  <c r="F22" i="77"/>
  <c r="Q60" i="52"/>
  <c r="I14" i="61"/>
  <c r="I21" i="61"/>
  <c r="I50" i="61"/>
  <c r="Q36" i="84"/>
  <c r="G13" i="68"/>
  <c r="M312" i="74"/>
  <c r="B28" i="75"/>
  <c r="F28" i="75"/>
  <c r="M776" i="74"/>
  <c r="N776" i="74"/>
  <c r="X39" i="41"/>
  <c r="H93" i="36"/>
  <c r="H700" i="49"/>
  <c r="K411" i="76"/>
  <c r="K85" i="26"/>
  <c r="K93" i="26"/>
  <c r="M804" i="74"/>
  <c r="D24" i="46"/>
  <c r="H26" i="52"/>
  <c r="H39" i="52"/>
  <c r="Q53" i="52"/>
  <c r="H412" i="49"/>
  <c r="X39" i="84"/>
  <c r="E85" i="16"/>
  <c r="H773" i="76"/>
  <c r="H786" i="76"/>
  <c r="H814" i="76"/>
  <c r="H822" i="76"/>
  <c r="Q35" i="41"/>
  <c r="H93" i="84"/>
  <c r="H704" i="49"/>
  <c r="M803" i="49"/>
  <c r="I44" i="52"/>
  <c r="X48" i="16"/>
  <c r="I51" i="52"/>
  <c r="M57" i="41"/>
  <c r="M413" i="76"/>
  <c r="O20" i="52"/>
  <c r="O15" i="52"/>
  <c r="O60" i="52"/>
  <c r="B23" i="75"/>
  <c r="F23" i="75"/>
  <c r="G23" i="75"/>
  <c r="C15" i="75"/>
  <c r="C45" i="75"/>
  <c r="J38" i="75"/>
  <c r="O30" i="52"/>
  <c r="X48" i="13"/>
  <c r="E409" i="74"/>
  <c r="I56" i="52"/>
  <c r="Q24" i="52"/>
  <c r="D47" i="30"/>
  <c r="H773" i="49"/>
  <c r="H786" i="49"/>
  <c r="H814" i="49"/>
  <c r="H822" i="49"/>
  <c r="J408" i="74"/>
  <c r="M811" i="74"/>
  <c r="M812" i="74"/>
  <c r="M780" i="74"/>
  <c r="M47" i="79"/>
  <c r="M49" i="79"/>
  <c r="N18" i="59"/>
  <c r="F408" i="74"/>
  <c r="E9" i="51"/>
  <c r="E773" i="49"/>
  <c r="E786" i="49"/>
  <c r="E814" i="49"/>
  <c r="E822" i="49"/>
  <c r="D33" i="15"/>
  <c r="K773" i="49"/>
  <c r="K786" i="49"/>
  <c r="K814" i="49"/>
  <c r="K822" i="49"/>
  <c r="J408" i="49"/>
  <c r="J625" i="49"/>
  <c r="AC12" i="86"/>
  <c r="AK12" i="86"/>
  <c r="F93" i="13"/>
  <c r="J93" i="13"/>
  <c r="J696" i="74"/>
  <c r="M315" i="74"/>
  <c r="D65" i="2"/>
  <c r="D68" i="2"/>
  <c r="D71" i="2"/>
  <c r="X39" i="13"/>
  <c r="F38" i="25"/>
  <c r="H786" i="74"/>
  <c r="H814" i="74"/>
  <c r="H822" i="74"/>
  <c r="L786" i="74"/>
  <c r="L814" i="74"/>
  <c r="L822" i="74"/>
  <c r="F800" i="49"/>
  <c r="W11" i="70"/>
  <c r="O38" i="52"/>
  <c r="O65" i="52"/>
  <c r="O66" i="52"/>
  <c r="O53" i="52"/>
  <c r="F30" i="35"/>
  <c r="J30" i="35"/>
  <c r="J32" i="35"/>
  <c r="K16" i="59"/>
  <c r="M793" i="74"/>
  <c r="G106" i="66"/>
  <c r="C54" i="25"/>
  <c r="P26" i="52"/>
  <c r="P39" i="52"/>
  <c r="M804" i="76"/>
  <c r="T26" i="52"/>
  <c r="T27" i="52"/>
  <c r="I773" i="76"/>
  <c r="I786" i="76"/>
  <c r="I814" i="76"/>
  <c r="I822" i="76"/>
  <c r="L773" i="76"/>
  <c r="L786" i="76"/>
  <c r="L814" i="76"/>
  <c r="L822" i="76"/>
  <c r="M314" i="74"/>
  <c r="B32" i="77"/>
  <c r="F32" i="77"/>
  <c r="W31" i="80"/>
  <c r="I414" i="49"/>
  <c r="E102" i="66"/>
  <c r="H102" i="66"/>
  <c r="F807" i="49"/>
  <c r="C54" i="40"/>
  <c r="E413" i="49"/>
  <c r="E85" i="41"/>
  <c r="E413" i="76"/>
  <c r="B46" i="77"/>
  <c r="F46" i="77"/>
  <c r="K46" i="77"/>
  <c r="L46" i="77"/>
  <c r="I414" i="76"/>
  <c r="W21" i="13"/>
  <c r="F11" i="61"/>
  <c r="I408" i="74"/>
  <c r="M57" i="13"/>
  <c r="M408" i="49"/>
  <c r="I773" i="49"/>
  <c r="I786" i="49"/>
  <c r="I814" i="49"/>
  <c r="I822" i="49"/>
  <c r="B53" i="75"/>
  <c r="M314" i="49"/>
  <c r="D26" i="52"/>
  <c r="D27" i="52"/>
  <c r="K10" i="73"/>
  <c r="J11" i="65"/>
  <c r="H6" i="60"/>
  <c r="J23" i="40"/>
  <c r="J17" i="59"/>
  <c r="D63" i="46"/>
  <c r="B35" i="77"/>
  <c r="F35" i="77"/>
  <c r="D773" i="49"/>
  <c r="D786" i="49"/>
  <c r="D814" i="49"/>
  <c r="D822" i="49"/>
  <c r="F27" i="52"/>
  <c r="C15" i="77"/>
  <c r="B94" i="77"/>
  <c r="F807" i="74"/>
  <c r="M803" i="76"/>
  <c r="M805" i="49"/>
  <c r="J323" i="74"/>
  <c r="F18" i="40"/>
  <c r="J18" i="40"/>
  <c r="X48" i="41"/>
  <c r="M780" i="76"/>
  <c r="I85" i="13"/>
  <c r="I625" i="74"/>
  <c r="R35" i="26"/>
  <c r="X48" i="21"/>
  <c r="D14" i="55"/>
  <c r="D39" i="55"/>
  <c r="Q65" i="52"/>
  <c r="J14" i="30"/>
  <c r="E105" i="66"/>
  <c r="H105" i="66"/>
  <c r="V70" i="36"/>
  <c r="M47" i="25"/>
  <c r="M49" i="25"/>
  <c r="N14" i="59"/>
  <c r="M805" i="74"/>
  <c r="R36" i="26"/>
  <c r="H8" i="68"/>
  <c r="J13" i="55"/>
  <c r="R36" i="21"/>
  <c r="H7" i="68"/>
  <c r="L773" i="49"/>
  <c r="L786" i="49"/>
  <c r="L814" i="49"/>
  <c r="L822" i="49"/>
  <c r="K773" i="76"/>
  <c r="K786" i="76"/>
  <c r="K814" i="76"/>
  <c r="K822" i="76"/>
  <c r="R35" i="21"/>
  <c r="C59" i="15"/>
  <c r="H633" i="76"/>
  <c r="G408" i="49"/>
  <c r="G85" i="13"/>
  <c r="G408" i="74"/>
  <c r="F413" i="49"/>
  <c r="F413" i="76"/>
  <c r="F85" i="41"/>
  <c r="I46" i="25"/>
  <c r="K11" i="72"/>
  <c r="M23" i="52"/>
  <c r="M758" i="74"/>
  <c r="I39" i="35"/>
  <c r="I13" i="72"/>
  <c r="G773" i="76"/>
  <c r="G786" i="76"/>
  <c r="G814" i="76"/>
  <c r="G822" i="76"/>
  <c r="Q38" i="52"/>
  <c r="W22" i="36"/>
  <c r="G16" i="61"/>
  <c r="D29" i="75"/>
  <c r="J773" i="49"/>
  <c r="J786" i="49"/>
  <c r="J814" i="49"/>
  <c r="J822" i="49"/>
  <c r="F773" i="76"/>
  <c r="R35" i="36"/>
  <c r="D66" i="45"/>
  <c r="F40" i="46"/>
  <c r="V70" i="31"/>
  <c r="C47" i="25"/>
  <c r="K81" i="54"/>
  <c r="L16" i="61"/>
  <c r="L21" i="61"/>
  <c r="L50" i="61"/>
  <c r="N26" i="52"/>
  <c r="N39" i="52"/>
  <c r="G773" i="49"/>
  <c r="G786" i="49"/>
  <c r="G814" i="49"/>
  <c r="G822" i="49"/>
  <c r="E85" i="21"/>
  <c r="E627" i="74"/>
  <c r="X39" i="16"/>
  <c r="M784" i="49"/>
  <c r="E410" i="74"/>
  <c r="F54" i="2"/>
  <c r="C59" i="83"/>
  <c r="U66" i="52"/>
  <c r="F62" i="46"/>
  <c r="N21" i="67"/>
  <c r="N46" i="67"/>
  <c r="X48" i="26"/>
  <c r="M781" i="74"/>
  <c r="B53" i="46"/>
  <c r="D110" i="45"/>
  <c r="E26" i="52"/>
  <c r="F785" i="49"/>
  <c r="B48" i="46"/>
  <c r="D105" i="45"/>
  <c r="X39" i="26"/>
  <c r="W22" i="41"/>
  <c r="G17" i="61"/>
  <c r="K20" i="52"/>
  <c r="E89" i="54"/>
  <c r="C32" i="15"/>
  <c r="B40" i="75"/>
  <c r="F40" i="75"/>
  <c r="F800" i="76"/>
  <c r="X39" i="36"/>
  <c r="F54" i="83"/>
  <c r="W31" i="41"/>
  <c r="M792" i="76"/>
  <c r="H323" i="74"/>
  <c r="I39" i="30"/>
  <c r="I12" i="72"/>
  <c r="M790" i="49"/>
  <c r="W18" i="70"/>
  <c r="I11" i="52"/>
  <c r="W12" i="70"/>
  <c r="K85" i="36"/>
  <c r="K412" i="76"/>
  <c r="K412" i="49"/>
  <c r="M407" i="74"/>
  <c r="F59" i="2"/>
  <c r="B35" i="46"/>
  <c r="D61" i="45"/>
  <c r="E61" i="52"/>
  <c r="J19" i="65"/>
  <c r="K15" i="73"/>
  <c r="J23" i="83"/>
  <c r="J19" i="59"/>
  <c r="H14" i="60"/>
  <c r="L14" i="67"/>
  <c r="M14" i="67"/>
  <c r="G34" i="25"/>
  <c r="F7" i="60"/>
  <c r="I11" i="73"/>
  <c r="L12" i="65"/>
  <c r="C18" i="35"/>
  <c r="F18" i="35"/>
  <c r="J18" i="35"/>
  <c r="E10" i="51"/>
  <c r="J14" i="25"/>
  <c r="K41" i="40"/>
  <c r="N41" i="40"/>
  <c r="N47" i="40"/>
  <c r="N49" i="40"/>
  <c r="O17" i="59"/>
  <c r="I41" i="40"/>
  <c r="J10" i="72"/>
  <c r="H626" i="49"/>
  <c r="H626" i="74"/>
  <c r="H93" i="16"/>
  <c r="R36" i="41"/>
  <c r="H11" i="68"/>
  <c r="H630" i="49"/>
  <c r="M796" i="74"/>
  <c r="M804" i="49"/>
  <c r="H93" i="41"/>
  <c r="H701" i="49"/>
  <c r="M791" i="76"/>
  <c r="M799" i="74"/>
  <c r="M791" i="74"/>
  <c r="W19" i="70"/>
  <c r="W31" i="84"/>
  <c r="E773" i="76"/>
  <c r="E786" i="76"/>
  <c r="E814" i="76"/>
  <c r="E822" i="76"/>
  <c r="W31" i="16"/>
  <c r="F20" i="50"/>
  <c r="F22" i="50"/>
  <c r="F45" i="50"/>
  <c r="B52" i="46"/>
  <c r="F52" i="46"/>
  <c r="K52" i="46"/>
  <c r="M52" i="46"/>
  <c r="M760" i="74"/>
  <c r="D114" i="24"/>
  <c r="E104" i="24"/>
  <c r="F773" i="49"/>
  <c r="M806" i="76"/>
  <c r="C59" i="30"/>
  <c r="Q35" i="36"/>
  <c r="H10" i="60"/>
  <c r="J15" i="65"/>
  <c r="K18" i="73"/>
  <c r="K26" i="54"/>
  <c r="K41" i="35"/>
  <c r="N41" i="35"/>
  <c r="N47" i="35"/>
  <c r="N49" i="35"/>
  <c r="O16" i="59"/>
  <c r="I41" i="35"/>
  <c r="J13" i="72"/>
  <c r="B38" i="46"/>
  <c r="D64" i="45"/>
  <c r="G14" i="15"/>
  <c r="G34" i="15"/>
  <c r="E30" i="52"/>
  <c r="K39" i="25"/>
  <c r="L39" i="25"/>
  <c r="I39" i="25"/>
  <c r="I11" i="72"/>
  <c r="B39" i="75"/>
  <c r="D39" i="75"/>
  <c r="D41" i="75"/>
  <c r="B54" i="75"/>
  <c r="F54" i="75"/>
  <c r="K54" i="75"/>
  <c r="O54" i="75"/>
  <c r="O56" i="75"/>
  <c r="M793" i="49"/>
  <c r="M57" i="84"/>
  <c r="M416" i="76"/>
  <c r="B45" i="77"/>
  <c r="F45" i="77"/>
  <c r="M806" i="49"/>
  <c r="C19" i="20"/>
  <c r="C54" i="83"/>
  <c r="U61" i="52"/>
  <c r="R35" i="80"/>
  <c r="W22" i="80"/>
  <c r="G18" i="61"/>
  <c r="C47" i="83"/>
  <c r="U54" i="52"/>
  <c r="I323" i="49"/>
  <c r="B40" i="77"/>
  <c r="F40" i="77"/>
  <c r="M784" i="76"/>
  <c r="F50" i="46"/>
  <c r="K50" i="46"/>
  <c r="N50" i="46"/>
  <c r="D107" i="45"/>
  <c r="X48" i="80"/>
  <c r="J702" i="49"/>
  <c r="D61" i="20"/>
  <c r="M795" i="49"/>
  <c r="M795" i="76"/>
  <c r="I323" i="76"/>
  <c r="S64" i="52"/>
  <c r="G14" i="79"/>
  <c r="I14" i="73"/>
  <c r="L47" i="35"/>
  <c r="L49" i="35"/>
  <c r="M16" i="59"/>
  <c r="C47" i="35"/>
  <c r="I46" i="40"/>
  <c r="K10" i="72"/>
  <c r="I46" i="35"/>
  <c r="K13" i="72"/>
  <c r="G47" i="52"/>
  <c r="M56" i="52"/>
  <c r="S23" i="52"/>
  <c r="M10" i="52"/>
  <c r="E66" i="52"/>
  <c r="L47" i="30"/>
  <c r="L49" i="30"/>
  <c r="M15" i="59"/>
  <c r="M771" i="74"/>
  <c r="C59" i="40"/>
  <c r="M747" i="76"/>
  <c r="F37" i="46"/>
  <c r="D63" i="45"/>
  <c r="F59" i="75"/>
  <c r="D32" i="40"/>
  <c r="D33" i="40"/>
  <c r="D61" i="40"/>
  <c r="F30" i="40"/>
  <c r="J30" i="40"/>
  <c r="J32" i="40"/>
  <c r="K17" i="59"/>
  <c r="H411" i="49"/>
  <c r="H85" i="26"/>
  <c r="H411" i="76"/>
  <c r="B47" i="77"/>
  <c r="E47" i="77"/>
  <c r="E56" i="77"/>
  <c r="E70" i="77"/>
  <c r="E82" i="77"/>
  <c r="F44" i="40"/>
  <c r="M781" i="49"/>
  <c r="D114" i="34"/>
  <c r="E111" i="34"/>
  <c r="E411" i="49"/>
  <c r="E411" i="76"/>
  <c r="E85" i="26"/>
  <c r="E7" i="55"/>
  <c r="F59" i="40"/>
  <c r="E74" i="46"/>
  <c r="E77" i="46"/>
  <c r="E80" i="46"/>
  <c r="M782" i="74"/>
  <c r="J17" i="65"/>
  <c r="H12" i="60"/>
  <c r="J23" i="2"/>
  <c r="J11" i="59"/>
  <c r="K19" i="73"/>
  <c r="V70" i="13"/>
  <c r="B47" i="46"/>
  <c r="E47" i="46"/>
  <c r="E56" i="46"/>
  <c r="E70" i="46"/>
  <c r="K15" i="52"/>
  <c r="M47" i="15"/>
  <c r="M49" i="15"/>
  <c r="N12" i="59"/>
  <c r="X48" i="84"/>
  <c r="M803" i="74"/>
  <c r="J9" i="55"/>
  <c r="M747" i="74"/>
  <c r="F30" i="30"/>
  <c r="D32" i="30"/>
  <c r="D33" i="30"/>
  <c r="J23" i="35"/>
  <c r="J16" i="59"/>
  <c r="J16" i="65"/>
  <c r="H11" i="60"/>
  <c r="K13" i="73"/>
  <c r="M21" i="61"/>
  <c r="M50" i="61"/>
  <c r="M758" i="49"/>
  <c r="F44" i="83"/>
  <c r="D47" i="83"/>
  <c r="D61" i="83"/>
  <c r="M760" i="76"/>
  <c r="B67" i="77"/>
  <c r="K24" i="52"/>
  <c r="C15" i="46"/>
  <c r="L47" i="79"/>
  <c r="L49" i="79"/>
  <c r="M18" i="59"/>
  <c r="C59" i="79"/>
  <c r="W21" i="16"/>
  <c r="F12" i="61"/>
  <c r="I36" i="79"/>
  <c r="H14" i="72"/>
  <c r="G14" i="2"/>
  <c r="L17" i="65"/>
  <c r="D29" i="77"/>
  <c r="F54" i="30"/>
  <c r="B47" i="75"/>
  <c r="W16" i="70"/>
  <c r="M760" i="49"/>
  <c r="M202" i="74"/>
  <c r="F59" i="83"/>
  <c r="F52" i="77"/>
  <c r="K52" i="77"/>
  <c r="M52" i="77"/>
  <c r="W22" i="16"/>
  <c r="G12" i="61"/>
  <c r="F44" i="2"/>
  <c r="D114" i="82"/>
  <c r="R35" i="16"/>
  <c r="F44" i="35"/>
  <c r="D47" i="35"/>
  <c r="D61" i="35"/>
  <c r="C15" i="2"/>
  <c r="E16" i="52"/>
  <c r="M811" i="49"/>
  <c r="M812" i="49"/>
  <c r="K60" i="52"/>
  <c r="M623" i="74"/>
  <c r="I46" i="83"/>
  <c r="K15" i="72"/>
  <c r="F410" i="74"/>
  <c r="F85" i="21"/>
  <c r="F410" i="49"/>
  <c r="F38" i="35"/>
  <c r="E47" i="35"/>
  <c r="E61" i="35"/>
  <c r="E73" i="35"/>
  <c r="B66" i="46"/>
  <c r="M742" i="74"/>
  <c r="M747" i="49"/>
  <c r="K41" i="2"/>
  <c r="N41" i="2"/>
  <c r="N47" i="2"/>
  <c r="N49" i="2"/>
  <c r="O11" i="59"/>
  <c r="I41" i="2"/>
  <c r="J19" i="72"/>
  <c r="F49" i="46"/>
  <c r="K49" i="46"/>
  <c r="M49" i="46"/>
  <c r="B63" i="75"/>
  <c r="F323" i="76"/>
  <c r="K41" i="83"/>
  <c r="N41" i="83"/>
  <c r="N47" i="83"/>
  <c r="N49" i="83"/>
  <c r="O19" i="59"/>
  <c r="I41" i="83"/>
  <c r="J15" i="72"/>
  <c r="B50" i="77"/>
  <c r="F50" i="77"/>
  <c r="K50" i="77"/>
  <c r="N50" i="77"/>
  <c r="M794" i="76"/>
  <c r="K41" i="20"/>
  <c r="N41" i="20"/>
  <c r="N47" i="20"/>
  <c r="N49" i="20"/>
  <c r="O13" i="59"/>
  <c r="I41" i="20"/>
  <c r="J17" i="72"/>
  <c r="F44" i="25"/>
  <c r="D47" i="25"/>
  <c r="D61" i="25"/>
  <c r="K41" i="25"/>
  <c r="N41" i="25"/>
  <c r="N47" i="25"/>
  <c r="N49" i="25"/>
  <c r="O14" i="59"/>
  <c r="I41" i="25"/>
  <c r="J11" i="72"/>
  <c r="D114" i="39"/>
  <c r="E105" i="39"/>
  <c r="W22" i="13"/>
  <c r="G11" i="61"/>
  <c r="I36" i="2"/>
  <c r="H19" i="72"/>
  <c r="K36" i="2"/>
  <c r="L36" i="2"/>
  <c r="K39" i="40"/>
  <c r="L39" i="40"/>
  <c r="I39" i="40"/>
  <c r="I10" i="72"/>
  <c r="M799" i="49"/>
  <c r="M743" i="76"/>
  <c r="R35" i="13"/>
  <c r="C47" i="40"/>
  <c r="F38" i="83"/>
  <c r="O47" i="25"/>
  <c r="O49" i="25"/>
  <c r="P14" i="59"/>
  <c r="E42" i="54"/>
  <c r="J21" i="61"/>
  <c r="J50" i="61"/>
  <c r="K36" i="20"/>
  <c r="L36" i="20"/>
  <c r="L47" i="20"/>
  <c r="L49" i="20"/>
  <c r="M13" i="59"/>
  <c r="I36" i="20"/>
  <c r="H17" i="72"/>
  <c r="B49" i="77"/>
  <c r="F49" i="77"/>
  <c r="K49" i="77"/>
  <c r="M49" i="77"/>
  <c r="M793" i="76"/>
  <c r="K36" i="40"/>
  <c r="L36" i="40"/>
  <c r="I36" i="40"/>
  <c r="H10" i="72"/>
  <c r="F323" i="74"/>
  <c r="M797" i="76"/>
  <c r="B53" i="77"/>
  <c r="K39" i="83"/>
  <c r="L39" i="83"/>
  <c r="I39" i="83"/>
  <c r="I15" i="72"/>
  <c r="E86" i="54"/>
  <c r="J10" i="55"/>
  <c r="F38" i="40"/>
  <c r="K323" i="74"/>
  <c r="I93" i="26"/>
  <c r="I628" i="76"/>
  <c r="I628" i="49"/>
  <c r="C54" i="30"/>
  <c r="L323" i="49"/>
  <c r="B61" i="77"/>
  <c r="F61" i="77"/>
  <c r="C32" i="79"/>
  <c r="M64" i="52"/>
  <c r="D416" i="49"/>
  <c r="D416" i="76"/>
  <c r="D85" i="84"/>
  <c r="U21" i="70"/>
  <c r="S19" i="52"/>
  <c r="E12" i="55"/>
  <c r="H16" i="61"/>
  <c r="C54" i="20"/>
  <c r="M57" i="31"/>
  <c r="M414" i="76"/>
  <c r="D627" i="74"/>
  <c r="D93" i="21"/>
  <c r="D627" i="49"/>
  <c r="B38" i="77"/>
  <c r="F38" i="77"/>
  <c r="F54" i="20"/>
  <c r="H408" i="74"/>
  <c r="H408" i="49"/>
  <c r="H85" i="13"/>
  <c r="I85" i="80"/>
  <c r="I415" i="76"/>
  <c r="I415" i="49"/>
  <c r="M771" i="76"/>
  <c r="M40" i="40"/>
  <c r="M47" i="40"/>
  <c r="M49" i="40"/>
  <c r="N17" i="59"/>
  <c r="F38" i="79"/>
  <c r="F47" i="79"/>
  <c r="B32" i="46"/>
  <c r="B30" i="52"/>
  <c r="M776" i="49"/>
  <c r="N776" i="49"/>
  <c r="J14" i="35"/>
  <c r="E8" i="51"/>
  <c r="I17" i="46"/>
  <c r="M19" i="62"/>
  <c r="I17" i="77"/>
  <c r="G323" i="74"/>
  <c r="C32" i="30"/>
  <c r="F38" i="2"/>
  <c r="G48" i="52"/>
  <c r="K53" i="52"/>
  <c r="F59" i="30"/>
  <c r="R26" i="52"/>
  <c r="R27" i="52"/>
  <c r="F54" i="15"/>
  <c r="F67" i="46"/>
  <c r="F15" i="79"/>
  <c r="C32" i="20"/>
  <c r="C32" i="40"/>
  <c r="K323" i="76"/>
  <c r="D114" i="78"/>
  <c r="E107" i="78"/>
  <c r="F20" i="59"/>
  <c r="M58" i="52"/>
  <c r="S11" i="52"/>
  <c r="F323" i="49"/>
  <c r="M29" i="52"/>
  <c r="M30" i="52"/>
  <c r="S35" i="52"/>
  <c r="G44" i="52"/>
  <c r="K65" i="52"/>
  <c r="M789" i="49"/>
  <c r="B45" i="46"/>
  <c r="K77" i="54"/>
  <c r="V70" i="21"/>
  <c r="E9" i="55"/>
  <c r="G13" i="52"/>
  <c r="G59" i="52"/>
  <c r="G51" i="52"/>
  <c r="G49" i="52"/>
  <c r="G63" i="52"/>
  <c r="G57" i="52"/>
  <c r="G36" i="52"/>
  <c r="G33" i="52"/>
  <c r="G23" i="52"/>
  <c r="G37" i="52"/>
  <c r="G19" i="52"/>
  <c r="G22" i="52"/>
  <c r="G32" i="52"/>
  <c r="G10" i="52"/>
  <c r="G14" i="52"/>
  <c r="G18" i="52"/>
  <c r="G56" i="52"/>
  <c r="G29" i="52"/>
  <c r="G30" i="52"/>
  <c r="G58" i="52"/>
  <c r="G64" i="52"/>
  <c r="G45" i="52"/>
  <c r="G50" i="52"/>
  <c r="G35" i="52"/>
  <c r="G46" i="52"/>
  <c r="G7" i="52"/>
  <c r="C32" i="35"/>
  <c r="D61" i="2"/>
  <c r="F85" i="36"/>
  <c r="F629" i="49"/>
  <c r="J32" i="79"/>
  <c r="K18" i="59"/>
  <c r="D16" i="60"/>
  <c r="S14" i="52"/>
  <c r="D28" i="46"/>
  <c r="D29" i="46"/>
  <c r="M51" i="52"/>
  <c r="I46" i="2"/>
  <c r="K19" i="72"/>
  <c r="C15" i="15"/>
  <c r="K38" i="52"/>
  <c r="F412" i="76"/>
  <c r="F54" i="79"/>
  <c r="B55" i="77"/>
  <c r="F55" i="77"/>
  <c r="K55" i="77"/>
  <c r="O55" i="77"/>
  <c r="C47" i="79"/>
  <c r="J13" i="30"/>
  <c r="G14" i="30"/>
  <c r="M57" i="52"/>
  <c r="M35" i="52"/>
  <c r="M34" i="52"/>
  <c r="M59" i="52"/>
  <c r="M14" i="52"/>
  <c r="M37" i="52"/>
  <c r="M7" i="52"/>
  <c r="M13" i="52"/>
  <c r="M49" i="52"/>
  <c r="M32" i="52"/>
  <c r="M36" i="52"/>
  <c r="M45" i="52"/>
  <c r="M43" i="52"/>
  <c r="M48" i="52"/>
  <c r="M46" i="52"/>
  <c r="M47" i="52"/>
  <c r="M18" i="52"/>
  <c r="M50" i="52"/>
  <c r="M44" i="52"/>
  <c r="M42" i="52"/>
  <c r="M33" i="52"/>
  <c r="M19" i="52"/>
  <c r="G11" i="52"/>
  <c r="O47" i="30"/>
  <c r="O49" i="30"/>
  <c r="P15" i="59"/>
  <c r="M11" i="52"/>
  <c r="M22" i="52"/>
  <c r="M798" i="49"/>
  <c r="B54" i="46"/>
  <c r="G52" i="52"/>
  <c r="G323" i="76"/>
  <c r="G11" i="79"/>
  <c r="H14" i="73"/>
  <c r="L323" i="76"/>
  <c r="O47" i="79"/>
  <c r="O49" i="79"/>
  <c r="P18" i="59"/>
  <c r="G34" i="52"/>
  <c r="G42" i="52"/>
  <c r="M63" i="52"/>
  <c r="K323" i="49"/>
  <c r="J412" i="49"/>
  <c r="J412" i="76"/>
  <c r="J85" i="36"/>
  <c r="L632" i="49"/>
  <c r="L632" i="76"/>
  <c r="L93" i="80"/>
  <c r="J93" i="16"/>
  <c r="J626" i="49"/>
  <c r="J626" i="74"/>
  <c r="S36" i="52"/>
  <c r="S29" i="52"/>
  <c r="S30" i="52"/>
  <c r="S50" i="52"/>
  <c r="S63" i="52"/>
  <c r="S46" i="52"/>
  <c r="S44" i="52"/>
  <c r="S59" i="52"/>
  <c r="S42" i="52"/>
  <c r="S57" i="52"/>
  <c r="S33" i="52"/>
  <c r="S18" i="52"/>
  <c r="S7" i="52"/>
  <c r="S47" i="52"/>
  <c r="S10" i="52"/>
  <c r="S37" i="52"/>
  <c r="S45" i="52"/>
  <c r="S22" i="52"/>
  <c r="S34" i="52"/>
  <c r="C6" i="52"/>
  <c r="C18" i="52"/>
  <c r="M319" i="76"/>
  <c r="AC17" i="86"/>
  <c r="AK17" i="86"/>
  <c r="W21" i="41"/>
  <c r="M319" i="49"/>
  <c r="F19" i="40"/>
  <c r="C19" i="40"/>
  <c r="C20" i="40"/>
  <c r="B20" i="40"/>
  <c r="B33" i="40"/>
  <c r="S56" i="52"/>
  <c r="L412" i="49"/>
  <c r="L85" i="36"/>
  <c r="L412" i="76"/>
  <c r="E323" i="49"/>
  <c r="F409" i="74"/>
  <c r="M57" i="16"/>
  <c r="F85" i="16"/>
  <c r="F409" i="49"/>
  <c r="S48" i="52"/>
  <c r="S51" i="52"/>
  <c r="F11" i="60"/>
  <c r="L16" i="65"/>
  <c r="G34" i="35"/>
  <c r="I13" i="73"/>
  <c r="L16" i="67"/>
  <c r="M16" i="67"/>
  <c r="M191" i="74"/>
  <c r="B27" i="75"/>
  <c r="E323" i="76"/>
  <c r="C18" i="15"/>
  <c r="F18" i="15"/>
  <c r="J18" i="15"/>
  <c r="J20" i="15"/>
  <c r="H12" i="59"/>
  <c r="J416" i="76"/>
  <c r="J85" i="84"/>
  <c r="J416" i="49"/>
  <c r="S58" i="52"/>
  <c r="E53" i="52"/>
  <c r="M758" i="76"/>
  <c r="M539" i="76"/>
  <c r="S32" i="52"/>
  <c r="W15" i="70"/>
  <c r="D114" i="29"/>
  <c r="G409" i="74"/>
  <c r="G409" i="49"/>
  <c r="G85" i="16"/>
  <c r="F85" i="31"/>
  <c r="F414" i="49"/>
  <c r="F414" i="76"/>
  <c r="M202" i="76"/>
  <c r="J323" i="49"/>
  <c r="C47" i="30"/>
  <c r="F38" i="30"/>
  <c r="F47" i="30"/>
  <c r="G11" i="51"/>
  <c r="L11" i="51"/>
  <c r="M798" i="76"/>
  <c r="B54" i="77"/>
  <c r="J323" i="76"/>
  <c r="S49" i="52"/>
  <c r="S43" i="52"/>
  <c r="C54" i="15"/>
  <c r="C54" i="79"/>
  <c r="S52" i="52"/>
  <c r="F32" i="79"/>
  <c r="M312" i="49"/>
  <c r="B28" i="46"/>
  <c r="H13" i="61"/>
  <c r="W31" i="21"/>
  <c r="J26" i="83"/>
  <c r="M81" i="49"/>
  <c r="H323" i="49"/>
  <c r="K625" i="49"/>
  <c r="K93" i="13"/>
  <c r="K625" i="74"/>
  <c r="J85" i="21"/>
  <c r="J410" i="74"/>
  <c r="J410" i="49"/>
  <c r="J14" i="65"/>
  <c r="H9" i="60"/>
  <c r="J23" i="20"/>
  <c r="J13" i="59"/>
  <c r="K17" i="73"/>
  <c r="B101" i="75"/>
  <c r="F32" i="75"/>
  <c r="K20" i="73"/>
  <c r="M623" i="76"/>
  <c r="E412" i="76"/>
  <c r="E412" i="49"/>
  <c r="E85" i="36"/>
  <c r="K631" i="76"/>
  <c r="K93" i="31"/>
  <c r="K631" i="49"/>
  <c r="K415" i="49"/>
  <c r="K415" i="76"/>
  <c r="K85" i="80"/>
  <c r="M812" i="76"/>
  <c r="K91" i="54"/>
  <c r="K12" i="73"/>
  <c r="H8" i="60"/>
  <c r="J23" i="30"/>
  <c r="J15" i="59"/>
  <c r="J13" i="65"/>
  <c r="C32" i="2"/>
  <c r="K410" i="74"/>
  <c r="K85" i="21"/>
  <c r="K410" i="49"/>
  <c r="I46" i="79"/>
  <c r="K14" i="72"/>
  <c r="K42" i="79"/>
  <c r="N42" i="79"/>
  <c r="C19" i="2"/>
  <c r="F19" i="2"/>
  <c r="J19" i="2"/>
  <c r="D323" i="49"/>
  <c r="M69" i="74"/>
  <c r="K36" i="83"/>
  <c r="I36" i="83"/>
  <c r="H15" i="72"/>
  <c r="AH19" i="86"/>
  <c r="I46" i="30"/>
  <c r="K12" i="72"/>
  <c r="F38" i="15"/>
  <c r="F47" i="15"/>
  <c r="F30" i="15"/>
  <c r="F32" i="15"/>
  <c r="E94" i="66"/>
  <c r="M69" i="49"/>
  <c r="D697" i="74"/>
  <c r="D697" i="49"/>
  <c r="F18" i="2"/>
  <c r="B20" i="2"/>
  <c r="B33" i="2"/>
  <c r="C18" i="2"/>
  <c r="F30" i="2"/>
  <c r="G323" i="49"/>
  <c r="L633" i="49"/>
  <c r="L633" i="76"/>
  <c r="L93" i="84"/>
  <c r="K416" i="76"/>
  <c r="K85" i="84"/>
  <c r="K416" i="49"/>
  <c r="D632" i="76"/>
  <c r="D93" i="80"/>
  <c r="D632" i="49"/>
  <c r="D114" i="1"/>
  <c r="E107" i="1"/>
  <c r="C32" i="83"/>
  <c r="F18" i="83"/>
  <c r="B20" i="83"/>
  <c r="B33" i="83"/>
  <c r="C18" i="83"/>
  <c r="C20" i="83"/>
  <c r="W21" i="84"/>
  <c r="M322" i="76"/>
  <c r="AC19" i="86"/>
  <c r="AK19" i="86"/>
  <c r="M322" i="49"/>
  <c r="J15" i="79"/>
  <c r="I18" i="59"/>
  <c r="U26" i="52"/>
  <c r="U39" i="52"/>
  <c r="C15" i="20"/>
  <c r="B24" i="52"/>
  <c r="B60" i="52"/>
  <c r="C15" i="79"/>
  <c r="B53" i="52"/>
  <c r="B65" i="52"/>
  <c r="B38" i="52"/>
  <c r="K30" i="52"/>
  <c r="E21" i="86"/>
  <c r="AG11" i="86"/>
  <c r="H410" i="74"/>
  <c r="H410" i="49"/>
  <c r="H85" i="21"/>
  <c r="M57" i="21"/>
  <c r="K39" i="15"/>
  <c r="L39" i="15"/>
  <c r="I39" i="15"/>
  <c r="I18" i="72"/>
  <c r="R35" i="31"/>
  <c r="W22" i="31"/>
  <c r="G15" i="61"/>
  <c r="R36" i="31"/>
  <c r="H9" i="68"/>
  <c r="T16" i="52"/>
  <c r="G627" i="49"/>
  <c r="G627" i="74"/>
  <c r="G93" i="21"/>
  <c r="J7" i="55"/>
  <c r="E83" i="54"/>
  <c r="G14" i="40"/>
  <c r="J13" i="40"/>
  <c r="L626" i="49"/>
  <c r="L626" i="74"/>
  <c r="L93" i="16"/>
  <c r="B20" i="75"/>
  <c r="M740" i="74"/>
  <c r="C15" i="40"/>
  <c r="D13" i="87"/>
  <c r="D9" i="78"/>
  <c r="F51" i="46"/>
  <c r="K51" i="46"/>
  <c r="N51" i="46"/>
  <c r="D108" i="45"/>
  <c r="G415" i="49"/>
  <c r="G85" i="80"/>
  <c r="G415" i="76"/>
  <c r="E12" i="51"/>
  <c r="J14" i="40"/>
  <c r="E14" i="51"/>
  <c r="J14" i="83"/>
  <c r="D7" i="87"/>
  <c r="D9" i="14"/>
  <c r="M202" i="49"/>
  <c r="G11" i="20"/>
  <c r="F15" i="20"/>
  <c r="J10" i="20"/>
  <c r="L93" i="41"/>
  <c r="L630" i="76"/>
  <c r="L630" i="49"/>
  <c r="C19" i="25"/>
  <c r="F19" i="25"/>
  <c r="J19" i="25"/>
  <c r="H414" i="76"/>
  <c r="H414" i="49"/>
  <c r="H85" i="31"/>
  <c r="Q36" i="26"/>
  <c r="G8" i="68"/>
  <c r="Q35" i="26"/>
  <c r="L627" i="74"/>
  <c r="L93" i="21"/>
  <c r="L627" i="49"/>
  <c r="J17" i="50"/>
  <c r="F15" i="15"/>
  <c r="G11" i="15"/>
  <c r="J10" i="15"/>
  <c r="J15" i="15"/>
  <c r="M591" i="49"/>
  <c r="L93" i="26"/>
  <c r="L628" i="49"/>
  <c r="L628" i="76"/>
  <c r="M316" i="74"/>
  <c r="M316" i="49"/>
  <c r="AC13" i="86"/>
  <c r="W21" i="21"/>
  <c r="N41" i="30"/>
  <c r="N47" i="30"/>
  <c r="N49" i="30"/>
  <c r="O15" i="59"/>
  <c r="K47" i="30"/>
  <c r="K49" i="30"/>
  <c r="L15" i="59"/>
  <c r="D631" i="49"/>
  <c r="D631" i="76"/>
  <c r="D93" i="31"/>
  <c r="AJ16" i="86"/>
  <c r="K41" i="15"/>
  <c r="N41" i="15"/>
  <c r="N47" i="15"/>
  <c r="N49" i="15"/>
  <c r="O12" i="59"/>
  <c r="I41" i="15"/>
  <c r="J18" i="72"/>
  <c r="AC14" i="86"/>
  <c r="AK14" i="86"/>
  <c r="W21" i="26"/>
  <c r="M317" i="49"/>
  <c r="M317" i="76"/>
  <c r="B20" i="46"/>
  <c r="M740" i="49"/>
  <c r="B20" i="77"/>
  <c r="M740" i="76"/>
  <c r="M312" i="76"/>
  <c r="B28" i="77"/>
  <c r="F59" i="46"/>
  <c r="B63" i="46"/>
  <c r="H7" i="60"/>
  <c r="K11" i="73"/>
  <c r="J12" i="65"/>
  <c r="J23" i="25"/>
  <c r="J14" i="59"/>
  <c r="M407" i="49"/>
  <c r="G11" i="40"/>
  <c r="J11" i="40"/>
  <c r="C47" i="2"/>
  <c r="M591" i="74"/>
  <c r="F36" i="77"/>
  <c r="M591" i="76"/>
  <c r="E6" i="51"/>
  <c r="J14" i="20"/>
  <c r="G14" i="20"/>
  <c r="H323" i="76"/>
  <c r="M407" i="76"/>
  <c r="D114" i="14"/>
  <c r="E112" i="14"/>
  <c r="C15" i="83"/>
  <c r="M623" i="49"/>
  <c r="G633" i="49"/>
  <c r="G633" i="76"/>
  <c r="G93" i="84"/>
  <c r="G20" i="50"/>
  <c r="G22" i="50"/>
  <c r="G45" i="50"/>
  <c r="F23" i="77"/>
  <c r="C15" i="35"/>
  <c r="F49" i="75"/>
  <c r="K49" i="75"/>
  <c r="M49" i="75"/>
  <c r="B51" i="75"/>
  <c r="M795" i="74"/>
  <c r="J27" i="25"/>
  <c r="J32" i="25"/>
  <c r="K14" i="59"/>
  <c r="F32" i="25"/>
  <c r="K93" i="16"/>
  <c r="K626" i="49"/>
  <c r="K626" i="74"/>
  <c r="J703" i="76"/>
  <c r="J703" i="49"/>
  <c r="AB21" i="86"/>
  <c r="D8" i="87"/>
  <c r="D9" i="19"/>
  <c r="E625" i="74"/>
  <c r="E625" i="49"/>
  <c r="E93" i="13"/>
  <c r="B104" i="46"/>
  <c r="D65" i="45"/>
  <c r="D39" i="46"/>
  <c r="D41" i="46"/>
  <c r="F46" i="46"/>
  <c r="K46" i="46"/>
  <c r="L46" i="46"/>
  <c r="D103" i="45"/>
  <c r="B15" i="52"/>
  <c r="K36" i="15"/>
  <c r="I36" i="15"/>
  <c r="H18" i="72"/>
  <c r="E84" i="54"/>
  <c r="J8" i="55"/>
  <c r="M191" i="49"/>
  <c r="B27" i="46"/>
  <c r="F19" i="35"/>
  <c r="C19" i="35"/>
  <c r="B20" i="35"/>
  <c r="F632" i="49"/>
  <c r="F93" i="80"/>
  <c r="F632" i="76"/>
  <c r="D65" i="79"/>
  <c r="D68" i="79"/>
  <c r="D71" i="79"/>
  <c r="D73" i="79"/>
  <c r="M739" i="76"/>
  <c r="B19" i="77"/>
  <c r="D14" i="87"/>
  <c r="D9" i="82"/>
  <c r="D112" i="45"/>
  <c r="F55" i="46"/>
  <c r="F67" i="75"/>
  <c r="D323" i="76"/>
  <c r="F59" i="77"/>
  <c r="F39" i="52"/>
  <c r="F16" i="52"/>
  <c r="M69" i="76"/>
  <c r="C47" i="20"/>
  <c r="X48" i="31"/>
  <c r="G85" i="31"/>
  <c r="G414" i="76"/>
  <c r="G414" i="49"/>
  <c r="C47" i="15"/>
  <c r="B19" i="46"/>
  <c r="M739" i="49"/>
  <c r="E632" i="76"/>
  <c r="E632" i="49"/>
  <c r="E93" i="80"/>
  <c r="AH13" i="86"/>
  <c r="P21" i="86"/>
  <c r="F19" i="79"/>
  <c r="J19" i="79"/>
  <c r="C19" i="79"/>
  <c r="B36" i="46"/>
  <c r="M780" i="49"/>
  <c r="B20" i="52"/>
  <c r="F18" i="79"/>
  <c r="B20" i="79"/>
  <c r="C18" i="79"/>
  <c r="J26" i="52"/>
  <c r="G11" i="30"/>
  <c r="F15" i="30"/>
  <c r="J10" i="30"/>
  <c r="J10" i="40"/>
  <c r="F15" i="40"/>
  <c r="K80" i="54"/>
  <c r="V70" i="41"/>
  <c r="E13" i="55"/>
  <c r="G85" i="36"/>
  <c r="G412" i="49"/>
  <c r="G412" i="76"/>
  <c r="M57" i="36"/>
  <c r="G628" i="49"/>
  <c r="G93" i="26"/>
  <c r="G628" i="76"/>
  <c r="M81" i="76"/>
  <c r="K37" i="15"/>
  <c r="L37" i="15"/>
  <c r="I46" i="15"/>
  <c r="K18" i="72"/>
  <c r="D6" i="87"/>
  <c r="D9" i="1"/>
  <c r="X39" i="31"/>
  <c r="K15" i="61"/>
  <c r="K21" i="61"/>
  <c r="K50" i="61"/>
  <c r="D85" i="26"/>
  <c r="D411" i="49"/>
  <c r="D411" i="76"/>
  <c r="M57" i="26"/>
  <c r="B20" i="30"/>
  <c r="B33" i="30"/>
  <c r="E10" i="87"/>
  <c r="F18" i="30"/>
  <c r="C18" i="30"/>
  <c r="C54" i="35"/>
  <c r="F60" i="75"/>
  <c r="C18" i="25"/>
  <c r="F18" i="25"/>
  <c r="B20" i="25"/>
  <c r="M57" i="80"/>
  <c r="F411" i="49"/>
  <c r="F85" i="26"/>
  <c r="F411" i="76"/>
  <c r="F18" i="20"/>
  <c r="B20" i="20"/>
  <c r="C18" i="20"/>
  <c r="J10" i="25"/>
  <c r="F15" i="25"/>
  <c r="G11" i="25"/>
  <c r="L631" i="49"/>
  <c r="L631" i="76"/>
  <c r="L93" i="31"/>
  <c r="B46" i="75"/>
  <c r="M790" i="74"/>
  <c r="G14" i="83"/>
  <c r="J13" i="83"/>
  <c r="G11" i="35"/>
  <c r="J10" i="35"/>
  <c r="F15" i="35"/>
  <c r="F36" i="75"/>
  <c r="W13" i="70"/>
  <c r="M21" i="70"/>
  <c r="E92" i="54"/>
  <c r="M320" i="49"/>
  <c r="M320" i="76"/>
  <c r="W21" i="31"/>
  <c r="AC15" i="86"/>
  <c r="AK15" i="86"/>
  <c r="J11" i="2"/>
  <c r="J15" i="2"/>
  <c r="F15" i="2"/>
  <c r="G11" i="2"/>
  <c r="E10" i="55"/>
  <c r="K78" i="54"/>
  <c r="V70" i="26"/>
  <c r="F15" i="83"/>
  <c r="J10" i="83"/>
  <c r="G11" i="83"/>
  <c r="L37" i="25"/>
  <c r="B22" i="46"/>
  <c r="M742" i="49"/>
  <c r="E633" i="49"/>
  <c r="E633" i="76"/>
  <c r="E93" i="84"/>
  <c r="F633" i="49"/>
  <c r="F44" i="20"/>
  <c r="F47" i="20"/>
  <c r="J93" i="41"/>
  <c r="J630" i="76"/>
  <c r="J630" i="49"/>
  <c r="R16" i="52"/>
  <c r="L16" i="52"/>
  <c r="D9" i="29"/>
  <c r="D10" i="87"/>
  <c r="F62" i="77"/>
  <c r="D9" i="87"/>
  <c r="D9" i="24"/>
  <c r="E414" i="76"/>
  <c r="E414" i="49"/>
  <c r="E85" i="31"/>
  <c r="D11" i="87"/>
  <c r="D9" i="34"/>
  <c r="AI11" i="86"/>
  <c r="Q21" i="86"/>
  <c r="J628" i="49"/>
  <c r="J628" i="76"/>
  <c r="J93" i="26"/>
  <c r="M318" i="49"/>
  <c r="M318" i="76"/>
  <c r="AC16" i="86"/>
  <c r="AK16" i="86"/>
  <c r="W21" i="36"/>
  <c r="M81" i="74"/>
  <c r="F19" i="30"/>
  <c r="J19" i="30"/>
  <c r="C19" i="30"/>
  <c r="J11" i="50"/>
  <c r="J20" i="50"/>
  <c r="J22" i="50"/>
  <c r="D20" i="50"/>
  <c r="D22" i="50"/>
  <c r="D45" i="50"/>
  <c r="K39" i="2"/>
  <c r="L39" i="2"/>
  <c r="I39" i="2"/>
  <c r="I19" i="72"/>
  <c r="I633" i="76"/>
  <c r="I633" i="49"/>
  <c r="I93" i="84"/>
  <c r="D114" i="19"/>
  <c r="B19" i="75"/>
  <c r="M739" i="74"/>
  <c r="F54" i="35"/>
  <c r="C20" i="50"/>
  <c r="C22" i="50"/>
  <c r="C45" i="50"/>
  <c r="M539" i="74"/>
  <c r="M743" i="49"/>
  <c r="B23" i="46"/>
  <c r="C15" i="25"/>
  <c r="B48" i="75"/>
  <c r="M792" i="74"/>
  <c r="M321" i="76"/>
  <c r="W21" i="80"/>
  <c r="AC18" i="86"/>
  <c r="AK18" i="86"/>
  <c r="M321" i="49"/>
  <c r="M771" i="49"/>
  <c r="D12" i="87"/>
  <c r="D9" i="39"/>
  <c r="D16" i="52"/>
  <c r="K45" i="20"/>
  <c r="I46" i="20"/>
  <c r="K17" i="72"/>
  <c r="K93" i="41"/>
  <c r="K630" i="49"/>
  <c r="K630" i="76"/>
  <c r="C15" i="30"/>
  <c r="M539" i="49"/>
  <c r="M191" i="76"/>
  <c r="I630" i="76"/>
  <c r="I630" i="49"/>
  <c r="I93" i="41"/>
  <c r="H415" i="76"/>
  <c r="H85" i="80"/>
  <c r="H415" i="49"/>
  <c r="J27" i="20"/>
  <c r="J32" i="20"/>
  <c r="K13" i="59"/>
  <c r="F32" i="20"/>
  <c r="M40" i="2"/>
  <c r="M47" i="2"/>
  <c r="M49" i="2"/>
  <c r="N11" i="59"/>
  <c r="O45" i="35"/>
  <c r="O47" i="35"/>
  <c r="O49" i="35"/>
  <c r="P16" i="59"/>
  <c r="N41" i="79"/>
  <c r="V70" i="16"/>
  <c r="K76" i="54"/>
  <c r="E8" i="55"/>
  <c r="K45" i="75"/>
  <c r="AK11" i="86"/>
  <c r="D93" i="13"/>
  <c r="D625" i="49"/>
  <c r="D625" i="74"/>
  <c r="E39" i="52"/>
  <c r="E40" i="52"/>
  <c r="E27" i="52"/>
  <c r="D65" i="83"/>
  <c r="D68" i="83"/>
  <c r="D71" i="83"/>
  <c r="D73" i="83"/>
  <c r="F93" i="84"/>
  <c r="F786" i="74"/>
  <c r="F814" i="74"/>
  <c r="F822" i="74"/>
  <c r="K417" i="74"/>
  <c r="M56" i="75"/>
  <c r="M58" i="75"/>
  <c r="D93" i="41"/>
  <c r="D701" i="76"/>
  <c r="G93" i="41"/>
  <c r="G630" i="49"/>
  <c r="B68" i="75"/>
  <c r="F68" i="75"/>
  <c r="B101" i="77"/>
  <c r="D630" i="49"/>
  <c r="L417" i="74"/>
  <c r="I626" i="49"/>
  <c r="I698" i="49"/>
  <c r="C20" i="15"/>
  <c r="C33" i="15"/>
  <c r="C61" i="15"/>
  <c r="I626" i="74"/>
  <c r="I634" i="74"/>
  <c r="L93" i="13"/>
  <c r="L696" i="74"/>
  <c r="I700" i="76"/>
  <c r="F32" i="83"/>
  <c r="L15" i="73"/>
  <c r="J32" i="83"/>
  <c r="K19" i="59"/>
  <c r="L625" i="49"/>
  <c r="I20" i="52"/>
  <c r="I417" i="74"/>
  <c r="I65" i="52"/>
  <c r="I66" i="52"/>
  <c r="K66" i="52"/>
  <c r="B104" i="75"/>
  <c r="P27" i="52"/>
  <c r="I15" i="52"/>
  <c r="I16" i="52"/>
  <c r="I24" i="52"/>
  <c r="L39" i="52"/>
  <c r="L67" i="52"/>
  <c r="I38" i="52"/>
  <c r="I702" i="76"/>
  <c r="I60" i="52"/>
  <c r="I61" i="52"/>
  <c r="L417" i="49"/>
  <c r="Q26" i="52"/>
  <c r="Q27" i="52"/>
  <c r="J37" i="75"/>
  <c r="K61" i="52"/>
  <c r="J35" i="75"/>
  <c r="J22" i="75"/>
  <c r="J696" i="49"/>
  <c r="L417" i="76"/>
  <c r="E93" i="21"/>
  <c r="E698" i="49"/>
  <c r="D42" i="75"/>
  <c r="B33" i="15"/>
  <c r="B61" i="15"/>
  <c r="O26" i="52"/>
  <c r="O39" i="52"/>
  <c r="O67" i="52"/>
  <c r="K628" i="76"/>
  <c r="E627" i="49"/>
  <c r="D10" i="14"/>
  <c r="D14" i="14"/>
  <c r="E10" i="14"/>
  <c r="D39" i="77"/>
  <c r="F39" i="77"/>
  <c r="F41" i="77"/>
  <c r="L16" i="73"/>
  <c r="N27" i="52"/>
  <c r="N771" i="74"/>
  <c r="C48" i="77"/>
  <c r="F48" i="46"/>
  <c r="K48" i="46"/>
  <c r="L48" i="46"/>
  <c r="M413" i="49"/>
  <c r="D61" i="15"/>
  <c r="P40" i="52"/>
  <c r="Q54" i="52"/>
  <c r="J417" i="74"/>
  <c r="H700" i="76"/>
  <c r="C62" i="77"/>
  <c r="C59" i="77"/>
  <c r="C49" i="75"/>
  <c r="N56" i="77"/>
  <c r="C50" i="75"/>
  <c r="C32" i="77"/>
  <c r="C36" i="75"/>
  <c r="I417" i="49"/>
  <c r="C23" i="75"/>
  <c r="J36" i="75"/>
  <c r="C60" i="75"/>
  <c r="C22" i="75"/>
  <c r="C32" i="75"/>
  <c r="F786" i="76"/>
  <c r="F814" i="76"/>
  <c r="F822" i="76"/>
  <c r="C52" i="75"/>
  <c r="C38" i="75"/>
  <c r="C35" i="75"/>
  <c r="J40" i="75"/>
  <c r="M24" i="52"/>
  <c r="I45" i="75"/>
  <c r="H20" i="72"/>
  <c r="I53" i="52"/>
  <c r="I54" i="52"/>
  <c r="C55" i="75"/>
  <c r="C66" i="75"/>
  <c r="Q61" i="52"/>
  <c r="C59" i="75"/>
  <c r="E112" i="24"/>
  <c r="K628" i="49"/>
  <c r="L47" i="25"/>
  <c r="L49" i="25"/>
  <c r="M14" i="59"/>
  <c r="E106" i="24"/>
  <c r="H704" i="76"/>
  <c r="S24" i="52"/>
  <c r="M785" i="76"/>
  <c r="N785" i="76"/>
  <c r="B99" i="77"/>
  <c r="H27" i="52"/>
  <c r="D61" i="30"/>
  <c r="F47" i="25"/>
  <c r="I48" i="25"/>
  <c r="I12" i="63"/>
  <c r="M408" i="74"/>
  <c r="O61" i="52"/>
  <c r="B99" i="75"/>
  <c r="I625" i="49"/>
  <c r="F32" i="35"/>
  <c r="I11" i="60"/>
  <c r="M323" i="74"/>
  <c r="F35" i="46"/>
  <c r="J35" i="46"/>
  <c r="F63" i="75"/>
  <c r="C61" i="75"/>
  <c r="C62" i="75"/>
  <c r="B94" i="75"/>
  <c r="I93" i="13"/>
  <c r="I696" i="49"/>
  <c r="J40" i="46"/>
  <c r="Q66" i="52"/>
  <c r="O54" i="52"/>
  <c r="N20" i="72"/>
  <c r="C37" i="75"/>
  <c r="O58" i="75"/>
  <c r="D73" i="2"/>
  <c r="C47" i="75"/>
  <c r="C39" i="75"/>
  <c r="E417" i="74"/>
  <c r="C53" i="75"/>
  <c r="I50" i="75"/>
  <c r="J20" i="72"/>
  <c r="C67" i="75"/>
  <c r="E626" i="74"/>
  <c r="E634" i="74"/>
  <c r="E93" i="16"/>
  <c r="E626" i="49"/>
  <c r="E109" i="34"/>
  <c r="E107" i="34"/>
  <c r="T39" i="52"/>
  <c r="T40" i="52"/>
  <c r="F63" i="46"/>
  <c r="E110" i="34"/>
  <c r="D109" i="45"/>
  <c r="F696" i="74"/>
  <c r="F696" i="49"/>
  <c r="F26" i="50"/>
  <c r="F28" i="50"/>
  <c r="K54" i="52"/>
  <c r="D39" i="52"/>
  <c r="D67" i="52"/>
  <c r="D80" i="52"/>
  <c r="F47" i="77"/>
  <c r="C35" i="77"/>
  <c r="M85" i="41"/>
  <c r="O75" i="41"/>
  <c r="C66" i="77"/>
  <c r="C22" i="77"/>
  <c r="C23" i="77"/>
  <c r="C20" i="35"/>
  <c r="C37" i="77"/>
  <c r="C46" i="77"/>
  <c r="M807" i="76"/>
  <c r="N807" i="76"/>
  <c r="D53" i="75"/>
  <c r="D56" i="75"/>
  <c r="C36" i="77"/>
  <c r="I48" i="77"/>
  <c r="I16" i="72"/>
  <c r="C39" i="77"/>
  <c r="C60" i="77"/>
  <c r="C52" i="77"/>
  <c r="N16" i="72"/>
  <c r="C67" i="77"/>
  <c r="C51" i="77"/>
  <c r="E630" i="76"/>
  <c r="E93" i="41"/>
  <c r="E630" i="49"/>
  <c r="I417" i="76"/>
  <c r="M785" i="74"/>
  <c r="N785" i="74"/>
  <c r="C40" i="75"/>
  <c r="F786" i="49"/>
  <c r="F814" i="49"/>
  <c r="F822" i="49"/>
  <c r="J15" i="25"/>
  <c r="I14" i="59"/>
  <c r="M85" i="13"/>
  <c r="B14" i="6"/>
  <c r="E102" i="34"/>
  <c r="E47" i="75"/>
  <c r="E56" i="75"/>
  <c r="E70" i="75"/>
  <c r="E82" i="75"/>
  <c r="C49" i="77"/>
  <c r="G417" i="74"/>
  <c r="K26" i="52"/>
  <c r="E105" i="34"/>
  <c r="M807" i="74"/>
  <c r="N807" i="74"/>
  <c r="D65" i="40"/>
  <c r="D68" i="40"/>
  <c r="D71" i="40"/>
  <c r="D73" i="40"/>
  <c r="F630" i="49"/>
  <c r="F93" i="41"/>
  <c r="F630" i="76"/>
  <c r="G625" i="49"/>
  <c r="G93" i="13"/>
  <c r="G625" i="74"/>
  <c r="D53" i="46"/>
  <c r="E105" i="78"/>
  <c r="C45" i="77"/>
  <c r="J35" i="77"/>
  <c r="L47" i="2"/>
  <c r="L49" i="2"/>
  <c r="M11" i="59"/>
  <c r="M807" i="49"/>
  <c r="N807" i="49"/>
  <c r="F10" i="60"/>
  <c r="I18" i="73"/>
  <c r="K93" i="36"/>
  <c r="K629" i="76"/>
  <c r="K629" i="49"/>
  <c r="C28" i="75"/>
  <c r="C47" i="46"/>
  <c r="L12" i="67"/>
  <c r="M12" i="67"/>
  <c r="N56" i="46"/>
  <c r="H697" i="49"/>
  <c r="H697" i="74"/>
  <c r="E102" i="24"/>
  <c r="E110" i="24"/>
  <c r="E111" i="24"/>
  <c r="H701" i="76"/>
  <c r="M416" i="49"/>
  <c r="K47" i="35"/>
  <c r="K49" i="35"/>
  <c r="L16" i="59"/>
  <c r="G34" i="79"/>
  <c r="E105" i="24"/>
  <c r="H417" i="74"/>
  <c r="M773" i="74"/>
  <c r="N47" i="79"/>
  <c r="N49" i="79"/>
  <c r="O18" i="59"/>
  <c r="C20" i="20"/>
  <c r="C33" i="20"/>
  <c r="C61" i="20"/>
  <c r="D13" i="51"/>
  <c r="F13" i="51"/>
  <c r="K13" i="51"/>
  <c r="A136" i="24"/>
  <c r="F629" i="76"/>
  <c r="F47" i="40"/>
  <c r="I48" i="40"/>
  <c r="C54" i="75"/>
  <c r="F38" i="46"/>
  <c r="J38" i="46"/>
  <c r="R39" i="52"/>
  <c r="R40" i="52"/>
  <c r="E109" i="24"/>
  <c r="E108" i="24"/>
  <c r="D104" i="45"/>
  <c r="J37" i="46"/>
  <c r="E103" i="24"/>
  <c r="K417" i="76"/>
  <c r="C40" i="77"/>
  <c r="B29" i="75"/>
  <c r="B100" i="75"/>
  <c r="F93" i="36"/>
  <c r="F700" i="49"/>
  <c r="I19" i="73"/>
  <c r="C38" i="77"/>
  <c r="L15" i="65"/>
  <c r="E107" i="24"/>
  <c r="B41" i="75"/>
  <c r="B102" i="75"/>
  <c r="C47" i="77"/>
  <c r="S65" i="52"/>
  <c r="S66" i="52"/>
  <c r="E106" i="1"/>
  <c r="E104" i="34"/>
  <c r="E109" i="78"/>
  <c r="B26" i="52"/>
  <c r="B39" i="52"/>
  <c r="B67" i="52"/>
  <c r="B80" i="52"/>
  <c r="G21" i="61"/>
  <c r="G50" i="61"/>
  <c r="I50" i="46"/>
  <c r="J21" i="72"/>
  <c r="Q37" i="63"/>
  <c r="C60" i="46"/>
  <c r="C52" i="46"/>
  <c r="C62" i="46"/>
  <c r="F20" i="15"/>
  <c r="J18" i="73"/>
  <c r="E112" i="34"/>
  <c r="E103" i="34"/>
  <c r="L18" i="67"/>
  <c r="M18" i="67"/>
  <c r="E96" i="66"/>
  <c r="E106" i="66"/>
  <c r="L18" i="65"/>
  <c r="B63" i="77"/>
  <c r="M773" i="76"/>
  <c r="E108" i="34"/>
  <c r="F13" i="60"/>
  <c r="F12" i="60"/>
  <c r="F47" i="83"/>
  <c r="G14" i="51"/>
  <c r="L14" i="51"/>
  <c r="E106" i="34"/>
  <c r="L11" i="67"/>
  <c r="M11" i="67"/>
  <c r="M65" i="52"/>
  <c r="M66" i="52"/>
  <c r="C35" i="46"/>
  <c r="A136" i="34"/>
  <c r="A136" i="78"/>
  <c r="E417" i="49"/>
  <c r="E82" i="46"/>
  <c r="C50" i="46"/>
  <c r="X23" i="16"/>
  <c r="X49" i="16"/>
  <c r="N12" i="61"/>
  <c r="O12" i="61"/>
  <c r="U38" i="70"/>
  <c r="F32" i="40"/>
  <c r="K11" i="65"/>
  <c r="G34" i="2"/>
  <c r="D33" i="60"/>
  <c r="C46" i="46"/>
  <c r="F32" i="30"/>
  <c r="J30" i="30"/>
  <c r="J32" i="30"/>
  <c r="K15" i="59"/>
  <c r="M773" i="49"/>
  <c r="F67" i="77"/>
  <c r="F68" i="77"/>
  <c r="M785" i="49"/>
  <c r="N785" i="49"/>
  <c r="D42" i="46"/>
  <c r="S20" i="52"/>
  <c r="C48" i="46"/>
  <c r="H628" i="49"/>
  <c r="H628" i="76"/>
  <c r="H93" i="26"/>
  <c r="F47" i="2"/>
  <c r="I48" i="2"/>
  <c r="D417" i="49"/>
  <c r="C67" i="46"/>
  <c r="C66" i="46"/>
  <c r="C55" i="46"/>
  <c r="E102" i="39"/>
  <c r="E93" i="26"/>
  <c r="E628" i="49"/>
  <c r="E628" i="76"/>
  <c r="B68" i="77"/>
  <c r="L47" i="40"/>
  <c r="L49" i="40"/>
  <c r="M17" i="59"/>
  <c r="N812" i="74"/>
  <c r="K47" i="79"/>
  <c r="K49" i="79"/>
  <c r="L18" i="59"/>
  <c r="P67" i="52"/>
  <c r="P80" i="52"/>
  <c r="N758" i="74"/>
  <c r="F417" i="74"/>
  <c r="G13" i="51"/>
  <c r="I48" i="79"/>
  <c r="I15" i="63"/>
  <c r="L13" i="60"/>
  <c r="E111" i="1"/>
  <c r="M414" i="49"/>
  <c r="M56" i="77"/>
  <c r="J15" i="35"/>
  <c r="I16" i="59"/>
  <c r="M85" i="84"/>
  <c r="M633" i="49"/>
  <c r="G60" i="52"/>
  <c r="G61" i="52"/>
  <c r="G65" i="52"/>
  <c r="G66" i="52"/>
  <c r="E110" i="39"/>
  <c r="E108" i="39"/>
  <c r="E106" i="78"/>
  <c r="E108" i="1"/>
  <c r="M85" i="21"/>
  <c r="B14" i="22"/>
  <c r="F47" i="35"/>
  <c r="E111" i="82"/>
  <c r="E110" i="82"/>
  <c r="E105" i="82"/>
  <c r="E103" i="82"/>
  <c r="E106" i="82"/>
  <c r="E104" i="82"/>
  <c r="E102" i="82"/>
  <c r="E108" i="82"/>
  <c r="E112" i="82"/>
  <c r="A136" i="82"/>
  <c r="E109" i="82"/>
  <c r="E107" i="82"/>
  <c r="C53" i="46"/>
  <c r="C37" i="46"/>
  <c r="B94" i="46"/>
  <c r="C61" i="46"/>
  <c r="C39" i="46"/>
  <c r="C40" i="46"/>
  <c r="G21" i="67"/>
  <c r="C38" i="46"/>
  <c r="C51" i="46"/>
  <c r="F29" i="59"/>
  <c r="F31" i="59"/>
  <c r="J21" i="46"/>
  <c r="T21" i="72"/>
  <c r="Q20" i="63"/>
  <c r="Q48" i="63"/>
  <c r="Q55" i="63"/>
  <c r="C49" i="46"/>
  <c r="N21" i="72"/>
  <c r="E103" i="78"/>
  <c r="E112" i="1"/>
  <c r="M56" i="46"/>
  <c r="I18" i="65"/>
  <c r="E108" i="78"/>
  <c r="D65" i="35"/>
  <c r="D68" i="35"/>
  <c r="D71" i="35"/>
  <c r="D73" i="35"/>
  <c r="C59" i="46"/>
  <c r="X23" i="13"/>
  <c r="X49" i="13"/>
  <c r="N11" i="61"/>
  <c r="O11" i="61"/>
  <c r="K47" i="25"/>
  <c r="K49" i="25"/>
  <c r="L14" i="59"/>
  <c r="H21" i="61"/>
  <c r="H50" i="61"/>
  <c r="F66" i="46"/>
  <c r="F68" i="46"/>
  <c r="M800" i="76"/>
  <c r="N800" i="76"/>
  <c r="E112" i="78"/>
  <c r="W21" i="70"/>
  <c r="B41" i="77"/>
  <c r="B102" i="77"/>
  <c r="E104" i="39"/>
  <c r="E109" i="39"/>
  <c r="B68" i="46"/>
  <c r="B66" i="52"/>
  <c r="D634" i="74"/>
  <c r="E110" i="78"/>
  <c r="I50" i="77"/>
  <c r="J16" i="72"/>
  <c r="C50" i="77"/>
  <c r="I699" i="76"/>
  <c r="I699" i="49"/>
  <c r="C53" i="77"/>
  <c r="D53" i="77"/>
  <c r="K47" i="40"/>
  <c r="K49" i="40"/>
  <c r="L17" i="59"/>
  <c r="E417" i="76"/>
  <c r="F627" i="49"/>
  <c r="D65" i="20"/>
  <c r="D68" i="20"/>
  <c r="D71" i="20"/>
  <c r="D73" i="20"/>
  <c r="F627" i="74"/>
  <c r="F93" i="21"/>
  <c r="H106" i="66"/>
  <c r="N758" i="49"/>
  <c r="F417" i="76"/>
  <c r="C61" i="77"/>
  <c r="E103" i="39"/>
  <c r="E111" i="39"/>
  <c r="A136" i="39"/>
  <c r="E107" i="39"/>
  <c r="E112" i="39"/>
  <c r="E106" i="39"/>
  <c r="J32" i="75"/>
  <c r="S15" i="52"/>
  <c r="S16" i="52"/>
  <c r="G24" i="52"/>
  <c r="D698" i="49"/>
  <c r="D698" i="74"/>
  <c r="D417" i="76"/>
  <c r="I11" i="79"/>
  <c r="G15" i="63"/>
  <c r="E102" i="78"/>
  <c r="I93" i="80"/>
  <c r="I632" i="49"/>
  <c r="I632" i="76"/>
  <c r="I634" i="76"/>
  <c r="M744" i="74"/>
  <c r="N744" i="74"/>
  <c r="I14" i="79"/>
  <c r="H15" i="63"/>
  <c r="E104" i="78"/>
  <c r="M38" i="70"/>
  <c r="M15" i="52"/>
  <c r="M16" i="52"/>
  <c r="D11" i="45"/>
  <c r="B101" i="46"/>
  <c r="D60" i="45"/>
  <c r="F32" i="46"/>
  <c r="J37" i="65"/>
  <c r="C32" i="46"/>
  <c r="H625" i="74"/>
  <c r="H625" i="49"/>
  <c r="H93" i="13"/>
  <c r="E13" i="60"/>
  <c r="E111" i="78"/>
  <c r="N771" i="76"/>
  <c r="D93" i="84"/>
  <c r="D633" i="49"/>
  <c r="D633" i="76"/>
  <c r="B56" i="46"/>
  <c r="B54" i="52"/>
  <c r="C63" i="52"/>
  <c r="M800" i="49"/>
  <c r="N800" i="49"/>
  <c r="M60" i="52"/>
  <c r="M61" i="52"/>
  <c r="J30" i="15"/>
  <c r="J32" i="15"/>
  <c r="K12" i="59"/>
  <c r="B29" i="46"/>
  <c r="B100" i="46"/>
  <c r="G53" i="52"/>
  <c r="G54" i="52"/>
  <c r="U27" i="52"/>
  <c r="L634" i="74"/>
  <c r="J417" i="76"/>
  <c r="S21" i="72"/>
  <c r="P20" i="63"/>
  <c r="P48" i="63"/>
  <c r="P55" i="63"/>
  <c r="M744" i="76"/>
  <c r="N744" i="76"/>
  <c r="B56" i="77"/>
  <c r="G10" i="87"/>
  <c r="C42" i="52"/>
  <c r="H16" i="60"/>
  <c r="C33" i="40"/>
  <c r="C61" i="40"/>
  <c r="J15" i="30"/>
  <c r="I15" i="59"/>
  <c r="I48" i="30"/>
  <c r="I13" i="63"/>
  <c r="C13" i="52"/>
  <c r="C55" i="77"/>
  <c r="G15" i="52"/>
  <c r="G16" i="52"/>
  <c r="L8" i="60"/>
  <c r="C51" i="52"/>
  <c r="G34" i="30"/>
  <c r="L15" i="67"/>
  <c r="M15" i="67"/>
  <c r="I12" i="73"/>
  <c r="F8" i="60"/>
  <c r="L13" i="65"/>
  <c r="G38" i="52"/>
  <c r="D39" i="60"/>
  <c r="M20" i="52"/>
  <c r="M38" i="52"/>
  <c r="G20" i="52"/>
  <c r="M53" i="52"/>
  <c r="M54" i="52"/>
  <c r="F45" i="46"/>
  <c r="D102" i="45"/>
  <c r="C45" i="46"/>
  <c r="D111" i="45"/>
  <c r="F54" i="46"/>
  <c r="K54" i="46"/>
  <c r="O54" i="46"/>
  <c r="C54" i="46"/>
  <c r="C57" i="52"/>
  <c r="J28" i="75"/>
  <c r="E109" i="1"/>
  <c r="C14" i="52"/>
  <c r="E102" i="29"/>
  <c r="E104" i="29"/>
  <c r="A136" i="29"/>
  <c r="E111" i="29"/>
  <c r="E106" i="29"/>
  <c r="E110" i="29"/>
  <c r="E109" i="29"/>
  <c r="E107" i="29"/>
  <c r="E103" i="29"/>
  <c r="E108" i="29"/>
  <c r="E105" i="29"/>
  <c r="E112" i="29"/>
  <c r="F93" i="16"/>
  <c r="F626" i="74"/>
  <c r="D65" i="15"/>
  <c r="D68" i="15"/>
  <c r="D71" i="15"/>
  <c r="F626" i="49"/>
  <c r="L629" i="76"/>
  <c r="L634" i="76"/>
  <c r="L93" i="36"/>
  <c r="L629" i="49"/>
  <c r="E110" i="1"/>
  <c r="F27" i="75"/>
  <c r="J27" i="75"/>
  <c r="C27" i="75"/>
  <c r="M409" i="49"/>
  <c r="M409" i="74"/>
  <c r="S53" i="52"/>
  <c r="S54" i="52"/>
  <c r="K417" i="49"/>
  <c r="H18" i="67"/>
  <c r="I18" i="67"/>
  <c r="L14" i="73"/>
  <c r="K18" i="65"/>
  <c r="I13" i="60"/>
  <c r="C10" i="52"/>
  <c r="C19" i="52"/>
  <c r="C20" i="52"/>
  <c r="C33" i="83"/>
  <c r="C61" i="83"/>
  <c r="C29" i="52"/>
  <c r="F417" i="49"/>
  <c r="C56" i="52"/>
  <c r="C23" i="52"/>
  <c r="C11" i="52"/>
  <c r="J697" i="74"/>
  <c r="J697" i="49"/>
  <c r="C7" i="52"/>
  <c r="C37" i="52"/>
  <c r="C52" i="52"/>
  <c r="C59" i="52"/>
  <c r="C48" i="52"/>
  <c r="C46" i="52"/>
  <c r="C50" i="52"/>
  <c r="C43" i="52"/>
  <c r="C58" i="52"/>
  <c r="C47" i="52"/>
  <c r="C34" i="52"/>
  <c r="C44" i="52"/>
  <c r="C35" i="52"/>
  <c r="C32" i="52"/>
  <c r="C49" i="52"/>
  <c r="C45" i="52"/>
  <c r="E104" i="1"/>
  <c r="E103" i="1"/>
  <c r="C64" i="52"/>
  <c r="C22" i="52"/>
  <c r="S60" i="52"/>
  <c r="S61" i="52"/>
  <c r="C36" i="52"/>
  <c r="J417" i="49"/>
  <c r="E102" i="1"/>
  <c r="E54" i="52"/>
  <c r="F54" i="77"/>
  <c r="C54" i="77"/>
  <c r="S38" i="52"/>
  <c r="J633" i="76"/>
  <c r="J633" i="49"/>
  <c r="J93" i="84"/>
  <c r="D10" i="39"/>
  <c r="D59" i="39"/>
  <c r="L703" i="76"/>
  <c r="L703" i="49"/>
  <c r="A136" i="1"/>
  <c r="M85" i="16"/>
  <c r="E105" i="1"/>
  <c r="E90" i="54"/>
  <c r="E94" i="54"/>
  <c r="F631" i="76"/>
  <c r="F93" i="31"/>
  <c r="D65" i="30"/>
  <c r="D68" i="30"/>
  <c r="D71" i="30"/>
  <c r="F631" i="49"/>
  <c r="J19" i="40"/>
  <c r="J20" i="40"/>
  <c r="H17" i="59"/>
  <c r="F20" i="40"/>
  <c r="N812" i="76"/>
  <c r="G93" i="16"/>
  <c r="G626" i="74"/>
  <c r="G626" i="49"/>
  <c r="C33" i="52"/>
  <c r="J629" i="49"/>
  <c r="J93" i="36"/>
  <c r="J629" i="76"/>
  <c r="X23" i="41"/>
  <c r="X49" i="41"/>
  <c r="N17" i="61"/>
  <c r="F17" i="61"/>
  <c r="AC21" i="86"/>
  <c r="D10" i="1"/>
  <c r="D14" i="1"/>
  <c r="E11" i="1"/>
  <c r="D59" i="1"/>
  <c r="D67" i="1"/>
  <c r="E55" i="1"/>
  <c r="M323" i="49"/>
  <c r="W38" i="70"/>
  <c r="F19" i="61"/>
  <c r="X23" i="84"/>
  <c r="X49" i="84"/>
  <c r="N19" i="61"/>
  <c r="K633" i="49"/>
  <c r="K93" i="84"/>
  <c r="K633" i="76"/>
  <c r="J18" i="2"/>
  <c r="J20" i="2"/>
  <c r="F20" i="2"/>
  <c r="K702" i="76"/>
  <c r="K702" i="49"/>
  <c r="J627" i="74"/>
  <c r="J634" i="74"/>
  <c r="J627" i="49"/>
  <c r="J93" i="21"/>
  <c r="E14" i="55"/>
  <c r="E39" i="55"/>
  <c r="D10" i="82"/>
  <c r="D14" i="82"/>
  <c r="D59" i="82"/>
  <c r="D67" i="82"/>
  <c r="E58" i="82"/>
  <c r="L704" i="49"/>
  <c r="L704" i="76"/>
  <c r="C20" i="2"/>
  <c r="E93" i="36"/>
  <c r="E629" i="76"/>
  <c r="E629" i="49"/>
  <c r="K696" i="74"/>
  <c r="K696" i="49"/>
  <c r="K82" i="54"/>
  <c r="K93" i="54"/>
  <c r="G417" i="76"/>
  <c r="F20" i="83"/>
  <c r="J18" i="83"/>
  <c r="J20" i="83"/>
  <c r="H19" i="59"/>
  <c r="F47" i="46"/>
  <c r="L36" i="83"/>
  <c r="L47" i="83"/>
  <c r="L49" i="83"/>
  <c r="M19" i="59"/>
  <c r="K47" i="83"/>
  <c r="K49" i="83"/>
  <c r="L19" i="59"/>
  <c r="M85" i="31"/>
  <c r="O75" i="31"/>
  <c r="N771" i="49"/>
  <c r="K627" i="49"/>
  <c r="K627" i="74"/>
  <c r="K634" i="74"/>
  <c r="K93" i="21"/>
  <c r="H417" i="49"/>
  <c r="M744" i="49"/>
  <c r="N744" i="49"/>
  <c r="K93" i="80"/>
  <c r="K632" i="49"/>
  <c r="K632" i="76"/>
  <c r="I45" i="77"/>
  <c r="H16" i="72"/>
  <c r="K45" i="77"/>
  <c r="D703" i="49"/>
  <c r="D703" i="76"/>
  <c r="J30" i="2"/>
  <c r="J32" i="2"/>
  <c r="K11" i="59"/>
  <c r="F32" i="2"/>
  <c r="J15" i="83"/>
  <c r="I19" i="59"/>
  <c r="B61" i="52"/>
  <c r="J15" i="40"/>
  <c r="C20" i="30"/>
  <c r="O16" i="52"/>
  <c r="J15" i="20"/>
  <c r="I13" i="59"/>
  <c r="F20" i="79"/>
  <c r="J18" i="79"/>
  <c r="J20" i="79"/>
  <c r="B97" i="46"/>
  <c r="D55" i="45"/>
  <c r="F20" i="46"/>
  <c r="J20" i="46"/>
  <c r="C20" i="46"/>
  <c r="D10" i="24"/>
  <c r="D14" i="24"/>
  <c r="D59" i="24"/>
  <c r="F67" i="52"/>
  <c r="F40" i="52"/>
  <c r="F39" i="46"/>
  <c r="J39" i="46"/>
  <c r="K47" i="2"/>
  <c r="K49" i="2"/>
  <c r="L11" i="59"/>
  <c r="K701" i="49"/>
  <c r="K701" i="76"/>
  <c r="D8" i="51"/>
  <c r="F8" i="51"/>
  <c r="K8" i="51"/>
  <c r="I16" i="65"/>
  <c r="E11" i="60"/>
  <c r="H13" i="73"/>
  <c r="I14" i="35"/>
  <c r="H14" i="63"/>
  <c r="I11" i="35"/>
  <c r="G14" i="63"/>
  <c r="J18" i="25"/>
  <c r="J20" i="25"/>
  <c r="H14" i="59"/>
  <c r="F20" i="25"/>
  <c r="F33" i="25"/>
  <c r="M411" i="49"/>
  <c r="M411" i="76"/>
  <c r="D16" i="87"/>
  <c r="F36" i="46"/>
  <c r="D62" i="45"/>
  <c r="B41" i="46"/>
  <c r="C36" i="46"/>
  <c r="I48" i="15"/>
  <c r="G7" i="51"/>
  <c r="L7" i="51"/>
  <c r="L10" i="60"/>
  <c r="H417" i="76"/>
  <c r="I14" i="20"/>
  <c r="H17" i="63"/>
  <c r="I14" i="65"/>
  <c r="D6" i="51"/>
  <c r="H17" i="73"/>
  <c r="I11" i="20"/>
  <c r="G17" i="63"/>
  <c r="E9" i="60"/>
  <c r="H627" i="74"/>
  <c r="H93" i="21"/>
  <c r="H627" i="49"/>
  <c r="F628" i="49"/>
  <c r="F628" i="76"/>
  <c r="D65" i="25"/>
  <c r="D68" i="25"/>
  <c r="D71" i="25"/>
  <c r="D73" i="25"/>
  <c r="F93" i="26"/>
  <c r="N40" i="52"/>
  <c r="N67" i="52"/>
  <c r="H10" i="73"/>
  <c r="E6" i="60"/>
  <c r="I11" i="65"/>
  <c r="I14" i="40"/>
  <c r="H11" i="63"/>
  <c r="I11" i="40"/>
  <c r="G11" i="63"/>
  <c r="I12" i="59"/>
  <c r="H18" i="73"/>
  <c r="I11" i="15"/>
  <c r="G18" i="63"/>
  <c r="I14" i="15"/>
  <c r="H18" i="63"/>
  <c r="I15" i="65"/>
  <c r="E10" i="60"/>
  <c r="D7" i="51"/>
  <c r="F7" i="51"/>
  <c r="E6" i="87"/>
  <c r="G6" i="87"/>
  <c r="B61" i="2"/>
  <c r="X23" i="21"/>
  <c r="X49" i="21"/>
  <c r="N13" i="61"/>
  <c r="F13" i="61"/>
  <c r="D702" i="76"/>
  <c r="D702" i="49"/>
  <c r="F18" i="61"/>
  <c r="X23" i="80"/>
  <c r="X49" i="80"/>
  <c r="N18" i="61"/>
  <c r="E12" i="60"/>
  <c r="D9" i="51"/>
  <c r="F9" i="51"/>
  <c r="K9" i="51"/>
  <c r="I17" i="65"/>
  <c r="I14" i="2"/>
  <c r="H19" i="63"/>
  <c r="H19" i="73"/>
  <c r="I11" i="2"/>
  <c r="G19" i="63"/>
  <c r="D10" i="51"/>
  <c r="F10" i="51"/>
  <c r="I12" i="65"/>
  <c r="H11" i="73"/>
  <c r="I11" i="25"/>
  <c r="G12" i="63"/>
  <c r="E7" i="60"/>
  <c r="I14" i="25"/>
  <c r="H12" i="63"/>
  <c r="G417" i="49"/>
  <c r="L36" i="15"/>
  <c r="L47" i="15"/>
  <c r="L49" i="15"/>
  <c r="M12" i="59"/>
  <c r="K47" i="15"/>
  <c r="K49" i="15"/>
  <c r="L12" i="59"/>
  <c r="E696" i="49"/>
  <c r="E696" i="74"/>
  <c r="F14" i="61"/>
  <c r="X23" i="26"/>
  <c r="X49" i="26"/>
  <c r="N14" i="61"/>
  <c r="F20" i="75"/>
  <c r="J20" i="75"/>
  <c r="B97" i="75"/>
  <c r="C20" i="75"/>
  <c r="F19" i="46"/>
  <c r="D54" i="45"/>
  <c r="B96" i="46"/>
  <c r="B24" i="46"/>
  <c r="C19" i="46"/>
  <c r="M410" i="74"/>
  <c r="M410" i="49"/>
  <c r="O45" i="20"/>
  <c r="O47" i="20"/>
  <c r="O49" i="20"/>
  <c r="P13" i="59"/>
  <c r="K47" i="20"/>
  <c r="K49" i="20"/>
  <c r="L13" i="59"/>
  <c r="E12" i="87"/>
  <c r="G12" i="87"/>
  <c r="B61" i="40"/>
  <c r="B96" i="75"/>
  <c r="F19" i="75"/>
  <c r="B24" i="75"/>
  <c r="C19" i="75"/>
  <c r="J45" i="50"/>
  <c r="J26" i="50"/>
  <c r="J28" i="50"/>
  <c r="B33" i="25"/>
  <c r="F14" i="60"/>
  <c r="L19" i="67"/>
  <c r="M19" i="67"/>
  <c r="L19" i="65"/>
  <c r="I15" i="73"/>
  <c r="D14" i="51"/>
  <c r="F14" i="51"/>
  <c r="G34" i="83"/>
  <c r="F63" i="77"/>
  <c r="B24" i="77"/>
  <c r="B96" i="77"/>
  <c r="F19" i="77"/>
  <c r="C19" i="77"/>
  <c r="C20" i="25"/>
  <c r="E105" i="14"/>
  <c r="L697" i="74"/>
  <c r="L697" i="49"/>
  <c r="H12" i="67"/>
  <c r="I12" i="67"/>
  <c r="L18" i="73"/>
  <c r="K15" i="65"/>
  <c r="I10" i="60"/>
  <c r="I20" i="73"/>
  <c r="G43" i="75"/>
  <c r="F15" i="61"/>
  <c r="X23" i="31"/>
  <c r="X49" i="31"/>
  <c r="N15" i="61"/>
  <c r="G632" i="49"/>
  <c r="G93" i="80"/>
  <c r="G632" i="76"/>
  <c r="G701" i="76"/>
  <c r="G701" i="49"/>
  <c r="E103" i="19"/>
  <c r="E109" i="19"/>
  <c r="E106" i="19"/>
  <c r="E104" i="19"/>
  <c r="E102" i="19"/>
  <c r="E112" i="19"/>
  <c r="E105" i="19"/>
  <c r="E107" i="19"/>
  <c r="E111" i="19"/>
  <c r="E108" i="19"/>
  <c r="A136" i="19"/>
  <c r="E110" i="19"/>
  <c r="I11" i="59"/>
  <c r="M800" i="74"/>
  <c r="N800" i="74"/>
  <c r="D628" i="76"/>
  <c r="D628" i="49"/>
  <c r="D93" i="26"/>
  <c r="M85" i="26"/>
  <c r="I11" i="30"/>
  <c r="G13" i="63"/>
  <c r="I13" i="65"/>
  <c r="H12" i="73"/>
  <c r="E8" i="60"/>
  <c r="I14" i="30"/>
  <c r="H13" i="63"/>
  <c r="D11" i="51"/>
  <c r="F11" i="51"/>
  <c r="G93" i="31"/>
  <c r="G631" i="49"/>
  <c r="G631" i="76"/>
  <c r="J699" i="76"/>
  <c r="J699" i="49"/>
  <c r="J14" i="55"/>
  <c r="J39" i="55"/>
  <c r="F23" i="46"/>
  <c r="J23" i="46"/>
  <c r="D58" i="45"/>
  <c r="C23" i="46"/>
  <c r="F20" i="30"/>
  <c r="J18" i="30"/>
  <c r="J20" i="30"/>
  <c r="I701" i="49"/>
  <c r="I701" i="76"/>
  <c r="E704" i="76"/>
  <c r="E704" i="49"/>
  <c r="D10" i="29"/>
  <c r="D14" i="29"/>
  <c r="D59" i="29"/>
  <c r="H13" i="67"/>
  <c r="I13" i="67"/>
  <c r="K14" i="65"/>
  <c r="L17" i="73"/>
  <c r="I9" i="60"/>
  <c r="K16" i="73"/>
  <c r="X23" i="36"/>
  <c r="X49" i="36"/>
  <c r="N16" i="61"/>
  <c r="F16" i="61"/>
  <c r="B99" i="46"/>
  <c r="F29" i="50"/>
  <c r="D57" i="45"/>
  <c r="F22" i="46"/>
  <c r="C22" i="46"/>
  <c r="E103" i="14"/>
  <c r="F46" i="75"/>
  <c r="C46" i="75"/>
  <c r="B56" i="75"/>
  <c r="AK13" i="86"/>
  <c r="K697" i="49"/>
  <c r="K697" i="74"/>
  <c r="G34" i="20"/>
  <c r="F9" i="60"/>
  <c r="I17" i="73"/>
  <c r="L13" i="67"/>
  <c r="M13" i="67"/>
  <c r="L14" i="65"/>
  <c r="L699" i="76"/>
  <c r="L699" i="49"/>
  <c r="L702" i="49"/>
  <c r="L702" i="76"/>
  <c r="G93" i="36"/>
  <c r="G629" i="49"/>
  <c r="G629" i="76"/>
  <c r="M85" i="36"/>
  <c r="G698" i="74"/>
  <c r="G698" i="49"/>
  <c r="E14" i="87"/>
  <c r="G14" i="87"/>
  <c r="B61" i="83"/>
  <c r="J23" i="75"/>
  <c r="B27" i="77"/>
  <c r="N758" i="76"/>
  <c r="I704" i="76"/>
  <c r="I704" i="49"/>
  <c r="J701" i="76"/>
  <c r="J701" i="49"/>
  <c r="I48" i="20"/>
  <c r="G6" i="51"/>
  <c r="L6" i="51"/>
  <c r="L9" i="60"/>
  <c r="B33" i="20"/>
  <c r="D10" i="19"/>
  <c r="D14" i="19"/>
  <c r="E9" i="19"/>
  <c r="D59" i="19"/>
  <c r="G699" i="49"/>
  <c r="G699" i="76"/>
  <c r="D59" i="34"/>
  <c r="B33" i="35"/>
  <c r="D10" i="34"/>
  <c r="F27" i="46"/>
  <c r="C27" i="46"/>
  <c r="E106" i="14"/>
  <c r="G704" i="49"/>
  <c r="G704" i="76"/>
  <c r="L701" i="76"/>
  <c r="L701" i="49"/>
  <c r="F20" i="77"/>
  <c r="B97" i="77"/>
  <c r="C20" i="77"/>
  <c r="N812" i="49"/>
  <c r="K55" i="46"/>
  <c r="O55" i="46"/>
  <c r="F51" i="75"/>
  <c r="C51" i="75"/>
  <c r="E102" i="14"/>
  <c r="E104" i="14"/>
  <c r="E111" i="14"/>
  <c r="E110" i="14"/>
  <c r="E109" i="14"/>
  <c r="A136" i="14"/>
  <c r="E631" i="76"/>
  <c r="E631" i="49"/>
  <c r="E93" i="31"/>
  <c r="E108" i="14"/>
  <c r="M323" i="76"/>
  <c r="K16" i="52"/>
  <c r="G23" i="77"/>
  <c r="F20" i="20"/>
  <c r="F33" i="20"/>
  <c r="J18" i="20"/>
  <c r="J20" i="20"/>
  <c r="H13" i="59"/>
  <c r="J39" i="52"/>
  <c r="J27" i="52"/>
  <c r="M85" i="80"/>
  <c r="F39" i="75"/>
  <c r="F703" i="76"/>
  <c r="F703" i="49"/>
  <c r="I7" i="60"/>
  <c r="K12" i="65"/>
  <c r="L11" i="73"/>
  <c r="H14" i="67"/>
  <c r="I14" i="67"/>
  <c r="E16" i="51"/>
  <c r="F28" i="77"/>
  <c r="C28" i="77"/>
  <c r="L698" i="74"/>
  <c r="L698" i="49"/>
  <c r="B61" i="30"/>
  <c r="I697" i="74"/>
  <c r="I697" i="49"/>
  <c r="F28" i="46"/>
  <c r="J28" i="46"/>
  <c r="C28" i="46"/>
  <c r="Q16" i="52"/>
  <c r="D59" i="78"/>
  <c r="D10" i="78"/>
  <c r="D14" i="78"/>
  <c r="M415" i="76"/>
  <c r="M415" i="49"/>
  <c r="H93" i="31"/>
  <c r="H631" i="76"/>
  <c r="H631" i="49"/>
  <c r="H93" i="80"/>
  <c r="H632" i="49"/>
  <c r="H632" i="76"/>
  <c r="F48" i="75"/>
  <c r="C48" i="75"/>
  <c r="F704" i="49"/>
  <c r="F704" i="76"/>
  <c r="I11" i="83"/>
  <c r="G16" i="63"/>
  <c r="H15" i="73"/>
  <c r="I19" i="65"/>
  <c r="E14" i="60"/>
  <c r="I14" i="83"/>
  <c r="H16" i="63"/>
  <c r="K699" i="49"/>
  <c r="K699" i="76"/>
  <c r="E107" i="14"/>
  <c r="H67" i="52"/>
  <c r="H40" i="52"/>
  <c r="M412" i="49"/>
  <c r="M412" i="76"/>
  <c r="C20" i="79"/>
  <c r="E703" i="76"/>
  <c r="E703" i="49"/>
  <c r="J19" i="35"/>
  <c r="J20" i="35"/>
  <c r="H16" i="59"/>
  <c r="F20" i="35"/>
  <c r="U16" i="52"/>
  <c r="B33" i="79"/>
  <c r="D12" i="51"/>
  <c r="F12" i="51"/>
  <c r="L17" i="67"/>
  <c r="M17" i="67"/>
  <c r="L11" i="65"/>
  <c r="G34" i="40"/>
  <c r="I10" i="73"/>
  <c r="F6" i="60"/>
  <c r="D696" i="74"/>
  <c r="D696" i="49"/>
  <c r="E64" i="14"/>
  <c r="E65" i="14"/>
  <c r="E62" i="14"/>
  <c r="E54" i="14"/>
  <c r="E66" i="14"/>
  <c r="E55" i="14"/>
  <c r="A92" i="14"/>
  <c r="E58" i="14"/>
  <c r="E57" i="14"/>
  <c r="E63" i="14"/>
  <c r="E60" i="14"/>
  <c r="E61" i="14"/>
  <c r="L45" i="75"/>
  <c r="U67" i="52"/>
  <c r="E67" i="52"/>
  <c r="E68" i="52"/>
  <c r="K39" i="52"/>
  <c r="K27" i="52"/>
  <c r="F33" i="83"/>
  <c r="G35" i="83"/>
  <c r="I33" i="83"/>
  <c r="K16" i="63"/>
  <c r="H19" i="67"/>
  <c r="I19" i="67"/>
  <c r="K19" i="65"/>
  <c r="I14" i="60"/>
  <c r="D73" i="15"/>
  <c r="D701" i="49"/>
  <c r="I26" i="52"/>
  <c r="I27" i="52"/>
  <c r="L634" i="49"/>
  <c r="L696" i="49"/>
  <c r="L40" i="52"/>
  <c r="Q39" i="52"/>
  <c r="Q67" i="52"/>
  <c r="Q68" i="52"/>
  <c r="R76" i="84"/>
  <c r="R78" i="84"/>
  <c r="R82" i="84"/>
  <c r="B65" i="83"/>
  <c r="B68" i="83"/>
  <c r="B71" i="83"/>
  <c r="B73" i="83"/>
  <c r="D73" i="30"/>
  <c r="B14" i="85"/>
  <c r="M633" i="76"/>
  <c r="I48" i="46"/>
  <c r="I21" i="72"/>
  <c r="E698" i="74"/>
  <c r="M625" i="74"/>
  <c r="R76" i="13"/>
  <c r="R78" i="13"/>
  <c r="B65" i="2"/>
  <c r="B68" i="2"/>
  <c r="B71" i="2"/>
  <c r="B73" i="2"/>
  <c r="I634" i="49"/>
  <c r="O27" i="52"/>
  <c r="K16" i="65"/>
  <c r="H16" i="67"/>
  <c r="I16" i="67"/>
  <c r="D70" i="75"/>
  <c r="C63" i="75"/>
  <c r="D41" i="77"/>
  <c r="D42" i="77"/>
  <c r="E7" i="87"/>
  <c r="G7" i="87"/>
  <c r="L13" i="73"/>
  <c r="R76" i="41"/>
  <c r="B9" i="42"/>
  <c r="F30" i="50"/>
  <c r="F53" i="75"/>
  <c r="S26" i="52"/>
  <c r="S27" i="52"/>
  <c r="R78" i="41"/>
  <c r="B18" i="42"/>
  <c r="C33" i="35"/>
  <c r="C61" i="35"/>
  <c r="O68" i="52"/>
  <c r="D68" i="52"/>
  <c r="M625" i="49"/>
  <c r="N773" i="74"/>
  <c r="T67" i="52"/>
  <c r="T80" i="52"/>
  <c r="C68" i="75"/>
  <c r="O75" i="13"/>
  <c r="D40" i="52"/>
  <c r="C68" i="77"/>
  <c r="M26" i="52"/>
  <c r="M27" i="52"/>
  <c r="G10" i="51"/>
  <c r="L10" i="51"/>
  <c r="L11" i="72"/>
  <c r="I696" i="74"/>
  <c r="I705" i="74"/>
  <c r="L7" i="60"/>
  <c r="F33" i="30"/>
  <c r="F61" i="30"/>
  <c r="M93" i="41"/>
  <c r="M701" i="76"/>
  <c r="M93" i="13"/>
  <c r="D81" i="52"/>
  <c r="B14" i="42"/>
  <c r="B65" i="40"/>
  <c r="B68" i="40"/>
  <c r="F68" i="40"/>
  <c r="F71" i="40"/>
  <c r="M630" i="76"/>
  <c r="C41" i="75"/>
  <c r="E697" i="49"/>
  <c r="E697" i="74"/>
  <c r="M630" i="49"/>
  <c r="C63" i="77"/>
  <c r="B14" i="32"/>
  <c r="R67" i="52"/>
  <c r="R68" i="52"/>
  <c r="E701" i="49"/>
  <c r="E701" i="76"/>
  <c r="E97" i="66"/>
  <c r="C29" i="75"/>
  <c r="G12" i="51"/>
  <c r="L12" i="51"/>
  <c r="D705" i="74"/>
  <c r="I48" i="83"/>
  <c r="L15" i="72"/>
  <c r="F47" i="75"/>
  <c r="G634" i="74"/>
  <c r="M13" i="51"/>
  <c r="J38" i="77"/>
  <c r="J28" i="77"/>
  <c r="J20" i="77"/>
  <c r="J40" i="77"/>
  <c r="C41" i="77"/>
  <c r="G696" i="49"/>
  <c r="G696" i="74"/>
  <c r="J32" i="77"/>
  <c r="J22" i="77"/>
  <c r="J37" i="77"/>
  <c r="M58" i="77"/>
  <c r="J23" i="77"/>
  <c r="N58" i="77"/>
  <c r="F701" i="76"/>
  <c r="F701" i="49"/>
  <c r="J36" i="77"/>
  <c r="D634" i="76"/>
  <c r="D56" i="46"/>
  <c r="D70" i="46"/>
  <c r="F53" i="46"/>
  <c r="F56" i="46"/>
  <c r="I57" i="46"/>
  <c r="L21" i="72"/>
  <c r="L6" i="60"/>
  <c r="E114" i="24"/>
  <c r="N58" i="46"/>
  <c r="O20" i="59"/>
  <c r="N773" i="76"/>
  <c r="K700" i="76"/>
  <c r="K700" i="49"/>
  <c r="L12" i="60"/>
  <c r="D114" i="45"/>
  <c r="E107" i="45"/>
  <c r="N773" i="49"/>
  <c r="H15" i="65"/>
  <c r="P68" i="52"/>
  <c r="C68" i="46"/>
  <c r="E114" i="34"/>
  <c r="H634" i="74"/>
  <c r="F700" i="76"/>
  <c r="G10" i="60"/>
  <c r="J10" i="60"/>
  <c r="K10" i="60"/>
  <c r="M10" i="60"/>
  <c r="N10" i="60"/>
  <c r="L10" i="73"/>
  <c r="L14" i="72"/>
  <c r="B42" i="75"/>
  <c r="B70" i="75"/>
  <c r="O56" i="46"/>
  <c r="O58" i="46"/>
  <c r="P20" i="59"/>
  <c r="O75" i="21"/>
  <c r="L13" i="51"/>
  <c r="E66" i="82"/>
  <c r="F33" i="15"/>
  <c r="G35" i="15"/>
  <c r="L14" i="60"/>
  <c r="B65" i="20"/>
  <c r="B68" i="20"/>
  <c r="B71" i="20"/>
  <c r="K35" i="73"/>
  <c r="R76" i="21"/>
  <c r="R78" i="21"/>
  <c r="R82" i="21"/>
  <c r="B22" i="22"/>
  <c r="J29" i="75"/>
  <c r="E634" i="76"/>
  <c r="G9" i="51"/>
  <c r="L9" i="51"/>
  <c r="L12" i="73"/>
  <c r="K13" i="65"/>
  <c r="I8" i="60"/>
  <c r="H15" i="67"/>
  <c r="I15" i="67"/>
  <c r="J39" i="77"/>
  <c r="H699" i="49"/>
  <c r="H699" i="76"/>
  <c r="U40" i="52"/>
  <c r="M786" i="74"/>
  <c r="M814" i="74"/>
  <c r="M822" i="74"/>
  <c r="M417" i="74"/>
  <c r="F634" i="74"/>
  <c r="D74" i="75"/>
  <c r="D77" i="75"/>
  <c r="D80" i="75"/>
  <c r="E699" i="76"/>
  <c r="E699" i="49"/>
  <c r="H17" i="67"/>
  <c r="I17" i="67"/>
  <c r="I6" i="60"/>
  <c r="I55" i="46"/>
  <c r="K21" i="72"/>
  <c r="O75" i="84"/>
  <c r="G46" i="67"/>
  <c r="O21" i="67"/>
  <c r="O46" i="67"/>
  <c r="E114" i="82"/>
  <c r="U68" i="52"/>
  <c r="B65" i="30"/>
  <c r="B68" i="30"/>
  <c r="F68" i="30"/>
  <c r="F71" i="30"/>
  <c r="M786" i="76"/>
  <c r="M814" i="76"/>
  <c r="M627" i="49"/>
  <c r="E114" i="39"/>
  <c r="M627" i="74"/>
  <c r="G8" i="51"/>
  <c r="L8" i="51"/>
  <c r="L11" i="60"/>
  <c r="I48" i="35"/>
  <c r="C41" i="46"/>
  <c r="C63" i="46"/>
  <c r="J634" i="49"/>
  <c r="F698" i="49"/>
  <c r="F698" i="74"/>
  <c r="M93" i="84"/>
  <c r="P107" i="84"/>
  <c r="G59" i="84"/>
  <c r="C65" i="52"/>
  <c r="E114" i="78"/>
  <c r="E60" i="1"/>
  <c r="D634" i="49"/>
  <c r="A92" i="1"/>
  <c r="C30" i="52"/>
  <c r="J33" i="15"/>
  <c r="G12" i="59"/>
  <c r="C56" i="77"/>
  <c r="F53" i="77"/>
  <c r="F56" i="77"/>
  <c r="I57" i="77"/>
  <c r="L16" i="72"/>
  <c r="D56" i="77"/>
  <c r="I11" i="63"/>
  <c r="L10" i="72"/>
  <c r="B27" i="52"/>
  <c r="D59" i="45"/>
  <c r="D67" i="45"/>
  <c r="E59" i="45"/>
  <c r="L12" i="72"/>
  <c r="G26" i="52"/>
  <c r="G27" i="52"/>
  <c r="D10" i="45"/>
  <c r="H696" i="49"/>
  <c r="H696" i="74"/>
  <c r="D704" i="76"/>
  <c r="D704" i="49"/>
  <c r="J32" i="46"/>
  <c r="J20" i="59"/>
  <c r="J20" i="65"/>
  <c r="K21" i="73"/>
  <c r="K42" i="73"/>
  <c r="K46" i="73"/>
  <c r="I703" i="76"/>
  <c r="I705" i="76"/>
  <c r="I703" i="49"/>
  <c r="I705" i="49"/>
  <c r="R78" i="31"/>
  <c r="R82" i="31"/>
  <c r="R84" i="31"/>
  <c r="O17" i="61"/>
  <c r="F634" i="76"/>
  <c r="D74" i="77"/>
  <c r="D77" i="77"/>
  <c r="D80" i="77"/>
  <c r="K634" i="76"/>
  <c r="E114" i="1"/>
  <c r="M93" i="16"/>
  <c r="M102" i="16"/>
  <c r="E6" i="68"/>
  <c r="M631" i="49"/>
  <c r="K634" i="49"/>
  <c r="E65" i="1"/>
  <c r="H634" i="76"/>
  <c r="E63" i="1"/>
  <c r="R76" i="31"/>
  <c r="E62" i="1"/>
  <c r="E57" i="1"/>
  <c r="E9" i="14"/>
  <c r="L705" i="74"/>
  <c r="E66" i="1"/>
  <c r="M631" i="76"/>
  <c r="J634" i="76"/>
  <c r="C56" i="46"/>
  <c r="E11" i="14"/>
  <c r="E634" i="49"/>
  <c r="G634" i="49"/>
  <c r="E61" i="1"/>
  <c r="E12" i="14"/>
  <c r="E59" i="1"/>
  <c r="H39" i="60"/>
  <c r="H33" i="60"/>
  <c r="A47" i="14"/>
  <c r="E64" i="1"/>
  <c r="O13" i="61"/>
  <c r="M93" i="21"/>
  <c r="M698" i="74"/>
  <c r="M58" i="46"/>
  <c r="N20" i="59"/>
  <c r="E58" i="1"/>
  <c r="C53" i="52"/>
  <c r="E54" i="1"/>
  <c r="C38" i="52"/>
  <c r="I45" i="46"/>
  <c r="H21" i="72"/>
  <c r="K45" i="46"/>
  <c r="L45" i="46"/>
  <c r="L56" i="46"/>
  <c r="L58" i="46"/>
  <c r="M20" i="59"/>
  <c r="J19" i="67"/>
  <c r="K19" i="67"/>
  <c r="H11" i="65"/>
  <c r="G6" i="60"/>
  <c r="J10" i="73"/>
  <c r="AC25" i="86"/>
  <c r="E61" i="82"/>
  <c r="E59" i="82"/>
  <c r="M93" i="31"/>
  <c r="P107" i="31"/>
  <c r="G59" i="31"/>
  <c r="E54" i="82"/>
  <c r="J33" i="40"/>
  <c r="G17" i="59"/>
  <c r="F697" i="74"/>
  <c r="F697" i="49"/>
  <c r="E114" i="29"/>
  <c r="J700" i="49"/>
  <c r="J700" i="76"/>
  <c r="F702" i="76"/>
  <c r="F702" i="49"/>
  <c r="E63" i="82"/>
  <c r="B105" i="75"/>
  <c r="E57" i="82"/>
  <c r="G634" i="76"/>
  <c r="D67" i="39"/>
  <c r="E59" i="39"/>
  <c r="D14" i="39"/>
  <c r="A92" i="82"/>
  <c r="E60" i="82"/>
  <c r="N21" i="61"/>
  <c r="N50" i="61"/>
  <c r="J704" i="49"/>
  <c r="J704" i="76"/>
  <c r="E65" i="82"/>
  <c r="C15" i="52"/>
  <c r="E9" i="1"/>
  <c r="A47" i="1"/>
  <c r="E12" i="1"/>
  <c r="F21" i="61"/>
  <c r="F50" i="61"/>
  <c r="G697" i="49"/>
  <c r="G697" i="74"/>
  <c r="K54" i="77"/>
  <c r="O54" i="77"/>
  <c r="O56" i="77"/>
  <c r="O58" i="77"/>
  <c r="I55" i="77"/>
  <c r="K16" i="72"/>
  <c r="E62" i="82"/>
  <c r="E55" i="82"/>
  <c r="E10" i="1"/>
  <c r="M417" i="49"/>
  <c r="F634" i="49"/>
  <c r="D74" i="46"/>
  <c r="D77" i="46"/>
  <c r="D80" i="46"/>
  <c r="M786" i="49"/>
  <c r="C24" i="52"/>
  <c r="C26" i="52"/>
  <c r="C27" i="52"/>
  <c r="L700" i="76"/>
  <c r="L705" i="76"/>
  <c r="L700" i="49"/>
  <c r="E64" i="82"/>
  <c r="F16" i="60"/>
  <c r="F39" i="60"/>
  <c r="H634" i="49"/>
  <c r="F33" i="40"/>
  <c r="B14" i="17"/>
  <c r="M626" i="74"/>
  <c r="B65" i="15"/>
  <c r="B68" i="15"/>
  <c r="M626" i="49"/>
  <c r="R76" i="16"/>
  <c r="R78" i="16"/>
  <c r="R82" i="16"/>
  <c r="O75" i="16"/>
  <c r="C60" i="52"/>
  <c r="F29" i="75"/>
  <c r="J20" i="73"/>
  <c r="H11" i="59"/>
  <c r="J33" i="2"/>
  <c r="G11" i="59"/>
  <c r="G12" i="60"/>
  <c r="H17" i="65"/>
  <c r="J19" i="73"/>
  <c r="K698" i="74"/>
  <c r="K705" i="74"/>
  <c r="K698" i="49"/>
  <c r="K704" i="76"/>
  <c r="K704" i="49"/>
  <c r="L45" i="77"/>
  <c r="L56" i="77"/>
  <c r="L58" i="77"/>
  <c r="E700" i="76"/>
  <c r="E700" i="49"/>
  <c r="C33" i="2"/>
  <c r="O19" i="61"/>
  <c r="F33" i="2"/>
  <c r="J698" i="74"/>
  <c r="J705" i="74"/>
  <c r="J698" i="49"/>
  <c r="K703" i="49"/>
  <c r="K703" i="76"/>
  <c r="J15" i="73"/>
  <c r="G14" i="60"/>
  <c r="H19" i="65"/>
  <c r="H11" i="67"/>
  <c r="I11" i="67"/>
  <c r="K17" i="65"/>
  <c r="L19" i="73"/>
  <c r="I12" i="60"/>
  <c r="C33" i="25"/>
  <c r="C61" i="25"/>
  <c r="J33" i="83"/>
  <c r="G19" i="59"/>
  <c r="I17" i="59"/>
  <c r="C56" i="75"/>
  <c r="C29" i="46"/>
  <c r="C33" i="30"/>
  <c r="C61" i="30"/>
  <c r="E11" i="78"/>
  <c r="A47" i="78"/>
  <c r="E12" i="78"/>
  <c r="E9" i="78"/>
  <c r="H15" i="59"/>
  <c r="J33" i="30"/>
  <c r="G15" i="59"/>
  <c r="K46" i="75"/>
  <c r="E13" i="87"/>
  <c r="G13" i="87"/>
  <c r="B61" i="79"/>
  <c r="H702" i="49"/>
  <c r="H702" i="76"/>
  <c r="I16" i="73"/>
  <c r="G43" i="77"/>
  <c r="D67" i="34"/>
  <c r="E59" i="34"/>
  <c r="G23" i="46"/>
  <c r="J22" i="46"/>
  <c r="E114" i="19"/>
  <c r="O15" i="61"/>
  <c r="K14" i="51"/>
  <c r="M14" i="51"/>
  <c r="C24" i="46"/>
  <c r="O18" i="61"/>
  <c r="D12" i="45"/>
  <c r="B102" i="46"/>
  <c r="B105" i="46"/>
  <c r="J27" i="46"/>
  <c r="J29" i="46"/>
  <c r="H20" i="59"/>
  <c r="F29" i="46"/>
  <c r="G9" i="60"/>
  <c r="J9" i="60"/>
  <c r="K9" i="60"/>
  <c r="M9" i="60"/>
  <c r="N9" i="60"/>
  <c r="J17" i="73"/>
  <c r="H14" i="65"/>
  <c r="G702" i="76"/>
  <c r="G702" i="49"/>
  <c r="C24" i="75"/>
  <c r="D9" i="45"/>
  <c r="J29" i="50"/>
  <c r="J30" i="50"/>
  <c r="B16" i="52"/>
  <c r="F6" i="51"/>
  <c r="D16" i="51"/>
  <c r="D67" i="24"/>
  <c r="J33" i="25"/>
  <c r="G14" i="59"/>
  <c r="G703" i="49"/>
  <c r="G703" i="76"/>
  <c r="G13" i="60"/>
  <c r="J13" i="60"/>
  <c r="K13" i="60"/>
  <c r="M13" i="60"/>
  <c r="N13" i="60"/>
  <c r="J14" i="73"/>
  <c r="H18" i="65"/>
  <c r="F33" i="79"/>
  <c r="G11" i="60"/>
  <c r="J11" i="60"/>
  <c r="K11" i="60"/>
  <c r="H16" i="65"/>
  <c r="J13" i="73"/>
  <c r="H80" i="52"/>
  <c r="H68" i="52"/>
  <c r="K48" i="75"/>
  <c r="L48" i="75"/>
  <c r="I48" i="75"/>
  <c r="I20" i="72"/>
  <c r="E114" i="14"/>
  <c r="K11" i="51"/>
  <c r="M11" i="51"/>
  <c r="J36" i="46"/>
  <c r="J41" i="46"/>
  <c r="K20" i="59"/>
  <c r="F41" i="46"/>
  <c r="N80" i="52"/>
  <c r="N68" i="52"/>
  <c r="A47" i="82"/>
  <c r="E12" i="82"/>
  <c r="E11" i="82"/>
  <c r="E10" i="82"/>
  <c r="D67" i="29"/>
  <c r="F61" i="25"/>
  <c r="G35" i="25"/>
  <c r="J14" i="67"/>
  <c r="K14" i="67"/>
  <c r="E11" i="87"/>
  <c r="G11" i="87"/>
  <c r="B61" i="35"/>
  <c r="F41" i="75"/>
  <c r="L20" i="73"/>
  <c r="J39" i="75"/>
  <c r="J41" i="75"/>
  <c r="D67" i="19"/>
  <c r="E10" i="24"/>
  <c r="E12" i="24"/>
  <c r="A47" i="24"/>
  <c r="E11" i="24"/>
  <c r="E9" i="24"/>
  <c r="G20" i="75"/>
  <c r="F24" i="75"/>
  <c r="J19" i="75"/>
  <c r="J24" i="75"/>
  <c r="J33" i="35"/>
  <c r="G16" i="59"/>
  <c r="F33" i="35"/>
  <c r="M628" i="76"/>
  <c r="M628" i="49"/>
  <c r="B14" i="27"/>
  <c r="R76" i="26"/>
  <c r="R78" i="26"/>
  <c r="B65" i="25"/>
  <c r="B68" i="25"/>
  <c r="O75" i="26"/>
  <c r="L18" i="72"/>
  <c r="I18" i="63"/>
  <c r="J13" i="67"/>
  <c r="K13" i="67"/>
  <c r="G35" i="20"/>
  <c r="F61" i="20"/>
  <c r="I19" i="63"/>
  <c r="L19" i="72"/>
  <c r="F68" i="52"/>
  <c r="F80" i="52"/>
  <c r="K12" i="51"/>
  <c r="E10" i="29"/>
  <c r="M93" i="80"/>
  <c r="O75" i="80"/>
  <c r="B65" i="79"/>
  <c r="B68" i="79"/>
  <c r="B14" i="81"/>
  <c r="R76" i="80"/>
  <c r="R78" i="80"/>
  <c r="M632" i="49"/>
  <c r="M632" i="76"/>
  <c r="E10" i="19"/>
  <c r="C27" i="77"/>
  <c r="C29" i="77"/>
  <c r="F27" i="77"/>
  <c r="B29" i="77"/>
  <c r="B100" i="77"/>
  <c r="B105" i="77"/>
  <c r="R76" i="36"/>
  <c r="B14" i="37"/>
  <c r="M629" i="76"/>
  <c r="O75" i="36"/>
  <c r="B65" i="35"/>
  <c r="B68" i="35"/>
  <c r="M629" i="49"/>
  <c r="O16" i="61"/>
  <c r="C24" i="77"/>
  <c r="J19" i="46"/>
  <c r="F24" i="46"/>
  <c r="G20" i="46"/>
  <c r="O14" i="61"/>
  <c r="B42" i="46"/>
  <c r="L17" i="72"/>
  <c r="I17" i="63"/>
  <c r="D699" i="76"/>
  <c r="D699" i="49"/>
  <c r="M93" i="26"/>
  <c r="E9" i="82"/>
  <c r="K51" i="75"/>
  <c r="N51" i="75"/>
  <c r="N56" i="75"/>
  <c r="N58" i="75"/>
  <c r="I55" i="75"/>
  <c r="K20" i="72"/>
  <c r="E8" i="87"/>
  <c r="G8" i="87"/>
  <c r="B61" i="20"/>
  <c r="J19" i="77"/>
  <c r="G20" i="77"/>
  <c r="F24" i="77"/>
  <c r="M417" i="76"/>
  <c r="B61" i="25"/>
  <c r="E9" i="87"/>
  <c r="G9" i="87"/>
  <c r="E9" i="29"/>
  <c r="A47" i="29"/>
  <c r="E12" i="29"/>
  <c r="E11" i="29"/>
  <c r="F699" i="49"/>
  <c r="F699" i="76"/>
  <c r="H703" i="49"/>
  <c r="H703" i="76"/>
  <c r="E10" i="78"/>
  <c r="J67" i="52"/>
  <c r="J40" i="52"/>
  <c r="J33" i="20"/>
  <c r="G13" i="59"/>
  <c r="L80" i="52"/>
  <c r="L68" i="52"/>
  <c r="H13" i="65"/>
  <c r="G8" i="60"/>
  <c r="J12" i="73"/>
  <c r="H18" i="59"/>
  <c r="J33" i="79"/>
  <c r="G18" i="59"/>
  <c r="E11" i="19"/>
  <c r="A47" i="19"/>
  <c r="E12" i="19"/>
  <c r="E16" i="60"/>
  <c r="E39" i="60"/>
  <c r="C33" i="79"/>
  <c r="D67" i="78"/>
  <c r="E702" i="76"/>
  <c r="E702" i="49"/>
  <c r="G700" i="49"/>
  <c r="G700" i="76"/>
  <c r="M93" i="36"/>
  <c r="K10" i="51"/>
  <c r="K7" i="51"/>
  <c r="M7" i="51"/>
  <c r="H698" i="49"/>
  <c r="H698" i="74"/>
  <c r="G7" i="60"/>
  <c r="J11" i="73"/>
  <c r="H12" i="65"/>
  <c r="D14" i="34"/>
  <c r="E10" i="34"/>
  <c r="E67" i="14"/>
  <c r="K67" i="52"/>
  <c r="K68" i="52"/>
  <c r="K40" i="52"/>
  <c r="F61" i="83"/>
  <c r="J14" i="60"/>
  <c r="K14" i="60"/>
  <c r="I39" i="52"/>
  <c r="I40" i="52"/>
  <c r="B18" i="85"/>
  <c r="L705" i="49"/>
  <c r="F68" i="83"/>
  <c r="F71" i="83"/>
  <c r="F73" i="83"/>
  <c r="F74" i="83"/>
  <c r="D13" i="68"/>
  <c r="Q40" i="52"/>
  <c r="E705" i="74"/>
  <c r="O40" i="52"/>
  <c r="F68" i="2"/>
  <c r="F71" i="2"/>
  <c r="M102" i="41"/>
  <c r="E11" i="68"/>
  <c r="M12" i="51"/>
  <c r="M102" i="84"/>
  <c r="E13" i="68"/>
  <c r="D70" i="77"/>
  <c r="D82" i="77"/>
  <c r="G705" i="74"/>
  <c r="B71" i="40"/>
  <c r="B73" i="40"/>
  <c r="M39" i="52"/>
  <c r="D82" i="75"/>
  <c r="E111" i="45"/>
  <c r="B9" i="32"/>
  <c r="F56" i="75"/>
  <c r="I57" i="75"/>
  <c r="L20" i="72"/>
  <c r="R82" i="41"/>
  <c r="R84" i="41"/>
  <c r="B18" i="32"/>
  <c r="M101" i="41"/>
  <c r="M728" i="49"/>
  <c r="G35" i="30"/>
  <c r="M12" i="73"/>
  <c r="S39" i="52"/>
  <c r="S67" i="52"/>
  <c r="J15" i="67"/>
  <c r="K15" i="67"/>
  <c r="M696" i="49"/>
  <c r="M102" i="13"/>
  <c r="E5" i="68"/>
  <c r="P107" i="13"/>
  <c r="G59" i="13"/>
  <c r="M696" i="74"/>
  <c r="M101" i="13"/>
  <c r="M723" i="74"/>
  <c r="R80" i="52"/>
  <c r="R81" i="52"/>
  <c r="M701" i="49"/>
  <c r="P81" i="52"/>
  <c r="M10" i="51"/>
  <c r="T68" i="52"/>
  <c r="P107" i="41"/>
  <c r="G59" i="41"/>
  <c r="A136" i="45"/>
  <c r="E102" i="45"/>
  <c r="C42" i="75"/>
  <c r="C70" i="75"/>
  <c r="I16" i="63"/>
  <c r="J24" i="77"/>
  <c r="B71" i="30"/>
  <c r="B73" i="30"/>
  <c r="E110" i="45"/>
  <c r="E104" i="45"/>
  <c r="E106" i="45"/>
  <c r="J41" i="77"/>
  <c r="E112" i="45"/>
  <c r="E109" i="45"/>
  <c r="E103" i="45"/>
  <c r="B109" i="75"/>
  <c r="B112" i="75"/>
  <c r="H705" i="74"/>
  <c r="R84" i="21"/>
  <c r="J6" i="60"/>
  <c r="K6" i="60"/>
  <c r="M6" i="60"/>
  <c r="J12" i="67"/>
  <c r="K12" i="67"/>
  <c r="F61" i="15"/>
  <c r="L16" i="60"/>
  <c r="L39" i="60"/>
  <c r="D82" i="46"/>
  <c r="E108" i="45"/>
  <c r="M9" i="51"/>
  <c r="E105" i="45"/>
  <c r="C66" i="52"/>
  <c r="T81" i="52"/>
  <c r="B18" i="22"/>
  <c r="B9" i="22"/>
  <c r="J8" i="60"/>
  <c r="K8" i="60"/>
  <c r="M8" i="60"/>
  <c r="N8" i="60"/>
  <c r="I16" i="60"/>
  <c r="I39" i="60"/>
  <c r="M634" i="74"/>
  <c r="B74" i="75"/>
  <c r="B77" i="75"/>
  <c r="F77" i="75"/>
  <c r="F80" i="75"/>
  <c r="F705" i="76"/>
  <c r="M14" i="60"/>
  <c r="N14" i="60"/>
  <c r="D705" i="49"/>
  <c r="C61" i="52"/>
  <c r="E14" i="14"/>
  <c r="F68" i="20"/>
  <c r="F71" i="20"/>
  <c r="F73" i="20"/>
  <c r="F74" i="20"/>
  <c r="D7" i="68"/>
  <c r="N786" i="74"/>
  <c r="M101" i="31"/>
  <c r="M729" i="76"/>
  <c r="M11" i="60"/>
  <c r="N11" i="60"/>
  <c r="K56" i="77"/>
  <c r="K58" i="77"/>
  <c r="E14" i="1"/>
  <c r="M704" i="49"/>
  <c r="G16" i="51"/>
  <c r="L16" i="51"/>
  <c r="M8" i="51"/>
  <c r="M704" i="76"/>
  <c r="N786" i="76"/>
  <c r="M101" i="84"/>
  <c r="M731" i="49"/>
  <c r="L13" i="72"/>
  <c r="I14" i="63"/>
  <c r="G39" i="52"/>
  <c r="B73" i="20"/>
  <c r="K56" i="46"/>
  <c r="K58" i="46"/>
  <c r="L20" i="59"/>
  <c r="L81" i="52"/>
  <c r="F705" i="74"/>
  <c r="N786" i="49"/>
  <c r="F33" i="60"/>
  <c r="M101" i="16"/>
  <c r="M724" i="49"/>
  <c r="F81" i="52"/>
  <c r="G19" i="65"/>
  <c r="M697" i="49"/>
  <c r="M814" i="49"/>
  <c r="M822" i="49"/>
  <c r="E67" i="1"/>
  <c r="M101" i="21"/>
  <c r="M725" i="49"/>
  <c r="I35" i="83"/>
  <c r="L16" i="63"/>
  <c r="P107" i="16"/>
  <c r="G59" i="16"/>
  <c r="G705" i="49"/>
  <c r="M698" i="49"/>
  <c r="M702" i="76"/>
  <c r="M697" i="74"/>
  <c r="E705" i="49"/>
  <c r="H81" i="52"/>
  <c r="P107" i="21"/>
  <c r="G59" i="21"/>
  <c r="M102" i="31"/>
  <c r="E9" i="68"/>
  <c r="B18" i="17"/>
  <c r="M102" i="21"/>
  <c r="E7" i="68"/>
  <c r="M702" i="49"/>
  <c r="D705" i="76"/>
  <c r="J47" i="65"/>
  <c r="J51" i="65"/>
  <c r="J45" i="65"/>
  <c r="M634" i="49"/>
  <c r="B74" i="46"/>
  <c r="B77" i="46"/>
  <c r="B80" i="46"/>
  <c r="J705" i="76"/>
  <c r="C54" i="52"/>
  <c r="F42" i="75"/>
  <c r="I35" i="73"/>
  <c r="M15" i="73"/>
  <c r="E67" i="82"/>
  <c r="J12" i="60"/>
  <c r="K12" i="60"/>
  <c r="M12" i="60"/>
  <c r="N12" i="60"/>
  <c r="J705" i="49"/>
  <c r="F705" i="49"/>
  <c r="N81" i="52"/>
  <c r="E705" i="76"/>
  <c r="E14" i="19"/>
  <c r="F61" i="40"/>
  <c r="F73" i="40"/>
  <c r="F74" i="40"/>
  <c r="D11" i="68"/>
  <c r="J17" i="67"/>
  <c r="K17" i="67"/>
  <c r="G35" i="40"/>
  <c r="K705" i="49"/>
  <c r="C39" i="52"/>
  <c r="F73" i="30"/>
  <c r="F74" i="30"/>
  <c r="D9" i="68"/>
  <c r="E12" i="39"/>
  <c r="A47" i="39"/>
  <c r="E11" i="39"/>
  <c r="E9" i="39"/>
  <c r="F68" i="15"/>
  <c r="F71" i="15"/>
  <c r="B71" i="15"/>
  <c r="B73" i="15"/>
  <c r="E10" i="39"/>
  <c r="K705" i="76"/>
  <c r="E65" i="39"/>
  <c r="E58" i="39"/>
  <c r="A92" i="39"/>
  <c r="E66" i="39"/>
  <c r="E61" i="39"/>
  <c r="E63" i="39"/>
  <c r="E62" i="39"/>
  <c r="E60" i="39"/>
  <c r="E54" i="39"/>
  <c r="E64" i="39"/>
  <c r="E55" i="39"/>
  <c r="E57" i="39"/>
  <c r="F17" i="60"/>
  <c r="G16" i="60"/>
  <c r="G39" i="60"/>
  <c r="M634" i="76"/>
  <c r="B74" i="77"/>
  <c r="B77" i="77"/>
  <c r="F77" i="77"/>
  <c r="F80" i="77"/>
  <c r="G705" i="76"/>
  <c r="J11" i="67"/>
  <c r="K11" i="67"/>
  <c r="G35" i="2"/>
  <c r="F61" i="2"/>
  <c r="E33" i="60"/>
  <c r="F42" i="46"/>
  <c r="J21" i="67"/>
  <c r="J46" i="67"/>
  <c r="C61" i="2"/>
  <c r="J42" i="75"/>
  <c r="C42" i="77"/>
  <c r="C70" i="77"/>
  <c r="J24" i="46"/>
  <c r="I20" i="59"/>
  <c r="E55" i="19"/>
  <c r="A92" i="19"/>
  <c r="E65" i="19"/>
  <c r="E64" i="19"/>
  <c r="E63" i="19"/>
  <c r="E61" i="19"/>
  <c r="E54" i="19"/>
  <c r="E57" i="19"/>
  <c r="E60" i="19"/>
  <c r="E58" i="19"/>
  <c r="E66" i="19"/>
  <c r="E62" i="19"/>
  <c r="E54" i="78"/>
  <c r="E60" i="78"/>
  <c r="A92" i="78"/>
  <c r="E65" i="78"/>
  <c r="E63" i="78"/>
  <c r="E57" i="78"/>
  <c r="E64" i="78"/>
  <c r="E61" i="78"/>
  <c r="E62" i="78"/>
  <c r="E66" i="78"/>
  <c r="E55" i="78"/>
  <c r="E58" i="78"/>
  <c r="E63" i="24"/>
  <c r="E65" i="24"/>
  <c r="E62" i="24"/>
  <c r="E61" i="24"/>
  <c r="E64" i="24"/>
  <c r="E55" i="24"/>
  <c r="E57" i="24"/>
  <c r="E58" i="24"/>
  <c r="E66" i="24"/>
  <c r="A92" i="24"/>
  <c r="E54" i="24"/>
  <c r="E60" i="24"/>
  <c r="E59" i="78"/>
  <c r="M699" i="49"/>
  <c r="P107" i="26"/>
  <c r="G59" i="26"/>
  <c r="M699" i="76"/>
  <c r="M102" i="26"/>
  <c r="E8" i="68"/>
  <c r="M101" i="26"/>
  <c r="E60" i="29"/>
  <c r="E58" i="29"/>
  <c r="E55" i="29"/>
  <c r="E64" i="29"/>
  <c r="E63" i="29"/>
  <c r="E65" i="29"/>
  <c r="E61" i="29"/>
  <c r="E66" i="29"/>
  <c r="E62" i="29"/>
  <c r="A92" i="29"/>
  <c r="E57" i="29"/>
  <c r="E54" i="29"/>
  <c r="G35" i="79"/>
  <c r="F61" i="79"/>
  <c r="J18" i="67"/>
  <c r="K18" i="67"/>
  <c r="E59" i="24"/>
  <c r="F29" i="77"/>
  <c r="J16" i="73"/>
  <c r="J27" i="77"/>
  <c r="J29" i="77"/>
  <c r="E59" i="19"/>
  <c r="I23" i="77"/>
  <c r="I20" i="77"/>
  <c r="H16" i="73"/>
  <c r="H35" i="73"/>
  <c r="E59" i="29"/>
  <c r="C61" i="79"/>
  <c r="B18" i="81"/>
  <c r="R82" i="80"/>
  <c r="L35" i="73"/>
  <c r="K6" i="51"/>
  <c r="M6" i="51"/>
  <c r="F16" i="51"/>
  <c r="I21" i="73"/>
  <c r="I42" i="73"/>
  <c r="I46" i="73"/>
  <c r="G43" i="46"/>
  <c r="L21" i="67"/>
  <c r="L20" i="65"/>
  <c r="F61" i="35"/>
  <c r="J16" i="67"/>
  <c r="K16" i="67"/>
  <c r="G35" i="35"/>
  <c r="E66" i="34"/>
  <c r="E54" i="34"/>
  <c r="E60" i="34"/>
  <c r="E62" i="34"/>
  <c r="E63" i="34"/>
  <c r="E55" i="34"/>
  <c r="E65" i="34"/>
  <c r="A92" i="34"/>
  <c r="E58" i="34"/>
  <c r="E61" i="34"/>
  <c r="E57" i="34"/>
  <c r="E64" i="34"/>
  <c r="R78" i="36"/>
  <c r="F68" i="25"/>
  <c r="F71" i="25"/>
  <c r="F73" i="25"/>
  <c r="F74" i="25"/>
  <c r="D8" i="68"/>
  <c r="B71" i="25"/>
  <c r="B73" i="25"/>
  <c r="H20" i="73"/>
  <c r="I23" i="75"/>
  <c r="I20" i="75"/>
  <c r="C16" i="52"/>
  <c r="C42" i="46"/>
  <c r="H705" i="76"/>
  <c r="M101" i="80"/>
  <c r="M703" i="49"/>
  <c r="M102" i="80"/>
  <c r="E12" i="68"/>
  <c r="P107" i="80"/>
  <c r="G59" i="80"/>
  <c r="M703" i="76"/>
  <c r="H21" i="67"/>
  <c r="K20" i="65"/>
  <c r="L21" i="73"/>
  <c r="L42" i="73"/>
  <c r="L46" i="73"/>
  <c r="A47" i="34"/>
  <c r="E12" i="34"/>
  <c r="E9" i="34"/>
  <c r="E11" i="34"/>
  <c r="B42" i="77"/>
  <c r="E16" i="87"/>
  <c r="G16" i="87"/>
  <c r="R82" i="26"/>
  <c r="B18" i="27"/>
  <c r="E14" i="24"/>
  <c r="E14" i="82"/>
  <c r="M822" i="76"/>
  <c r="H705" i="49"/>
  <c r="E14" i="78"/>
  <c r="I23" i="46"/>
  <c r="H20" i="63"/>
  <c r="H48" i="63"/>
  <c r="H55" i="63"/>
  <c r="I20" i="65"/>
  <c r="H21" i="73"/>
  <c r="I20" i="46"/>
  <c r="G20" i="63"/>
  <c r="G48" i="63"/>
  <c r="G55" i="63"/>
  <c r="M17" i="73"/>
  <c r="I35" i="20"/>
  <c r="L17" i="63"/>
  <c r="G14" i="65"/>
  <c r="I33" i="20"/>
  <c r="K17" i="63"/>
  <c r="E14" i="29"/>
  <c r="B71" i="35"/>
  <c r="B73" i="35"/>
  <c r="F68" i="35"/>
  <c r="F71" i="35"/>
  <c r="G12" i="65"/>
  <c r="M11" i="73"/>
  <c r="I33" i="25"/>
  <c r="K12" i="63"/>
  <c r="I35" i="25"/>
  <c r="L12" i="63"/>
  <c r="D14" i="45"/>
  <c r="E9" i="45"/>
  <c r="K37" i="65"/>
  <c r="L46" i="75"/>
  <c r="L56" i="75"/>
  <c r="L58" i="75"/>
  <c r="K56" i="75"/>
  <c r="K58" i="75"/>
  <c r="J7" i="60"/>
  <c r="K7" i="60"/>
  <c r="M7" i="60"/>
  <c r="N7" i="60"/>
  <c r="J21" i="73"/>
  <c r="H20" i="65"/>
  <c r="H45" i="65"/>
  <c r="M700" i="49"/>
  <c r="P107" i="36"/>
  <c r="G59" i="36"/>
  <c r="M700" i="76"/>
  <c r="M102" i="36"/>
  <c r="E10" i="68"/>
  <c r="M101" i="36"/>
  <c r="J80" i="52"/>
  <c r="J81" i="52"/>
  <c r="J68" i="52"/>
  <c r="B70" i="46"/>
  <c r="B68" i="52"/>
  <c r="B109" i="46"/>
  <c r="B112" i="46"/>
  <c r="B40" i="52"/>
  <c r="H37" i="65"/>
  <c r="R84" i="84"/>
  <c r="B22" i="85"/>
  <c r="B9" i="85"/>
  <c r="F68" i="79"/>
  <c r="F71" i="79"/>
  <c r="B71" i="79"/>
  <c r="B73" i="79"/>
  <c r="L37" i="65"/>
  <c r="I37" i="65"/>
  <c r="I35" i="15"/>
  <c r="L18" i="63"/>
  <c r="G15" i="65"/>
  <c r="M18" i="73"/>
  <c r="I33" i="15"/>
  <c r="K18" i="63"/>
  <c r="R82" i="13"/>
  <c r="B18" i="6"/>
  <c r="R84" i="16"/>
  <c r="B22" i="17"/>
  <c r="E54" i="45"/>
  <c r="E58" i="45"/>
  <c r="E65" i="45"/>
  <c r="E64" i="45"/>
  <c r="E63" i="45"/>
  <c r="E62" i="45"/>
  <c r="A92" i="45"/>
  <c r="E57" i="45"/>
  <c r="E66" i="45"/>
  <c r="E61" i="45"/>
  <c r="E60" i="45"/>
  <c r="E55" i="45"/>
  <c r="C67" i="52"/>
  <c r="C68" i="52"/>
  <c r="C40" i="52"/>
  <c r="G67" i="52"/>
  <c r="G68" i="52"/>
  <c r="G40" i="52"/>
  <c r="M67" i="52"/>
  <c r="M68" i="52"/>
  <c r="M40" i="52"/>
  <c r="I67" i="52"/>
  <c r="I68" i="52"/>
  <c r="F73" i="2"/>
  <c r="F74" i="2"/>
  <c r="D5" i="68"/>
  <c r="I33" i="30"/>
  <c r="K13" i="63"/>
  <c r="G13" i="65"/>
  <c r="I35" i="30"/>
  <c r="L13" i="63"/>
  <c r="S40" i="52"/>
  <c r="S68" i="52"/>
  <c r="B22" i="32"/>
  <c r="F70" i="75"/>
  <c r="F82" i="75"/>
  <c r="F83" i="75"/>
  <c r="M728" i="76"/>
  <c r="B22" i="42"/>
  <c r="M723" i="49"/>
  <c r="M705" i="74"/>
  <c r="N822" i="74"/>
  <c r="F73" i="15"/>
  <c r="F74" i="15"/>
  <c r="D6" i="68"/>
  <c r="J42" i="77"/>
  <c r="E114" i="45"/>
  <c r="L33" i="60"/>
  <c r="N814" i="74"/>
  <c r="B9" i="17"/>
  <c r="I33" i="60"/>
  <c r="M725" i="74"/>
  <c r="M731" i="76"/>
  <c r="B80" i="75"/>
  <c r="B82" i="75"/>
  <c r="G33" i="60"/>
  <c r="M729" i="49"/>
  <c r="G44" i="75"/>
  <c r="M20" i="73"/>
  <c r="M724" i="74"/>
  <c r="F77" i="46"/>
  <c r="F80" i="46"/>
  <c r="B80" i="77"/>
  <c r="N814" i="76"/>
  <c r="N814" i="49"/>
  <c r="M705" i="49"/>
  <c r="N822" i="49"/>
  <c r="K21" i="67"/>
  <c r="K46" i="67"/>
  <c r="G44" i="46"/>
  <c r="I44" i="46"/>
  <c r="L20" i="63"/>
  <c r="J42" i="73"/>
  <c r="J46" i="73"/>
  <c r="J35" i="73"/>
  <c r="F70" i="46"/>
  <c r="G11" i="65"/>
  <c r="M10" i="73"/>
  <c r="I35" i="40"/>
  <c r="L11" i="63"/>
  <c r="I33" i="40"/>
  <c r="K11" i="63"/>
  <c r="E67" i="39"/>
  <c r="E14" i="39"/>
  <c r="I35" i="2"/>
  <c r="L19" i="63"/>
  <c r="G17" i="65"/>
  <c r="M19" i="73"/>
  <c r="I33" i="2"/>
  <c r="K19" i="63"/>
  <c r="F42" i="77"/>
  <c r="F70" i="77"/>
  <c r="F82" i="77"/>
  <c r="F83" i="77"/>
  <c r="J16" i="60"/>
  <c r="J33" i="60"/>
  <c r="J42" i="46"/>
  <c r="G20" i="59"/>
  <c r="E67" i="29"/>
  <c r="M726" i="76"/>
  <c r="M726" i="49"/>
  <c r="E67" i="24"/>
  <c r="L46" i="67"/>
  <c r="M21" i="67"/>
  <c r="M46" i="67"/>
  <c r="M16" i="51"/>
  <c r="K16" i="51"/>
  <c r="R84" i="26"/>
  <c r="B22" i="27"/>
  <c r="B9" i="27"/>
  <c r="R82" i="36"/>
  <c r="B18" i="37"/>
  <c r="E67" i="34"/>
  <c r="M705" i="76"/>
  <c r="N822" i="76"/>
  <c r="H47" i="65"/>
  <c r="H51" i="65"/>
  <c r="H42" i="73"/>
  <c r="H46" i="73"/>
  <c r="B109" i="77"/>
  <c r="B112" i="77"/>
  <c r="B70" i="77"/>
  <c r="B22" i="81"/>
  <c r="B9" i="81"/>
  <c r="R84" i="80"/>
  <c r="I35" i="79"/>
  <c r="L15" i="63"/>
  <c r="I33" i="79"/>
  <c r="K15" i="63"/>
  <c r="M14" i="73"/>
  <c r="G18" i="65"/>
  <c r="I47" i="65"/>
  <c r="I51" i="65"/>
  <c r="I45" i="65"/>
  <c r="M730" i="76"/>
  <c r="M730" i="49"/>
  <c r="G16" i="65"/>
  <c r="I35" i="35"/>
  <c r="L14" i="63"/>
  <c r="M13" i="73"/>
  <c r="I33" i="35"/>
  <c r="K14" i="63"/>
  <c r="B82" i="46"/>
  <c r="K45" i="65"/>
  <c r="K47" i="65"/>
  <c r="K51" i="65"/>
  <c r="H46" i="67"/>
  <c r="I21" i="67"/>
  <c r="I46" i="67"/>
  <c r="K16" i="60"/>
  <c r="K39" i="60"/>
  <c r="E14" i="34"/>
  <c r="E67" i="78"/>
  <c r="E67" i="19"/>
  <c r="F73" i="79"/>
  <c r="F74" i="79"/>
  <c r="D12" i="68"/>
  <c r="F73" i="35"/>
  <c r="F74" i="35"/>
  <c r="D10" i="68"/>
  <c r="A47" i="45"/>
  <c r="E11" i="45"/>
  <c r="E10" i="45"/>
  <c r="E12" i="45"/>
  <c r="M727" i="49"/>
  <c r="M727" i="76"/>
  <c r="C70" i="46"/>
  <c r="L45" i="65"/>
  <c r="L47" i="65"/>
  <c r="L51" i="65"/>
  <c r="E67" i="45"/>
  <c r="M16" i="60"/>
  <c r="N6" i="60"/>
  <c r="B22" i="6"/>
  <c r="B9" i="6"/>
  <c r="R84" i="13"/>
  <c r="M732" i="74"/>
  <c r="I44" i="75"/>
  <c r="I42" i="75"/>
  <c r="B82" i="77"/>
  <c r="F82" i="46"/>
  <c r="F83" i="46"/>
  <c r="B81" i="52"/>
  <c r="B83" i="52"/>
  <c r="M21" i="73"/>
  <c r="I42" i="46"/>
  <c r="I20" i="63"/>
  <c r="I48" i="63"/>
  <c r="I55" i="63"/>
  <c r="G44" i="77"/>
  <c r="I44" i="77"/>
  <c r="G20" i="65"/>
  <c r="G45" i="65"/>
  <c r="J39" i="60"/>
  <c r="G37" i="65"/>
  <c r="M732" i="49"/>
  <c r="M732" i="76"/>
  <c r="E14" i="45"/>
  <c r="R84" i="36"/>
  <c r="B22" i="37"/>
  <c r="B9" i="37"/>
  <c r="L48" i="63"/>
  <c r="L55" i="63"/>
  <c r="N16" i="60"/>
  <c r="N39" i="60"/>
  <c r="M39" i="60"/>
  <c r="K20" i="63"/>
  <c r="K48" i="63"/>
  <c r="K55" i="63"/>
  <c r="M16" i="73"/>
  <c r="M35" i="73"/>
  <c r="I42" i="77"/>
  <c r="G47" i="65"/>
  <c r="G51" i="65"/>
  <c r="W48" i="63"/>
  <c r="W55" i="63"/>
  <c r="S48" i="63"/>
  <c r="S55" i="63"/>
  <c r="M42" i="73"/>
  <c r="P42" i="73"/>
  <c r="P46" i="73"/>
  <c r="M47" i="65"/>
  <c r="M51" i="65"/>
  <c r="M46" i="7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G10" authorId="0" shapeId="0" xr:uid="{00000000-0006-0000-0900-000001000000}">
      <text>
        <r>
          <rPr>
            <b/>
            <sz val="9"/>
            <color indexed="81"/>
            <rFont val="Tahoma"/>
            <family val="2"/>
          </rPr>
          <t>..:</t>
        </r>
        <r>
          <rPr>
            <sz val="9"/>
            <color indexed="81"/>
            <rFont val="Tahoma"/>
            <family val="2"/>
          </rPr>
          <t xml:space="preserve">
Full Time Student Equivalents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2F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2F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2F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2F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2F00-000005000000}">
      <text>
        <r>
          <rPr>
            <sz val="8"/>
            <color indexed="81"/>
            <rFont val="Tahoma"/>
            <family val="2"/>
          </rPr>
          <t>Operating Expenses per FTSE - Includes Capital Outlay and Excludes Aux. &amp; Public Service.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33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33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33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33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3300-000005000000}">
      <text>
        <r>
          <rPr>
            <sz val="8"/>
            <color indexed="81"/>
            <rFont val="Tahoma"/>
            <family val="2"/>
          </rPr>
          <t>Operating Expenses per FTSE - Includes Capital Outlay and Excludes Aux. &amp; Public Service.</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37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37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37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37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3700-000005000000}">
      <text>
        <r>
          <rPr>
            <sz val="8"/>
            <color indexed="81"/>
            <rFont val="Tahoma"/>
            <family val="2"/>
          </rPr>
          <t>Operating Expenses per FTSE - Includes Capital Outlay and Excludes Aux. &amp; Public Service.</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3B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3B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3B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3B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3B00-000005000000}">
      <text>
        <r>
          <rPr>
            <sz val="8"/>
            <color indexed="81"/>
            <rFont val="Tahoma"/>
            <family val="2"/>
          </rPr>
          <t>Operating Expenses per FTSE - Includes Capital Outlay and Excludes Aux. &amp; Public Service.</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jmarks</author>
  </authors>
  <commentList>
    <comment ref="C59" authorId="0" shapeId="0" xr:uid="{00000000-0006-0000-0100-000001000000}">
      <text>
        <r>
          <rPr>
            <b/>
            <sz val="8"/>
            <color indexed="81"/>
            <rFont val="Tahoma"/>
            <family val="2"/>
          </rPr>
          <t>jmarks:</t>
        </r>
        <r>
          <rPr>
            <sz val="8"/>
            <color indexed="81"/>
            <rFont val="Tahoma"/>
            <family val="2"/>
          </rPr>
          <t xml:space="preserve">
Reported the same way as SCH data (by campus) preferred.</t>
        </r>
      </text>
    </comment>
    <comment ref="C63" authorId="0" shapeId="0" xr:uid="{00000000-0006-0000-0100-000002000000}">
      <text>
        <r>
          <rPr>
            <b/>
            <sz val="8"/>
            <color indexed="81"/>
            <rFont val="Tahoma"/>
            <family val="2"/>
          </rPr>
          <t>jmarks:</t>
        </r>
        <r>
          <rPr>
            <sz val="8"/>
            <color indexed="81"/>
            <rFont val="Tahoma"/>
            <family val="2"/>
          </rPr>
          <t xml:space="preserve">
Reported the same way as SCH data (by campus) preferred.</t>
        </r>
      </text>
    </comment>
    <comment ref="C73" authorId="0" shapeId="0" xr:uid="{00000000-0006-0000-0100-000003000000}">
      <text>
        <r>
          <rPr>
            <b/>
            <sz val="8"/>
            <color indexed="81"/>
            <rFont val="Tahoma"/>
            <family val="2"/>
          </rPr>
          <t>jmarks:</t>
        </r>
        <r>
          <rPr>
            <sz val="8"/>
            <color indexed="81"/>
            <rFont val="Tahoma"/>
            <family val="2"/>
          </rPr>
          <t xml:space="preserve">
Reported the same way as SCH data (by campus) preferred.</t>
        </r>
      </text>
    </comment>
    <comment ref="C74" authorId="0" shapeId="0" xr:uid="{00000000-0006-0000-0100-000004000000}">
      <text>
        <r>
          <rPr>
            <b/>
            <sz val="8"/>
            <color indexed="81"/>
            <rFont val="Tahoma"/>
            <family val="2"/>
          </rPr>
          <t>jmarks:</t>
        </r>
        <r>
          <rPr>
            <sz val="8"/>
            <color indexed="81"/>
            <rFont val="Tahoma"/>
            <family val="2"/>
          </rPr>
          <t xml:space="preserve">
Reported the same way as SCH data (by campus) preferred.</t>
        </r>
      </text>
    </comment>
    <comment ref="C75" authorId="0" shapeId="0" xr:uid="{00000000-0006-0000-0100-000005000000}">
      <text>
        <r>
          <rPr>
            <b/>
            <sz val="8"/>
            <color indexed="81"/>
            <rFont val="Tahoma"/>
            <family val="2"/>
          </rPr>
          <t>jmarks:</t>
        </r>
        <r>
          <rPr>
            <sz val="8"/>
            <color indexed="81"/>
            <rFont val="Tahoma"/>
            <family val="2"/>
          </rPr>
          <t xml:space="preserve">
Reported the same way as SCH data (by campus) preferred.</t>
        </r>
      </text>
    </comment>
    <comment ref="C76" authorId="0" shapeId="0" xr:uid="{00000000-0006-0000-0100-000006000000}">
      <text>
        <r>
          <rPr>
            <b/>
            <sz val="8"/>
            <color indexed="81"/>
            <rFont val="Tahoma"/>
            <family val="2"/>
          </rPr>
          <t>jmarks:</t>
        </r>
        <r>
          <rPr>
            <sz val="8"/>
            <color indexed="81"/>
            <rFont val="Tahoma"/>
            <family val="2"/>
          </rPr>
          <t xml:space="preserve">
Reported the same way as SCH data (by campus) preferred.</t>
        </r>
      </text>
    </comment>
    <comment ref="C77" authorId="0" shapeId="0" xr:uid="{00000000-0006-0000-0100-000007000000}">
      <text>
        <r>
          <rPr>
            <b/>
            <sz val="8"/>
            <color indexed="81"/>
            <rFont val="Tahoma"/>
            <family val="2"/>
          </rPr>
          <t>jmarks:</t>
        </r>
        <r>
          <rPr>
            <sz val="8"/>
            <color indexed="81"/>
            <rFont val="Tahoma"/>
            <family val="2"/>
          </rPr>
          <t xml:space="preserve">
Reported the same way as SCH data (by campus) preferred.</t>
        </r>
      </text>
    </comment>
    <comment ref="C80" authorId="0" shapeId="0" xr:uid="{00000000-0006-0000-0100-000008000000}">
      <text>
        <r>
          <rPr>
            <b/>
            <sz val="8"/>
            <color indexed="81"/>
            <rFont val="Tahoma"/>
            <family val="2"/>
          </rPr>
          <t>jmarks:</t>
        </r>
        <r>
          <rPr>
            <sz val="8"/>
            <color indexed="81"/>
            <rFont val="Tahoma"/>
            <family val="2"/>
          </rPr>
          <t xml:space="preserve">
Reported the same way as SCH data (by campus) preferred.</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Q10" authorId="0" shapeId="0" xr:uid="{00000000-0006-0000-0800-000001000000}">
      <text>
        <r>
          <rPr>
            <b/>
            <sz val="9"/>
            <color indexed="81"/>
            <rFont val="Tahoma"/>
            <family val="2"/>
          </rPr>
          <t>..:</t>
        </r>
        <r>
          <rPr>
            <sz val="9"/>
            <color indexed="81"/>
            <rFont val="Tahoma"/>
            <family val="2"/>
          </rPr>
          <t xml:space="preserve">
Source:  Almanac Tab in Research Summary.  Copy and Paste values here.</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M9" authorId="0" shapeId="0" xr:uid="{00000000-0006-0000-0C00-000001000000}">
      <text>
        <r>
          <rPr>
            <b/>
            <sz val="9"/>
            <color indexed="81"/>
            <rFont val="Tahoma"/>
            <family val="2"/>
          </rPr>
          <t>..:</t>
        </r>
        <r>
          <rPr>
            <sz val="9"/>
            <color indexed="81"/>
            <rFont val="Tahoma"/>
            <family val="2"/>
          </rPr>
          <t xml:space="preserve">
Sue in Col D &amp; E is no longer used.  It is not on this master.</t>
        </r>
      </text>
    </comment>
    <comment ref="G10" authorId="0" shapeId="0" xr:uid="{00000000-0006-0000-0C00-000002000000}">
      <text>
        <r>
          <rPr>
            <b/>
            <sz val="9"/>
            <color indexed="81"/>
            <rFont val="Tahoma"/>
            <family val="2"/>
          </rPr>
          <t>..:</t>
        </r>
        <r>
          <rPr>
            <sz val="9"/>
            <color indexed="81"/>
            <rFont val="Tahoma"/>
            <family val="2"/>
          </rPr>
          <t xml:space="preserve">
State Appropriations per Full Time Student Equivalent.</t>
        </r>
      </text>
    </comment>
    <comment ref="H10" authorId="0" shapeId="0" xr:uid="{00000000-0006-0000-0C00-000003000000}">
      <text>
        <r>
          <rPr>
            <b/>
            <sz val="9"/>
            <color indexed="81"/>
            <rFont val="Tahoma"/>
            <family val="2"/>
          </rPr>
          <t>..:</t>
        </r>
        <r>
          <rPr>
            <sz val="9"/>
            <color indexed="81"/>
            <rFont val="Tahoma"/>
            <family val="2"/>
          </rPr>
          <t xml:space="preserve">
State Appropriations per Full -Time Faculty Equivalent.</t>
        </r>
      </text>
    </comment>
    <comment ref="I10" authorId="1" shapeId="0" xr:uid="{00000000-0006-0000-0C00-000004000000}">
      <text>
        <r>
          <rPr>
            <sz val="8"/>
            <color indexed="81"/>
            <rFont val="Tahoma"/>
            <family val="2"/>
          </rPr>
          <t>Operating Expenses per FTSE - Includes Capital Outlay and Excludes Aux. &amp; Public Service.</t>
        </r>
      </text>
    </comment>
    <comment ref="K10" authorId="0" shapeId="0" xr:uid="{00000000-0006-0000-0C00-000005000000}">
      <text>
        <r>
          <rPr>
            <b/>
            <sz val="9"/>
            <color indexed="81"/>
            <rFont val="Tahoma"/>
            <family val="2"/>
          </rPr>
          <t>..:</t>
        </r>
        <r>
          <rPr>
            <sz val="9"/>
            <color indexed="81"/>
            <rFont val="Tahoma"/>
            <family val="2"/>
          </rPr>
          <t xml:space="preserve">
Total Revenue Net of Constitutional Funds Per FTSE.</t>
        </r>
      </text>
    </comment>
    <comment ref="L10" authorId="0" shapeId="0" xr:uid="{00000000-0006-0000-0C00-000006000000}">
      <text>
        <r>
          <rPr>
            <b/>
            <sz val="9"/>
            <color indexed="81"/>
            <rFont val="Tahoma"/>
            <family val="2"/>
          </rPr>
          <t>..:</t>
        </r>
        <r>
          <rPr>
            <sz val="9"/>
            <color indexed="81"/>
            <rFont val="Tahoma"/>
            <family val="2"/>
          </rPr>
          <t xml:space="preserve">
Total Revenue Net of Constitutional Funds Per Full Time Faculty Equivalent.</t>
        </r>
      </text>
    </comment>
    <comment ref="Q10" authorId="0" shapeId="0" xr:uid="{00000000-0006-0000-0C00-000007000000}">
      <text>
        <r>
          <rPr>
            <b/>
            <sz val="9"/>
            <color indexed="81"/>
            <rFont val="Tahoma"/>
            <family val="2"/>
          </rPr>
          <t>..:</t>
        </r>
        <r>
          <rPr>
            <sz val="9"/>
            <color indexed="81"/>
            <rFont val="Tahoma"/>
            <family val="2"/>
          </rPr>
          <t xml:space="preserve">
Full Time Student Equivalents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9" authorId="0" shapeId="0" xr:uid="{00000000-0006-0000-1300-000001000000}">
      <text>
        <r>
          <rPr>
            <b/>
            <sz val="9"/>
            <color indexed="81"/>
            <rFont val="Tahoma"/>
            <family val="2"/>
          </rPr>
          <t>..:</t>
        </r>
        <r>
          <rPr>
            <sz val="9"/>
            <color indexed="81"/>
            <rFont val="Tahoma"/>
            <family val="2"/>
          </rPr>
          <t xml:space="preserve">
State Appropriations per Full Time Student Equivalent.</t>
        </r>
      </text>
    </comment>
    <comment ref="I22" authorId="0" shapeId="0" xr:uid="{00000000-0006-0000-1300-000002000000}">
      <text>
        <r>
          <rPr>
            <b/>
            <sz val="9"/>
            <color indexed="81"/>
            <rFont val="Tahoma"/>
            <family val="2"/>
          </rPr>
          <t>..:</t>
        </r>
        <r>
          <rPr>
            <sz val="9"/>
            <color indexed="81"/>
            <rFont val="Tahoma"/>
            <family val="2"/>
          </rPr>
          <t xml:space="preserve">
State Appropriations per Full -Time Faculty Equivalent.</t>
        </r>
      </text>
    </comment>
    <comment ref="I41" authorId="0" shapeId="0" xr:uid="{00000000-0006-0000-1300-000003000000}">
      <text>
        <r>
          <rPr>
            <b/>
            <sz val="9"/>
            <color indexed="81"/>
            <rFont val="Tahoma"/>
            <family val="2"/>
          </rPr>
          <t>..:</t>
        </r>
        <r>
          <rPr>
            <sz val="9"/>
            <color indexed="81"/>
            <rFont val="Tahoma"/>
            <family val="2"/>
          </rPr>
          <t xml:space="preserve">
Total Revenue Net of Constitutional Funds Per FTSE.</t>
        </r>
      </text>
    </comment>
    <comment ref="I43" authorId="0" shapeId="0" xr:uid="{00000000-0006-0000-1300-000004000000}">
      <text>
        <r>
          <rPr>
            <b/>
            <sz val="9"/>
            <color indexed="81"/>
            <rFont val="Tahoma"/>
            <family val="2"/>
          </rPr>
          <t>..:</t>
        </r>
        <r>
          <rPr>
            <sz val="9"/>
            <color indexed="81"/>
            <rFont val="Tahoma"/>
            <family val="2"/>
          </rPr>
          <t xml:space="preserve">
Total Revenue Net of Constitutional Funds Per Full Time Faculty Equivalent.</t>
        </r>
      </text>
    </comment>
    <comment ref="I56" authorId="1" shapeId="0" xr:uid="{00000000-0006-0000-1300-000005000000}">
      <text>
        <r>
          <rPr>
            <sz val="8"/>
            <color indexed="81"/>
            <rFont val="Tahoma"/>
            <family val="2"/>
          </rPr>
          <t>Operating Expenses per FTSE - Includes Capital Outlay and Excludes Aux. &amp; Public Service.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9" authorId="0" shapeId="0" xr:uid="{00000000-0006-0000-1600-000001000000}">
      <text>
        <r>
          <rPr>
            <b/>
            <sz val="9"/>
            <color indexed="81"/>
            <rFont val="Tahoma"/>
            <family val="2"/>
          </rPr>
          <t>..:</t>
        </r>
        <r>
          <rPr>
            <sz val="9"/>
            <color indexed="81"/>
            <rFont val="Tahoma"/>
            <family val="2"/>
          </rPr>
          <t xml:space="preserve">
State Appropriations per Full Time Student Equivalent.</t>
        </r>
      </text>
    </comment>
    <comment ref="I22" authorId="0" shapeId="0" xr:uid="{00000000-0006-0000-1600-000002000000}">
      <text>
        <r>
          <rPr>
            <b/>
            <sz val="9"/>
            <color indexed="81"/>
            <rFont val="Tahoma"/>
            <family val="2"/>
          </rPr>
          <t>..:</t>
        </r>
        <r>
          <rPr>
            <sz val="9"/>
            <color indexed="81"/>
            <rFont val="Tahoma"/>
            <family val="2"/>
          </rPr>
          <t xml:space="preserve">
State Appropriations per Full -Time Faculty Equivalent.</t>
        </r>
      </text>
    </comment>
    <comment ref="I41" authorId="0" shapeId="0" xr:uid="{00000000-0006-0000-1600-000003000000}">
      <text>
        <r>
          <rPr>
            <b/>
            <sz val="9"/>
            <color indexed="81"/>
            <rFont val="Tahoma"/>
            <family val="2"/>
          </rPr>
          <t>..:</t>
        </r>
        <r>
          <rPr>
            <sz val="9"/>
            <color indexed="81"/>
            <rFont val="Tahoma"/>
            <family val="2"/>
          </rPr>
          <t xml:space="preserve">
Total Revenue Net of Constitutional Funds Per FTSE.</t>
        </r>
      </text>
    </comment>
    <comment ref="I43" authorId="0" shapeId="0" xr:uid="{00000000-0006-0000-1600-000004000000}">
      <text>
        <r>
          <rPr>
            <b/>
            <sz val="9"/>
            <color indexed="81"/>
            <rFont val="Tahoma"/>
            <family val="2"/>
          </rPr>
          <t>..:</t>
        </r>
        <r>
          <rPr>
            <sz val="9"/>
            <color indexed="81"/>
            <rFont val="Tahoma"/>
            <family val="2"/>
          </rPr>
          <t xml:space="preserve">
Total Revenue Net of Constitutional Funds Per Full Time Faculty Equivalent.</t>
        </r>
      </text>
    </comment>
    <comment ref="I56" authorId="1" shapeId="0" xr:uid="{00000000-0006-0000-1600-000005000000}">
      <text>
        <r>
          <rPr>
            <sz val="8"/>
            <color indexed="81"/>
            <rFont val="Tahoma"/>
            <family val="2"/>
          </rPr>
          <t>Operating Expenses per FTSE - Includes Capital Outlay and Excludes Aux. &amp; Public Service.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9" authorId="0" shapeId="0" xr:uid="{00000000-0006-0000-1800-000001000000}">
      <text>
        <r>
          <rPr>
            <b/>
            <sz val="9"/>
            <color indexed="81"/>
            <rFont val="Tahoma"/>
            <family val="2"/>
          </rPr>
          <t>..:</t>
        </r>
        <r>
          <rPr>
            <sz val="9"/>
            <color indexed="81"/>
            <rFont val="Tahoma"/>
            <family val="2"/>
          </rPr>
          <t xml:space="preserve">
State Appropriations per Full Time Student Equivalent.</t>
        </r>
      </text>
    </comment>
    <comment ref="I22" authorId="0" shapeId="0" xr:uid="{00000000-0006-0000-1800-000002000000}">
      <text>
        <r>
          <rPr>
            <b/>
            <sz val="9"/>
            <color indexed="81"/>
            <rFont val="Tahoma"/>
            <family val="2"/>
          </rPr>
          <t>..:</t>
        </r>
        <r>
          <rPr>
            <sz val="9"/>
            <color indexed="81"/>
            <rFont val="Tahoma"/>
            <family val="2"/>
          </rPr>
          <t xml:space="preserve">
State Appropriations per Full -Time Faculty Equivalent.</t>
        </r>
      </text>
    </comment>
    <comment ref="I41" authorId="0" shapeId="0" xr:uid="{00000000-0006-0000-1800-000003000000}">
      <text>
        <r>
          <rPr>
            <b/>
            <sz val="9"/>
            <color indexed="81"/>
            <rFont val="Tahoma"/>
            <family val="2"/>
          </rPr>
          <t>..:</t>
        </r>
        <r>
          <rPr>
            <sz val="9"/>
            <color indexed="81"/>
            <rFont val="Tahoma"/>
            <family val="2"/>
          </rPr>
          <t xml:space="preserve">
Total Revenue Net of Constitutional Funds Per FTSE.</t>
        </r>
      </text>
    </comment>
    <comment ref="I43" authorId="0" shapeId="0" xr:uid="{00000000-0006-0000-1800-000004000000}">
      <text>
        <r>
          <rPr>
            <b/>
            <sz val="9"/>
            <color indexed="81"/>
            <rFont val="Tahoma"/>
            <family val="2"/>
          </rPr>
          <t>..:</t>
        </r>
        <r>
          <rPr>
            <sz val="9"/>
            <color indexed="81"/>
            <rFont val="Tahoma"/>
            <family val="2"/>
          </rPr>
          <t xml:space="preserve">
Total Revenue Net of Constitutional Funds Per Full Time Faculty Equivalent.</t>
        </r>
      </text>
    </comment>
    <comment ref="I56" authorId="1" shapeId="0" xr:uid="{00000000-0006-0000-1800-000005000000}">
      <text>
        <r>
          <rPr>
            <sz val="8"/>
            <color indexed="81"/>
            <rFont val="Tahoma"/>
            <family val="2"/>
          </rPr>
          <t>Operating Expenses per FTSE - Includes Capital Outlay and Excludes Aux. &amp; Public Service.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1B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1B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1B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1B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1B00-000005000000}">
      <text>
        <r>
          <rPr>
            <sz val="8"/>
            <color indexed="81"/>
            <rFont val="Tahoma"/>
            <family val="2"/>
          </rPr>
          <t>Operating Expenses per FTSE - Includes Capital Outlay and Excludes Aux. &amp; Public Service.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1F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1F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1F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1F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1F00-000005000000}">
      <text>
        <r>
          <rPr>
            <sz val="8"/>
            <color indexed="81"/>
            <rFont val="Tahoma"/>
            <family val="2"/>
          </rPr>
          <t>Operating Expenses per FTSE - Includes Capital Outlay and Excludes Aux. &amp; Public Service.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23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23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23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23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2300-000005000000}">
      <text>
        <r>
          <rPr>
            <sz val="8"/>
            <color indexed="81"/>
            <rFont val="Tahoma"/>
            <family val="2"/>
          </rPr>
          <t>Operating Expenses per FTSE - Includes Capital Outlay and Excludes Aux. &amp; Public Service.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27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27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27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27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2700-000005000000}">
      <text>
        <r>
          <rPr>
            <sz val="8"/>
            <color indexed="81"/>
            <rFont val="Tahoma"/>
            <family val="2"/>
          </rPr>
          <t>Operating Expenses per FTSE - Includes Capital Outlay and Excludes Aux. &amp; Public Service.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2B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2B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2B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2B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2B00-000005000000}">
      <text>
        <r>
          <rPr>
            <sz val="8"/>
            <color indexed="81"/>
            <rFont val="Tahoma"/>
            <family val="2"/>
          </rPr>
          <t>Operating Expenses per FTSE - Includes Capital Outlay and Excludes Aux. &amp; Public Service.</t>
        </r>
      </text>
    </comment>
  </commentList>
</comments>
</file>

<file path=xl/sharedStrings.xml><?xml version="1.0" encoding="utf-8"?>
<sst xmlns="http://schemas.openxmlformats.org/spreadsheetml/2006/main" count="7007" uniqueCount="1629">
  <si>
    <t>State of Texas</t>
  </si>
  <si>
    <t>State Appropriations</t>
  </si>
  <si>
    <t>State Grants and Contracts - Restricted</t>
  </si>
  <si>
    <t>Subtotal</t>
  </si>
  <si>
    <t>Student &amp; Parent</t>
  </si>
  <si>
    <t>Tuition and Fees (net of Scholarship Discounts and Allowances)</t>
  </si>
  <si>
    <t>Federal Government</t>
  </si>
  <si>
    <t>Federal Grants and Contracts - Restricted</t>
  </si>
  <si>
    <t>Institutional Resources</t>
  </si>
  <si>
    <t>Local Government Grants - Restricted</t>
  </si>
  <si>
    <t>Private Gifts and Grants - Restricted</t>
  </si>
  <si>
    <t>Sales and Services</t>
  </si>
  <si>
    <t>Net Auxiliary Enterprises</t>
  </si>
  <si>
    <t>Expenses</t>
  </si>
  <si>
    <t>Instruction</t>
  </si>
  <si>
    <t>Research</t>
  </si>
  <si>
    <t>Public Service</t>
  </si>
  <si>
    <t>Academic Support</t>
  </si>
  <si>
    <t>Student Services</t>
  </si>
  <si>
    <t>Institutional Support</t>
  </si>
  <si>
    <t>Operations and Maintenance of Plant</t>
  </si>
  <si>
    <t>Scholarships and Fellowships</t>
  </si>
  <si>
    <t>Auxiliary Enterprises</t>
  </si>
  <si>
    <t>Other Sources / (Uses) of Funds</t>
  </si>
  <si>
    <t>Other Items Not for Current Operating Use</t>
  </si>
  <si>
    <t>Revenue</t>
  </si>
  <si>
    <t>Tuition and Fees</t>
  </si>
  <si>
    <t>Local Government Grants</t>
  </si>
  <si>
    <t>Higher Education Assistance Funds</t>
  </si>
  <si>
    <t>Capital Outlay</t>
  </si>
  <si>
    <t>Educational &amp; General</t>
  </si>
  <si>
    <t>Designated</t>
  </si>
  <si>
    <t>Restricted Expendable</t>
  </si>
  <si>
    <t>Loan Funds</t>
  </si>
  <si>
    <t>Annuity, Life &amp; Endowment and Similar Funds</t>
  </si>
  <si>
    <t>Unexpended Plant</t>
  </si>
  <si>
    <t>Retirement of Indebtedness</t>
  </si>
  <si>
    <t>Investment In Plant</t>
  </si>
  <si>
    <t>Primary University</t>
  </si>
  <si>
    <t>Tuition - net</t>
  </si>
  <si>
    <t>Fees - net</t>
  </si>
  <si>
    <t>Available University Fund Excellence</t>
  </si>
  <si>
    <t>Endowment and Interest Income (See FN2)</t>
  </si>
  <si>
    <t>Other Income  (See FN3)</t>
  </si>
  <si>
    <t>Other Expenses  (See FN3)</t>
  </si>
  <si>
    <t>Bond Proceeds Transfers In (See FN4)</t>
  </si>
  <si>
    <t>Debt Service Payments  (See FN5)</t>
  </si>
  <si>
    <t>Unrealized Gains / (Losses)  (See FN6)</t>
  </si>
  <si>
    <t>Additions to Permanent Endowments  (See FN7)</t>
  </si>
  <si>
    <t>Available University Fund Excellence (See FN8)</t>
  </si>
  <si>
    <t>Bond Proceeds Transfers  (See FN4)</t>
  </si>
  <si>
    <t>Other Income</t>
  </si>
  <si>
    <t>Other Expenses</t>
  </si>
  <si>
    <t>Mandatory and Non-mandatory Transfers (See FN11)</t>
  </si>
  <si>
    <t>Check</t>
  </si>
  <si>
    <t>Charts May Not Add to 100% Due to Rounding</t>
  </si>
  <si>
    <t>Total Sources Over / (Under) Uses (See FN 10)</t>
  </si>
  <si>
    <t>Change in Net Assets  (Total Agrees with AFR***)</t>
  </si>
  <si>
    <t>Capital Outlay from Current Fund Sources*</t>
  </si>
  <si>
    <t>Capital Outlay from Non-Current Fund Sources**</t>
  </si>
  <si>
    <t>Capital Outlay from Current Fund Sources</t>
  </si>
  <si>
    <t>Capital Outlay from Non-Current Fund Sources</t>
  </si>
  <si>
    <t>Basis for Graphs - Not Printed</t>
  </si>
  <si>
    <t>$ are needed on all amounts in order to print on graph.</t>
  </si>
  <si>
    <t>Bond Proceeds</t>
  </si>
  <si>
    <t>Depreciation Expense</t>
  </si>
  <si>
    <t xml:space="preserve">Capital Outlay </t>
  </si>
  <si>
    <t>Total Operating Sources</t>
  </si>
  <si>
    <t>Total Operating Uses</t>
  </si>
  <si>
    <t>Non-Operating Funds are not included in above charts.  See following page (Summary).</t>
  </si>
  <si>
    <t>Operating Sources</t>
  </si>
  <si>
    <t>Operating Uses</t>
  </si>
  <si>
    <t>State Grants &amp; Contracts</t>
  </si>
  <si>
    <t>Federal Grants &amp; Contracts</t>
  </si>
  <si>
    <t>Endowment &amp; Interest Income</t>
  </si>
  <si>
    <t>Private Gifts &amp; Grants</t>
  </si>
  <si>
    <t>Sales &amp; Services</t>
  </si>
  <si>
    <t>Operations &amp; Maintenance of Plant</t>
  </si>
  <si>
    <t>Scholarships &amp; Fellowships</t>
  </si>
  <si>
    <t>**Defined as any capital outlay expense from funds other than Educational &amp; General, Designated, Auxiliary, or Restricted Expendable.</t>
  </si>
  <si>
    <t>Less: Auxiliary</t>
  </si>
  <si>
    <t>Constitutional Funds Revenue</t>
  </si>
  <si>
    <t>Federal Funds Revenue</t>
  </si>
  <si>
    <t>Institutional Funds Revenue</t>
  </si>
  <si>
    <t>Total Revenue</t>
  </si>
  <si>
    <t>Expenses (for Expenses per FTE Student) - Includes Capital Outlay</t>
  </si>
  <si>
    <t>Amount</t>
  </si>
  <si>
    <t>Tuition &amp; Fees</t>
  </si>
  <si>
    <t>Pie Settings:</t>
  </si>
  <si>
    <t>The pie is 1 7/8" in diameter at a 65% Screen Zoom, This produces a 3/4" printed pie.</t>
  </si>
  <si>
    <t>The font is 14.00 Arial Bold - Turn off auto scale.</t>
  </si>
  <si>
    <t>Chart Titles are 18.00 Arial Bold</t>
  </si>
  <si>
    <t>Difference (Must be "0".)</t>
  </si>
  <si>
    <t>Data Entry Area</t>
  </si>
  <si>
    <t>Lamar Institute of Technology</t>
  </si>
  <si>
    <t>Research Development Funds/ Texas Competitive Knowledge Funds</t>
  </si>
  <si>
    <t>Lamar State College - Orange</t>
  </si>
  <si>
    <t>Texas State Technical College - Harlingen</t>
  </si>
  <si>
    <t>Texas State Technical College - West Texas</t>
  </si>
  <si>
    <t>Texas State Technical College - Marshall</t>
  </si>
  <si>
    <t>Texas State Technical College - Waco</t>
  </si>
  <si>
    <t>Lamar State Colleges &amp; Texas State Technical Colleges</t>
  </si>
  <si>
    <t>FICE Code</t>
  </si>
  <si>
    <t>Year</t>
  </si>
  <si>
    <t xml:space="preserve">Tuition and Fees </t>
  </si>
  <si>
    <t>Total Revenue Excluding Constitutional Funds</t>
  </si>
  <si>
    <t>Expenses (for Expenses per FTE Student)*</t>
  </si>
  <si>
    <t>Total Revenue (Excluding Constitutional Funds) - Expenses*</t>
  </si>
  <si>
    <t>Total Revenue (Excluding Constitutional Funds) - Expenses* - Percent</t>
  </si>
  <si>
    <t>Lamar State College - Port Arthur</t>
  </si>
  <si>
    <t>Texas State Tech. College-Marshall</t>
  </si>
  <si>
    <t>Texas State Tech. College-Harlingen</t>
  </si>
  <si>
    <t>Texas State Tech. College Waco</t>
  </si>
  <si>
    <t>Statewide Total</t>
  </si>
  <si>
    <t xml:space="preserve">Total of </t>
  </si>
  <si>
    <t>Sources &amp; Uses Line items</t>
  </si>
  <si>
    <t>Research Development Funds</t>
  </si>
  <si>
    <t>Notes:</t>
  </si>
  <si>
    <t xml:space="preserve">   Includes Capital Outlay from Non-Current Sources Only.</t>
  </si>
  <si>
    <t xml:space="preserve">   Does not include Other Sources/Uses of Funds Such as Capital Funds, Transfers, and Other Items Not for Current Operating Use</t>
  </si>
  <si>
    <t xml:space="preserve">   Does not include  Auxiliary Enterprise Funds generated or expended within the Auxiliary Fund Group.</t>
  </si>
  <si>
    <t>Statewide Summary - Lamar State Colleges &amp; Texas State Technical Colleges</t>
  </si>
  <si>
    <t>Per FTSE</t>
  </si>
  <si>
    <t>Net Auxiliary  Enterprises</t>
  </si>
  <si>
    <t>Revenues</t>
  </si>
  <si>
    <t>Educational</t>
  </si>
  <si>
    <t>State</t>
  </si>
  <si>
    <t>State Grants &amp; Contracts - Restricted</t>
  </si>
  <si>
    <t>Research Development Grants</t>
  </si>
  <si>
    <t>HEAF Appropriations</t>
  </si>
  <si>
    <t>Available University Fund</t>
  </si>
  <si>
    <t>Total</t>
  </si>
  <si>
    <t>TSTC -  Harlingen</t>
  </si>
  <si>
    <t>TSTC - West Texas</t>
  </si>
  <si>
    <t>TSTC - Marshall</t>
  </si>
  <si>
    <t>TSTC - Waco</t>
  </si>
  <si>
    <t xml:space="preserve">Source: Sources &amp; Uses FY 2008 </t>
  </si>
  <si>
    <t>Totals - Technical Colleges</t>
  </si>
  <si>
    <t>Total to Line 1</t>
  </si>
  <si>
    <t>Total to Line 5</t>
  </si>
  <si>
    <t>LIT/TSTC Reconciliations</t>
  </si>
  <si>
    <t>Totals per Above</t>
  </si>
  <si>
    <t>Total to Summary Tab</t>
  </si>
  <si>
    <t>LIT Reported w/ Lamar U.</t>
  </si>
  <si>
    <t>Use Sources &amp; Uses to get Lamar/TSTC data.</t>
  </si>
  <si>
    <t>Difference</t>
  </si>
  <si>
    <t>Workpapers -  Technical Colleges (2yr)</t>
  </si>
  <si>
    <t>Move LIT HEAF from LU to LIT</t>
  </si>
  <si>
    <t>Grand Total - Technical Colleges</t>
  </si>
  <si>
    <t>Purpose:  Input schedule for ICUT Survey</t>
  </si>
  <si>
    <t>Total Operating Uses Less Aux.</t>
  </si>
  <si>
    <t>Appropriation/   FTSE</t>
  </si>
  <si>
    <t>Expenditures/  FTSE</t>
  </si>
  <si>
    <t>% Funded by State</t>
  </si>
  <si>
    <t>Total State Appropriations</t>
  </si>
  <si>
    <t>Subtotal - State of Texas</t>
  </si>
  <si>
    <t>Summary</t>
  </si>
  <si>
    <t>T</t>
  </si>
  <si>
    <t>Excluding Aux.</t>
  </si>
  <si>
    <t>Excludes Net Auxiliary Enterprises</t>
  </si>
  <si>
    <t>Institution State Funded FTSEs</t>
  </si>
  <si>
    <t>Zoom % should be at 75%.</t>
  </si>
  <si>
    <t>Cost Study Inputs</t>
  </si>
  <si>
    <t>Space Projection Model Inputs</t>
  </si>
  <si>
    <t>Total Cols. C,D,F,&amp; I</t>
  </si>
  <si>
    <t>Distribution of Capital Outlay by Function Capital Outlay - Current FS</t>
  </si>
  <si>
    <t>Total Col. C,D,&amp;F</t>
  </si>
  <si>
    <t>Federal Pass-Through</t>
  </si>
  <si>
    <t>State Pass-Through</t>
  </si>
  <si>
    <t>SRECNA</t>
  </si>
  <si>
    <t>N/A</t>
  </si>
  <si>
    <t>Operation and Maintenance of Plant</t>
  </si>
  <si>
    <t>Current E &amp; G Expenditures</t>
  </si>
  <si>
    <t>Transfer of Capital Asses(s) from System</t>
  </si>
  <si>
    <t>Other Post-Employment Benefit (OPEB) Expense</t>
  </si>
  <si>
    <t>Non-Cash Capital Gifts</t>
  </si>
  <si>
    <t>Institution</t>
  </si>
  <si>
    <t>Research Expenditures</t>
  </si>
  <si>
    <t>S &amp; U FY 2009 Total</t>
  </si>
  <si>
    <t>Watch for format change in 76 -82 when posting to history.</t>
  </si>
  <si>
    <t>Need Graduates</t>
  </si>
  <si>
    <t>State Funded FTSE</t>
  </si>
  <si>
    <t>Cost Study</t>
  </si>
  <si>
    <t>37 Pix</t>
  </si>
  <si>
    <t>With Col A 1111 Pix.</t>
  </si>
  <si>
    <t>Note;  LIT HEAF reporting in LIT starting in 2009.</t>
  </si>
  <si>
    <t>IFRS Control Total</t>
  </si>
  <si>
    <t>Per FGD Sheet</t>
  </si>
  <si>
    <t>Totals per FGD</t>
  </si>
  <si>
    <t>Per SRECNA</t>
  </si>
  <si>
    <t xml:space="preserve"> (Enter as Neg.)</t>
  </si>
  <si>
    <t>Difference w/ FGD T&amp;F Total</t>
  </si>
  <si>
    <t>Intercollegiate Athletics</t>
  </si>
  <si>
    <t>Depreciation</t>
  </si>
  <si>
    <t>OPEB</t>
  </si>
  <si>
    <t/>
  </si>
  <si>
    <t>Page Heading for Entire Workbook</t>
  </si>
  <si>
    <t>Heading on FGD Tab</t>
  </si>
  <si>
    <t>Col L Year on FGD</t>
  </si>
  <si>
    <t>Heading on SUM Tab</t>
  </si>
  <si>
    <t>Proof of Footing Section:</t>
  </si>
  <si>
    <t>Col. M Totals - Anticipated Values</t>
  </si>
  <si>
    <t>Total Sources/Uses FGD Row 75</t>
  </si>
  <si>
    <t>Enter revenues received, but not yet expended.</t>
  </si>
  <si>
    <t>Remaining Balance</t>
  </si>
  <si>
    <t xml:space="preserve">Non-expendable funds from unrealized gains </t>
  </si>
  <si>
    <t>Non-expendable funds from additions to permanent</t>
  </si>
  <si>
    <t xml:space="preserve">  endowments</t>
  </si>
  <si>
    <t>Check Total - Must Be "-" or "0"</t>
  </si>
  <si>
    <t>Contact Name:</t>
  </si>
  <si>
    <t>Telephone Number:</t>
  </si>
  <si>
    <t>Email Address:</t>
  </si>
  <si>
    <t>Please note that the person listed as the Contact Name must be an employee of the institution/system.  Do not list third party contractors as the contact person.</t>
  </si>
  <si>
    <t>Athletics</t>
  </si>
  <si>
    <t>Fed</t>
  </si>
  <si>
    <t>Fnt 11</t>
  </si>
  <si>
    <t>Statements of Sources and Uses</t>
  </si>
  <si>
    <t>Universities, Health-Related Institutions, Lamar State Colleges, and TSTC</t>
  </si>
  <si>
    <t>File and Tab Naming Conventions/ Authorized Amounts</t>
  </si>
  <si>
    <t>Institution Name</t>
  </si>
  <si>
    <t>Assigned Excel File</t>
  </si>
  <si>
    <t>Name</t>
  </si>
  <si>
    <t>Name on Returned File</t>
  </si>
  <si>
    <t>University Institutions:</t>
  </si>
  <si>
    <t>30 - Reserved for Summary</t>
  </si>
  <si>
    <t>The University of Texas System</t>
  </si>
  <si>
    <t>UTS</t>
  </si>
  <si>
    <t>The University of Texas at Arlington</t>
  </si>
  <si>
    <t>ARL</t>
  </si>
  <si>
    <t>AUS</t>
  </si>
  <si>
    <t>The University of Texas at Dallas</t>
  </si>
  <si>
    <t>DAL</t>
  </si>
  <si>
    <t>The University of Texas at El Paso</t>
  </si>
  <si>
    <t>E-P</t>
  </si>
  <si>
    <t>The University of Texas of the Permian Basin</t>
  </si>
  <si>
    <t>P-B</t>
  </si>
  <si>
    <t>The University of Texas at San Antonio</t>
  </si>
  <si>
    <t>S-A</t>
  </si>
  <si>
    <t>The University of Texas at Tyler</t>
  </si>
  <si>
    <t>TYL</t>
  </si>
  <si>
    <t>Texas A&amp;M University System</t>
  </si>
  <si>
    <t>TAMUS</t>
  </si>
  <si>
    <t>Texas A&amp;M University</t>
  </si>
  <si>
    <t>TAMU</t>
  </si>
  <si>
    <t>Texas A&amp;M University at Galveston</t>
  </si>
  <si>
    <t>TAMUG</t>
  </si>
  <si>
    <t>PVAMU</t>
  </si>
  <si>
    <t>Tarleton State University</t>
  </si>
  <si>
    <t>TARLST</t>
  </si>
  <si>
    <t>Texas A&amp;M University - Corpus Christi</t>
  </si>
  <si>
    <t>TAMUCC</t>
  </si>
  <si>
    <t>Texas A&amp;M University - Kingsville</t>
  </si>
  <si>
    <t>TAMUK</t>
  </si>
  <si>
    <t>Texas A&amp;M International University</t>
  </si>
  <si>
    <t>TAMIU</t>
  </si>
  <si>
    <t>West Texas A&amp;M University</t>
  </si>
  <si>
    <t>WTAMU</t>
  </si>
  <si>
    <t>Texas A&amp;M University - Commerce</t>
  </si>
  <si>
    <t>TAMUC</t>
  </si>
  <si>
    <t>TAMUT</t>
  </si>
  <si>
    <t>Texas A&amp;M University - Central Texas</t>
  </si>
  <si>
    <t>TAMUCT</t>
  </si>
  <si>
    <t>Texas A&amp;M University - San Antonio</t>
  </si>
  <si>
    <t>TAMUSA</t>
  </si>
  <si>
    <t>Texas AgriLife Research</t>
  </si>
  <si>
    <t>TAR</t>
  </si>
  <si>
    <t>Texas AgriLife Extension Service</t>
  </si>
  <si>
    <t>TAES</t>
  </si>
  <si>
    <t>Texas Engineering Experiment Station</t>
  </si>
  <si>
    <t>TEES1</t>
  </si>
  <si>
    <t>TEES2</t>
  </si>
  <si>
    <t>Texas Forest Service</t>
  </si>
  <si>
    <t>TFS</t>
  </si>
  <si>
    <t>Texas Transportation Institute</t>
  </si>
  <si>
    <t>TTI</t>
  </si>
  <si>
    <t>TVMDL</t>
  </si>
  <si>
    <t>Texas A&amp;M Research Foundation</t>
  </si>
  <si>
    <t>TAMRF</t>
  </si>
  <si>
    <t>University of Houston System</t>
  </si>
  <si>
    <t>University of Houston</t>
  </si>
  <si>
    <t>UH</t>
  </si>
  <si>
    <t>University of Houston - Clear Lake</t>
  </si>
  <si>
    <t>UHCL</t>
  </si>
  <si>
    <t>UHD</t>
  </si>
  <si>
    <t>UHV</t>
  </si>
  <si>
    <t>Texas State System</t>
  </si>
  <si>
    <t>TXSTS</t>
  </si>
  <si>
    <t xml:space="preserve">Lamar University </t>
  </si>
  <si>
    <t>LU</t>
  </si>
  <si>
    <t>SHSU</t>
  </si>
  <si>
    <t>Texas State University - San Marcos</t>
  </si>
  <si>
    <t>TXST</t>
  </si>
  <si>
    <t>Sul Ross State University</t>
  </si>
  <si>
    <t>SRSU</t>
  </si>
  <si>
    <t>Texas Tech University System</t>
  </si>
  <si>
    <t>TTUS</t>
  </si>
  <si>
    <t>Texas Tech University</t>
  </si>
  <si>
    <t>TTU</t>
  </si>
  <si>
    <t>Angelo State University</t>
  </si>
  <si>
    <t>ASU</t>
  </si>
  <si>
    <t>University of North Texas System</t>
  </si>
  <si>
    <t>UNTS</t>
  </si>
  <si>
    <t>University of North Texas</t>
  </si>
  <si>
    <t>UNT</t>
  </si>
  <si>
    <t>University of North Texas at Dallas</t>
  </si>
  <si>
    <t>UNTD</t>
  </si>
  <si>
    <t>Midwestern State University</t>
  </si>
  <si>
    <t>MidWST</t>
  </si>
  <si>
    <t>Stephen F. Austin State University</t>
  </si>
  <si>
    <t>SFA</t>
  </si>
  <si>
    <t>Texas Southern University</t>
  </si>
  <si>
    <t>TSU</t>
  </si>
  <si>
    <t>Texas Woman's University</t>
  </si>
  <si>
    <t>TWU</t>
  </si>
  <si>
    <t>LIT</t>
  </si>
  <si>
    <t>036273</t>
  </si>
  <si>
    <t>LSCO</t>
  </si>
  <si>
    <t>023582</t>
  </si>
  <si>
    <t>LSCPA</t>
  </si>
  <si>
    <t>023485</t>
  </si>
  <si>
    <t>TSTCH</t>
  </si>
  <si>
    <t>009225</t>
  </si>
  <si>
    <t>Texas State Technical College – West Texas</t>
  </si>
  <si>
    <t>TSTCWTX</t>
  </si>
  <si>
    <t>009932</t>
  </si>
  <si>
    <t>TSTCM</t>
  </si>
  <si>
    <t>033965</t>
  </si>
  <si>
    <t>TSTCW</t>
  </si>
  <si>
    <t>003634</t>
  </si>
  <si>
    <t>Health-Related Institutions:</t>
  </si>
  <si>
    <t>380 - Reserved for Summary</t>
  </si>
  <si>
    <t>SWM</t>
  </si>
  <si>
    <t>The University of Texas Medical Branch at Galveston</t>
  </si>
  <si>
    <t>MBG</t>
  </si>
  <si>
    <t>The University of Texas Health Science Center at Houston</t>
  </si>
  <si>
    <t>HSH</t>
  </si>
  <si>
    <t>The University of Texas Health Science Center at San Antonio</t>
  </si>
  <si>
    <t>HSSA</t>
  </si>
  <si>
    <t>The University of Texas M.D. Anderson Cancer Center</t>
  </si>
  <si>
    <t>MDA</t>
  </si>
  <si>
    <t>THC</t>
  </si>
  <si>
    <t>Texas A&amp;M University System Health Science Center</t>
  </si>
  <si>
    <t>TAMHSC</t>
  </si>
  <si>
    <t>UNTHSC</t>
  </si>
  <si>
    <t>Texas Tech University Health Sciences Center</t>
  </si>
  <si>
    <t>TTUHSC</t>
  </si>
  <si>
    <t>Federal</t>
  </si>
  <si>
    <t>Other</t>
  </si>
  <si>
    <t>Space Model - Federal Pass-Through</t>
  </si>
  <si>
    <t>Space Model - State Pass-Through</t>
  </si>
  <si>
    <t>Contact</t>
  </si>
  <si>
    <t>B2</t>
  </si>
  <si>
    <t>D10</t>
  </si>
  <si>
    <t>D11</t>
  </si>
  <si>
    <t>D12</t>
  </si>
  <si>
    <t>D13</t>
  </si>
  <si>
    <t>D14</t>
  </si>
  <si>
    <t>D19</t>
  </si>
  <si>
    <t>D20</t>
  </si>
  <si>
    <t>D23</t>
  </si>
  <si>
    <t>D24</t>
  </si>
  <si>
    <t>D25</t>
  </si>
  <si>
    <t>D34</t>
  </si>
  <si>
    <t>D35</t>
  </si>
  <si>
    <t>D36</t>
  </si>
  <si>
    <t>D37</t>
  </si>
  <si>
    <t>D38</t>
  </si>
  <si>
    <t>D39</t>
  </si>
  <si>
    <t>D47</t>
  </si>
  <si>
    <t>D50</t>
  </si>
  <si>
    <t>D51</t>
  </si>
  <si>
    <t>D52</t>
  </si>
  <si>
    <t>D53</t>
  </si>
  <si>
    <t>D54</t>
  </si>
  <si>
    <t>D60</t>
  </si>
  <si>
    <t>D61</t>
  </si>
  <si>
    <t>D65</t>
  </si>
  <si>
    <t>D66</t>
  </si>
  <si>
    <t>D74</t>
  </si>
  <si>
    <t>D75</t>
  </si>
  <si>
    <t>D76</t>
  </si>
  <si>
    <t>E10</t>
  </si>
  <si>
    <t>E11</t>
  </si>
  <si>
    <t>E12</t>
  </si>
  <si>
    <t>E13</t>
  </si>
  <si>
    <t>E14</t>
  </si>
  <si>
    <t>E19</t>
  </si>
  <si>
    <t>E20</t>
  </si>
  <si>
    <t>E23</t>
  </si>
  <si>
    <t>E24</t>
  </si>
  <si>
    <t>E25</t>
  </si>
  <si>
    <t>E34</t>
  </si>
  <si>
    <t>E35</t>
  </si>
  <si>
    <t>E36</t>
  </si>
  <si>
    <t>E37</t>
  </si>
  <si>
    <t>E38</t>
  </si>
  <si>
    <t>E39</t>
  </si>
  <si>
    <t>E47</t>
  </si>
  <si>
    <t>E50</t>
  </si>
  <si>
    <t>E51</t>
  </si>
  <si>
    <t>E52</t>
  </si>
  <si>
    <t>E53</t>
  </si>
  <si>
    <t>E54</t>
  </si>
  <si>
    <t>E60</t>
  </si>
  <si>
    <t>E61</t>
  </si>
  <si>
    <t>E65</t>
  </si>
  <si>
    <t>E66</t>
  </si>
  <si>
    <t>E74</t>
  </si>
  <si>
    <t>E75</t>
  </si>
  <si>
    <t>E76</t>
  </si>
  <si>
    <t>F10</t>
  </si>
  <si>
    <t>F11</t>
  </si>
  <si>
    <t>F12</t>
  </si>
  <si>
    <t>F13</t>
  </si>
  <si>
    <t>F14</t>
  </si>
  <si>
    <t>F19</t>
  </si>
  <si>
    <t>F20</t>
  </si>
  <si>
    <t>F23</t>
  </si>
  <si>
    <t>F24</t>
  </si>
  <si>
    <t>F25</t>
  </si>
  <si>
    <t>F34</t>
  </si>
  <si>
    <t>F35</t>
  </si>
  <si>
    <t>F36</t>
  </si>
  <si>
    <t>F37</t>
  </si>
  <si>
    <t>F38</t>
  </si>
  <si>
    <t>F39</t>
  </si>
  <si>
    <t>F47</t>
  </si>
  <si>
    <t>F50</t>
  </si>
  <si>
    <t>F51</t>
  </si>
  <si>
    <t>F52</t>
  </si>
  <si>
    <t>F53</t>
  </si>
  <si>
    <t>F54</t>
  </si>
  <si>
    <t>F60</t>
  </si>
  <si>
    <t>F61</t>
  </si>
  <si>
    <t>F65</t>
  </si>
  <si>
    <t>F66</t>
  </si>
  <si>
    <t>F74</t>
  </si>
  <si>
    <t>F75</t>
  </si>
  <si>
    <t>F76</t>
  </si>
  <si>
    <t>G10</t>
  </si>
  <si>
    <t>G11</t>
  </si>
  <si>
    <t>G12</t>
  </si>
  <si>
    <t>G13</t>
  </si>
  <si>
    <t>G14</t>
  </si>
  <si>
    <t>G19</t>
  </si>
  <si>
    <t>G20</t>
  </si>
  <si>
    <t>G23</t>
  </si>
  <si>
    <t>G24</t>
  </si>
  <si>
    <t>G25</t>
  </si>
  <si>
    <t>G34</t>
  </si>
  <si>
    <t>G35</t>
  </si>
  <si>
    <t>G36</t>
  </si>
  <si>
    <t>G37</t>
  </si>
  <si>
    <t>G38</t>
  </si>
  <si>
    <t>G39</t>
  </si>
  <si>
    <t>G47</t>
  </si>
  <si>
    <t>G50</t>
  </si>
  <si>
    <t>G51</t>
  </si>
  <si>
    <t>G52</t>
  </si>
  <si>
    <t>G53</t>
  </si>
  <si>
    <t>G54</t>
  </si>
  <si>
    <t>G60</t>
  </si>
  <si>
    <t>G61</t>
  </si>
  <si>
    <t>G65</t>
  </si>
  <si>
    <t>G66</t>
  </si>
  <si>
    <t>G74</t>
  </si>
  <si>
    <t>G75</t>
  </si>
  <si>
    <t>G76</t>
  </si>
  <si>
    <t>H10</t>
  </si>
  <si>
    <t>H11</t>
  </si>
  <si>
    <t>H12</t>
  </si>
  <si>
    <t>H13</t>
  </si>
  <si>
    <t>H14</t>
  </si>
  <si>
    <t>H19</t>
  </si>
  <si>
    <t>H20</t>
  </si>
  <si>
    <t>H23</t>
  </si>
  <si>
    <t>H24</t>
  </si>
  <si>
    <t>H25</t>
  </si>
  <si>
    <t>H34</t>
  </si>
  <si>
    <t>H35</t>
  </si>
  <si>
    <t>H36</t>
  </si>
  <si>
    <t>H37</t>
  </si>
  <si>
    <t>H38</t>
  </si>
  <si>
    <t>H39</t>
  </si>
  <si>
    <t>H47</t>
  </si>
  <si>
    <t>H50</t>
  </si>
  <si>
    <t>H51</t>
  </si>
  <si>
    <t>H52</t>
  </si>
  <si>
    <t>H53</t>
  </si>
  <si>
    <t>H54</t>
  </si>
  <si>
    <t>H60</t>
  </si>
  <si>
    <t>H61</t>
  </si>
  <si>
    <t>H65</t>
  </si>
  <si>
    <t>H66</t>
  </si>
  <si>
    <t>H74</t>
  </si>
  <si>
    <t>H75</t>
  </si>
  <si>
    <t>H76</t>
  </si>
  <si>
    <t>I10</t>
  </si>
  <si>
    <t>I11</t>
  </si>
  <si>
    <t>I12</t>
  </si>
  <si>
    <t>I13</t>
  </si>
  <si>
    <t>I14</t>
  </si>
  <si>
    <t>I19</t>
  </si>
  <si>
    <t>I20</t>
  </si>
  <si>
    <t>I23</t>
  </si>
  <si>
    <t>I24</t>
  </si>
  <si>
    <t>I25</t>
  </si>
  <si>
    <t>I34</t>
  </si>
  <si>
    <t>I35</t>
  </si>
  <si>
    <t>I36</t>
  </si>
  <si>
    <t>I37</t>
  </si>
  <si>
    <t>I38</t>
  </si>
  <si>
    <t>I39</t>
  </si>
  <si>
    <t>I47</t>
  </si>
  <si>
    <t>I50</t>
  </si>
  <si>
    <t>I51</t>
  </si>
  <si>
    <t>I52</t>
  </si>
  <si>
    <t>I53</t>
  </si>
  <si>
    <t>I54</t>
  </si>
  <si>
    <t>I60</t>
  </si>
  <si>
    <t>I61</t>
  </si>
  <si>
    <t>I65</t>
  </si>
  <si>
    <t>I66</t>
  </si>
  <si>
    <t>I74</t>
  </si>
  <si>
    <t>I75</t>
  </si>
  <si>
    <t>I76</t>
  </si>
  <si>
    <t>J10</t>
  </si>
  <si>
    <t>J11</t>
  </si>
  <si>
    <t>J12</t>
  </si>
  <si>
    <t>J13</t>
  </si>
  <si>
    <t>J14</t>
  </si>
  <si>
    <t>J19</t>
  </si>
  <si>
    <t>J20</t>
  </si>
  <si>
    <t>J23</t>
  </si>
  <si>
    <t>J24</t>
  </si>
  <si>
    <t>J25</t>
  </si>
  <si>
    <t>J34</t>
  </si>
  <si>
    <t>J35</t>
  </si>
  <si>
    <t>J36</t>
  </si>
  <si>
    <t>J37</t>
  </si>
  <si>
    <t>J38</t>
  </si>
  <si>
    <t>J39</t>
  </si>
  <si>
    <t>J47</t>
  </si>
  <si>
    <t>J50</t>
  </si>
  <si>
    <t>J51</t>
  </si>
  <si>
    <t>J52</t>
  </si>
  <si>
    <t>J53</t>
  </si>
  <si>
    <t>J54</t>
  </si>
  <si>
    <t>J60</t>
  </si>
  <si>
    <t>J61</t>
  </si>
  <si>
    <t>J65</t>
  </si>
  <si>
    <t>J66</t>
  </si>
  <si>
    <t>J74</t>
  </si>
  <si>
    <t>J75</t>
  </si>
  <si>
    <t>J76</t>
  </si>
  <si>
    <t>K10</t>
  </si>
  <si>
    <t>K11</t>
  </si>
  <si>
    <t>K12</t>
  </si>
  <si>
    <t>K13</t>
  </si>
  <si>
    <t>K14</t>
  </si>
  <si>
    <t>K19</t>
  </si>
  <si>
    <t>K20</t>
  </si>
  <si>
    <t>K23</t>
  </si>
  <si>
    <t>K24</t>
  </si>
  <si>
    <t>K25</t>
  </si>
  <si>
    <t>K34</t>
  </si>
  <si>
    <t>K35</t>
  </si>
  <si>
    <t>K36</t>
  </si>
  <si>
    <t>K37</t>
  </si>
  <si>
    <t>K38</t>
  </si>
  <si>
    <t>K39</t>
  </si>
  <si>
    <t>K47</t>
  </si>
  <si>
    <t>K50</t>
  </si>
  <si>
    <t>K51</t>
  </si>
  <si>
    <t>K52</t>
  </si>
  <si>
    <t>K53</t>
  </si>
  <si>
    <t>K54</t>
  </si>
  <si>
    <t>K60</t>
  </si>
  <si>
    <t>K61</t>
  </si>
  <si>
    <t>K65</t>
  </si>
  <si>
    <t>K66</t>
  </si>
  <si>
    <t>K74</t>
  </si>
  <si>
    <t>K75</t>
  </si>
  <si>
    <t>K76</t>
  </si>
  <si>
    <t>L10</t>
  </si>
  <si>
    <t>L11</t>
  </si>
  <si>
    <t>L12</t>
  </si>
  <si>
    <t>L13</t>
  </si>
  <si>
    <t>L14</t>
  </si>
  <si>
    <t>L19</t>
  </si>
  <si>
    <t>L20</t>
  </si>
  <si>
    <t>L23</t>
  </si>
  <si>
    <t>L24</t>
  </si>
  <si>
    <t>L25</t>
  </si>
  <si>
    <t>L34</t>
  </si>
  <si>
    <t>L35</t>
  </si>
  <si>
    <t>L36</t>
  </si>
  <si>
    <t>L37</t>
  </si>
  <si>
    <t>L38</t>
  </si>
  <si>
    <t>L39</t>
  </si>
  <si>
    <t>L47</t>
  </si>
  <si>
    <t>L50</t>
  </si>
  <si>
    <t>L51</t>
  </si>
  <si>
    <t>L52</t>
  </si>
  <si>
    <t>L53</t>
  </si>
  <si>
    <t>L54</t>
  </si>
  <si>
    <t>L60</t>
  </si>
  <si>
    <t>L61</t>
  </si>
  <si>
    <t>L65</t>
  </si>
  <si>
    <t>L66</t>
  </si>
  <si>
    <t>L74</t>
  </si>
  <si>
    <t>L75</t>
  </si>
  <si>
    <t>L76</t>
  </si>
  <si>
    <t>L82</t>
  </si>
  <si>
    <t>Q64</t>
  </si>
  <si>
    <t>Lamar/TSTC</t>
  </si>
  <si>
    <t>Texas State Technical College - System</t>
  </si>
  <si>
    <t>TSTCS</t>
  </si>
  <si>
    <t>Phone Number</t>
  </si>
  <si>
    <t>Email</t>
  </si>
  <si>
    <t xml:space="preserve">FN11: Of the net increase of </t>
  </si>
  <si>
    <t xml:space="preserve"> approximately </t>
  </si>
  <si>
    <t xml:space="preserve"> represents revenues received but not yet expended.  This income is fully committed to program expenditures and capital disbursements.  The remaining </t>
  </si>
  <si>
    <t xml:space="preserve"> represents non-expendable funds from unrealized gains and additions to permanent endowments of approximately </t>
  </si>
  <si>
    <t xml:space="preserve"> and </t>
  </si>
  <si>
    <t xml:space="preserve"> respectively.  Unrealized gains and additions to permanent endowments do not contribute to the availability of the institution's operating cash as discussed in FN6 and FN7.</t>
  </si>
  <si>
    <t>Total Sources Over / (Under) Uses (See FN11)</t>
  </si>
  <si>
    <t>Mandatory and Non-mandatory Transfers (See FN10)</t>
  </si>
  <si>
    <t>Total Sources Over / (Under) Uses (See FN 11)</t>
  </si>
  <si>
    <t>FN6:  Unrealized Gains / (Losses) represent the increase in the Fair Market Value of Investments and Endowments.  Unrealized Gains / (Losses) are accrued as non-cash transactions. Therefore, funds are not actually received for this revenue stream.  Accordingly, this revenue is not cash revenue and cannot be used by the University to fund operations. 
FN7:  Additions to Permanent Endowments are additions to endowment principal.  This revenue is restricted for investment purposes only and cannot be used to fund operations.  Only interest income from these endowments, which is reported on the Endowment and Investment Income line of this report, can be used by the University to fund operations.
FN8:  Distributions from the Available University Fund appropriated through the Appropriation Bill are first used to pay debt service costs on Permanent University Fund Bonds.  Funds remaining are distributed to constitutionally designated institutions to promote academic excellence.  Only the Excellence funding is shown at the institution level.  The AUF funds used to pay debt service on PUF bonds are reported at the System level.
FN9:  Auxiliary Enterprises include athletics, housing and food, student services, and parking and transportation.  Auxiliary Enterprises are required to be self-supporting, and therefore must operate on the funds they generate.  
FN10:  Mandatory and non-mandatory transfers includes transfers between funds, transfers between the University System and institutions and transfers to and from other state agencies.  In total, all transfers between funds net to zero with the exception of any amounts transferred between the University System, between other institutions, or to and from another state agency.  There are no transfers of education and general funds provided by the State of Texas to restricted or auxiliary fund groups.  Transfers between education and general funds and designated funds are related to Texas Public Education Grant as provided by the State of Texas.</t>
  </si>
  <si>
    <t xml:space="preserve">FN1:  Scholarship Discounts and Allowances are scholarships, fellowships, and grants applied to tuition.  The discount eliminates tuition revenues that are paid for by University resources which are recorded as revenue elsewhere on the financial statements (i.e. federal and state contracts and grants revenues). In addition, Scholarship Discounts and Allowances eliminate tuition revenue that is exempted from payment due to tuition exemptions approved by the Texas Legislature.  Waivers, remissions, and exemptions represent tuition and fee dollars forgone by the university - some are required by statute.  See the Integrated Financial Reporting System (IFRS) report submitted to THECB for details on waivers, exemptions, tuition, and fees.  Allocation methods to individual funds shown may vary between institutions.
FN2:  Endowment and Interest Income includes interest income and endowment payouts.
FN3:  Other Income is primarily Other Operating and Other Non-operating Revenues from the AFR.  Other Expenses is primarily Other Nonoperating Expenses from the AFR.
FN4:  Bond Proceeds are funds received from the sale of bonds and commercial paper used to finance capital projects.  This amount includes actual proceeds and accrued or anticipated proceeds to be transferred from System.  Independent institutions report only to the extent expended in current year.
FN5: Debt service payments are payments to service and retire debt issued to fund capital projects.  System components do this via transfers to System Administrations.  Independent institutions use direct payment to appropriate paying agents.
</t>
  </si>
  <si>
    <t>FOOTNOTES:</t>
  </si>
  <si>
    <t>Tab Name</t>
  </si>
  <si>
    <t>Number</t>
  </si>
  <si>
    <t>S40</t>
  </si>
  <si>
    <t>S130</t>
  </si>
  <si>
    <t>S230</t>
  </si>
  <si>
    <t>S270</t>
  </si>
  <si>
    <t>S310</t>
  </si>
  <si>
    <t>S330</t>
  </si>
  <si>
    <t>Lamar/LIT/TSTC Institutions</t>
  </si>
  <si>
    <t>Purpose:  This tab is used for input to the Almanac Publication</t>
  </si>
  <si>
    <t>Revenue Per FTSE</t>
  </si>
  <si>
    <t>Uses Per FTSE</t>
  </si>
  <si>
    <t>Total Expenditures</t>
  </si>
  <si>
    <t>Institution Point of Contact for Sources &amp; Uses</t>
  </si>
  <si>
    <t>Almanac Order</t>
  </si>
  <si>
    <t>Tuition/   Fees</t>
  </si>
  <si>
    <t>State Revenue</t>
  </si>
  <si>
    <t>Federal Revenue</t>
  </si>
  <si>
    <t>Institutional Revenue</t>
  </si>
  <si>
    <t>Total Uses</t>
  </si>
  <si>
    <t>Instruction, Research, &amp; Academic Support</t>
  </si>
  <si>
    <t>Students Services &amp; Scholarships</t>
  </si>
  <si>
    <t>Instutional Support and OM of plant</t>
  </si>
  <si>
    <t>Total Research Expenditures</t>
  </si>
  <si>
    <t>Total Research Expenditures Per T/TT FTE</t>
  </si>
  <si>
    <t>Copy and Paste from Research Summary</t>
  </si>
  <si>
    <t xml:space="preserve">State </t>
  </si>
  <si>
    <t>Private</t>
  </si>
  <si>
    <t>Institutional</t>
  </si>
  <si>
    <t>Private                  For-Profit</t>
  </si>
  <si>
    <t>State Contracts/Grants</t>
  </si>
  <si>
    <t>Private                     Non-Profit</t>
  </si>
  <si>
    <t>Data to Almanac Publication</t>
  </si>
  <si>
    <t>Inst.</t>
  </si>
  <si>
    <t>Res.</t>
  </si>
  <si>
    <t>Public Svc.</t>
  </si>
  <si>
    <t>Acad Sppt</t>
  </si>
  <si>
    <t>Stud Svcs</t>
  </si>
  <si>
    <t>Inst. Sppt</t>
  </si>
  <si>
    <t>Op &amp; Maint</t>
  </si>
  <si>
    <t>Aux</t>
  </si>
  <si>
    <t>Cap Outlay</t>
  </si>
  <si>
    <t>Dollar Totals</t>
  </si>
  <si>
    <t>Per FTSE Amounts</t>
  </si>
  <si>
    <t>7 Ok</t>
  </si>
  <si>
    <t>Note: Bolded &amp; Shaded items below are inputs to the IFRS Reconciliation</t>
  </si>
  <si>
    <t>Tuition Potential 100%</t>
  </si>
  <si>
    <t xml:space="preserve">       Waivers - Statutory (Not Reported in AFR)</t>
  </si>
  <si>
    <t>To IFRS Reconciliation</t>
  </si>
  <si>
    <t xml:space="preserve">       Waivers - Institutional (Not Reported in AFR)</t>
  </si>
  <si>
    <t>Annual Financial Report</t>
  </si>
  <si>
    <t xml:space="preserve">       Exemptions - Statutory (Not Reported in AFR)</t>
  </si>
  <si>
    <t xml:space="preserve">  Net Student Tuition and Fees</t>
  </si>
  <si>
    <t xml:space="preserve">       Exemptions - Institutional (Not Reported in AFR)</t>
  </si>
  <si>
    <t>Tuition - Gross Per AFR</t>
  </si>
  <si>
    <t xml:space="preserve">  Scholarship Discounts and Allowances</t>
  </si>
  <si>
    <t>Tuition - Gross - AFR Presentation</t>
  </si>
  <si>
    <t xml:space="preserve">       Waivers - Statutory (Reported in AFR)</t>
  </si>
  <si>
    <t>Tuition  - Total Contra Items</t>
  </si>
  <si>
    <t xml:space="preserve">       Waivers - Institutional (Reported in AFR)</t>
  </si>
  <si>
    <t xml:space="preserve">  Exemptions - Statutory (Reported in AFR)</t>
  </si>
  <si>
    <t xml:space="preserve">       Exemptions - Statutory (Reported in AFR)</t>
  </si>
  <si>
    <t>Fees - Gross Per AFR</t>
  </si>
  <si>
    <t xml:space="preserve">  Exemptions - Statutory (Not Reported in AFR)</t>
  </si>
  <si>
    <t xml:space="preserve">       Exemptions - Institutional (Reported in AFR)</t>
  </si>
  <si>
    <t xml:space="preserve">    Exemptions - Statutory</t>
  </si>
  <si>
    <t xml:space="preserve">       All Other Scholarship Disc.&amp; Allow.</t>
  </si>
  <si>
    <t>Fees - Total Contra Items</t>
  </si>
  <si>
    <t xml:space="preserve">  Exemptions - Institutional (Reported in AFR)</t>
  </si>
  <si>
    <t xml:space="preserve">  Exemptions - Institutional (Not Reported in AFR)</t>
  </si>
  <si>
    <t xml:space="preserve">    Exemptions - Institutional</t>
  </si>
  <si>
    <t>Fees Potential 100%</t>
  </si>
  <si>
    <t xml:space="preserve"> Total Exemptions</t>
  </si>
  <si>
    <t xml:space="preserve">  Waivers - Statutory (Not Reported in AFR)</t>
  </si>
  <si>
    <t xml:space="preserve">  Waivers - Statutory (Reported in AFR)</t>
  </si>
  <si>
    <t xml:space="preserve">    Waivers - Statutory</t>
  </si>
  <si>
    <t>Fees - Gross - AFR Presentation</t>
  </si>
  <si>
    <t xml:space="preserve">  Waivers - Institutional (Not Reported in AFR)</t>
  </si>
  <si>
    <t xml:space="preserve">  Waivers - Institutional (Reported in AFR)</t>
  </si>
  <si>
    <t xml:space="preserve">    Waivers - Institutional</t>
  </si>
  <si>
    <t xml:space="preserve">    Total Waivers</t>
  </si>
  <si>
    <t xml:space="preserve">    Exemptions Not Reported in AFR Tuition &amp; Fees</t>
  </si>
  <si>
    <t>Net Tuition and Fees (Funds Collected)</t>
  </si>
  <si>
    <t xml:space="preserve">    Waivers Reported in AFR Tuition &amp; Fees</t>
  </si>
  <si>
    <t>Endowment and Interest Income</t>
  </si>
  <si>
    <t>Mandatory and Non-mandatory Transfers</t>
  </si>
  <si>
    <t>Bond Proceeds Transfers In</t>
  </si>
  <si>
    <t>Debt Service Payments</t>
  </si>
  <si>
    <t>Unrealized Gains / (Losses)</t>
  </si>
  <si>
    <t>Additions to Permanent Endowments</t>
  </si>
  <si>
    <t>Transfer of Capital Asset(s) from System</t>
  </si>
  <si>
    <t>Cost Study Capital Outlay</t>
  </si>
  <si>
    <t>Footnote</t>
  </si>
  <si>
    <t>E&amp;G</t>
  </si>
  <si>
    <t>Desg.</t>
  </si>
  <si>
    <t>R Exp</t>
  </si>
  <si>
    <t>Ln Fn</t>
  </si>
  <si>
    <t>Annuity</t>
  </si>
  <si>
    <t>Unexp</t>
  </si>
  <si>
    <t>R of Ind.</t>
  </si>
  <si>
    <t>Inv in P</t>
  </si>
  <si>
    <t>T &amp; F</t>
  </si>
  <si>
    <t>Disc &amp; All</t>
  </si>
  <si>
    <t>Resh</t>
  </si>
  <si>
    <t>Pub Svc</t>
  </si>
  <si>
    <t>Aca Sppt</t>
  </si>
  <si>
    <t>Stu Svcs</t>
  </si>
  <si>
    <t>Sch &amp; Fello</t>
  </si>
  <si>
    <t>Intr C. Ath</t>
  </si>
  <si>
    <t>Rev Rec'd</t>
  </si>
  <si>
    <t>Non Exp.</t>
  </si>
  <si>
    <t>Phone No.</t>
  </si>
  <si>
    <t>FGD</t>
  </si>
  <si>
    <t>Checksum Out</t>
  </si>
  <si>
    <t>Cents?</t>
  </si>
  <si>
    <t>D21</t>
  </si>
  <si>
    <t>E21</t>
  </si>
  <si>
    <t>F21</t>
  </si>
  <si>
    <t>G21</t>
  </si>
  <si>
    <t>H21</t>
  </si>
  <si>
    <t>I21</t>
  </si>
  <si>
    <t>J21</t>
  </si>
  <si>
    <t>K21</t>
  </si>
  <si>
    <t>L21</t>
  </si>
  <si>
    <t>D22</t>
  </si>
  <si>
    <t>E22</t>
  </si>
  <si>
    <t>F22</t>
  </si>
  <si>
    <t>G22</t>
  </si>
  <si>
    <t>H22</t>
  </si>
  <si>
    <t>I22</t>
  </si>
  <si>
    <t>J22</t>
  </si>
  <si>
    <t>K22</t>
  </si>
  <si>
    <t>L22</t>
  </si>
  <si>
    <t>D26</t>
  </si>
  <si>
    <t>E26</t>
  </si>
  <si>
    <t>F26</t>
  </si>
  <si>
    <t>G26</t>
  </si>
  <si>
    <t>H26</t>
  </si>
  <si>
    <t>I26</t>
  </si>
  <si>
    <t>J26</t>
  </si>
  <si>
    <t>K26</t>
  </si>
  <si>
    <t>L26</t>
  </si>
  <si>
    <t>D27</t>
  </si>
  <si>
    <t>E27</t>
  </si>
  <si>
    <t>F27</t>
  </si>
  <si>
    <t>G27</t>
  </si>
  <si>
    <t>H27</t>
  </si>
  <si>
    <t>I27</t>
  </si>
  <si>
    <t>J27</t>
  </si>
  <si>
    <t>K27</t>
  </si>
  <si>
    <t>L27</t>
  </si>
  <si>
    <t>D28</t>
  </si>
  <si>
    <t>E28</t>
  </si>
  <si>
    <t>F28</t>
  </si>
  <si>
    <t>G28</t>
  </si>
  <si>
    <t>H28</t>
  </si>
  <si>
    <t>I28</t>
  </si>
  <si>
    <t>J28</t>
  </si>
  <si>
    <t>K28</t>
  </si>
  <si>
    <t>L28</t>
  </si>
  <si>
    <t>D32</t>
  </si>
  <si>
    <t>E32</t>
  </si>
  <si>
    <t>F32</t>
  </si>
  <si>
    <t>G32</t>
  </si>
  <si>
    <t>H32</t>
  </si>
  <si>
    <t>I32</t>
  </si>
  <si>
    <t>J32</t>
  </si>
  <si>
    <t>K32</t>
  </si>
  <si>
    <t>L32</t>
  </si>
  <si>
    <t>D33</t>
  </si>
  <si>
    <t>E33</t>
  </si>
  <si>
    <t>F33</t>
  </si>
  <si>
    <t>G33</t>
  </si>
  <si>
    <t>H33</t>
  </si>
  <si>
    <t>I33</t>
  </si>
  <si>
    <t>J33</t>
  </si>
  <si>
    <t>K33</t>
  </si>
  <si>
    <t>L33</t>
  </si>
  <si>
    <t>D40</t>
  </si>
  <si>
    <t>E40</t>
  </si>
  <si>
    <t>F40</t>
  </si>
  <si>
    <t>G40</t>
  </si>
  <si>
    <t>H40</t>
  </si>
  <si>
    <t>I40</t>
  </si>
  <si>
    <t>J40</t>
  </si>
  <si>
    <t>K40</t>
  </si>
  <si>
    <t>L40</t>
  </si>
  <si>
    <t>D41</t>
  </si>
  <si>
    <t>E41</t>
  </si>
  <si>
    <t>F41</t>
  </si>
  <si>
    <t>G41</t>
  </si>
  <si>
    <t>H41</t>
  </si>
  <si>
    <t>I41</t>
  </si>
  <si>
    <t>J41</t>
  </si>
  <si>
    <t>K41</t>
  </si>
  <si>
    <t>L41</t>
  </si>
  <si>
    <t>D55</t>
  </si>
  <si>
    <t>E55</t>
  </si>
  <si>
    <t>F55</t>
  </si>
  <si>
    <t>G55</t>
  </si>
  <si>
    <t>H55</t>
  </si>
  <si>
    <t>I55</t>
  </si>
  <si>
    <t>J55</t>
  </si>
  <si>
    <t>K55</t>
  </si>
  <si>
    <t>L55</t>
  </si>
  <si>
    <t>D62</t>
  </si>
  <si>
    <t>E62</t>
  </si>
  <si>
    <t>F62</t>
  </si>
  <si>
    <t>G62</t>
  </si>
  <si>
    <t>H62</t>
  </si>
  <si>
    <t>I62</t>
  </si>
  <si>
    <t>J62</t>
  </si>
  <si>
    <t>K62</t>
  </si>
  <si>
    <t>L62</t>
  </si>
  <si>
    <t>D63</t>
  </si>
  <si>
    <t>E63</t>
  </si>
  <si>
    <t>F63</t>
  </si>
  <si>
    <t>G63</t>
  </si>
  <si>
    <t>H63</t>
  </si>
  <si>
    <t>I63</t>
  </si>
  <si>
    <t>J63</t>
  </si>
  <si>
    <t>K63</t>
  </si>
  <si>
    <t>L63</t>
  </si>
  <si>
    <t>D64</t>
  </si>
  <si>
    <t>E64</t>
  </si>
  <si>
    <t>F64</t>
  </si>
  <si>
    <t>G64</t>
  </si>
  <si>
    <t>H64</t>
  </si>
  <si>
    <t>I64</t>
  </si>
  <si>
    <t>J64</t>
  </si>
  <si>
    <t>K64</t>
  </si>
  <si>
    <t>L64</t>
  </si>
  <si>
    <t>D67</t>
  </si>
  <si>
    <t>E67</t>
  </si>
  <si>
    <t>F67</t>
  </si>
  <si>
    <t>G67</t>
  </si>
  <si>
    <t>H67</t>
  </si>
  <si>
    <t>I67</t>
  </si>
  <si>
    <t>J67</t>
  </si>
  <si>
    <t>K67</t>
  </si>
  <si>
    <t>L67</t>
  </si>
  <si>
    <t>D68</t>
  </si>
  <si>
    <t>E68</t>
  </si>
  <si>
    <t>F68</t>
  </si>
  <si>
    <t>G68</t>
  </si>
  <si>
    <t>H68</t>
  </si>
  <si>
    <t>I68</t>
  </si>
  <si>
    <t>J68</t>
  </si>
  <si>
    <t>K68</t>
  </si>
  <si>
    <t>L68</t>
  </si>
  <si>
    <t>D69</t>
  </si>
  <si>
    <t>E69</t>
  </si>
  <si>
    <t>F69</t>
  </si>
  <si>
    <t>G69</t>
  </si>
  <si>
    <t>H69</t>
  </si>
  <si>
    <t>I69</t>
  </si>
  <si>
    <t>J69</t>
  </si>
  <si>
    <t>K69</t>
  </si>
  <si>
    <t>L69</t>
  </si>
  <si>
    <t>D70</t>
  </si>
  <si>
    <t>E70</t>
  </si>
  <si>
    <t>F70</t>
  </si>
  <si>
    <t>G70</t>
  </si>
  <si>
    <t>H70</t>
  </si>
  <si>
    <t>I70</t>
  </si>
  <si>
    <t>J70</t>
  </si>
  <si>
    <t>K70</t>
  </si>
  <si>
    <t>L70</t>
  </si>
  <si>
    <t>D77</t>
  </si>
  <si>
    <t>E77</t>
  </si>
  <si>
    <t>F77</t>
  </si>
  <si>
    <t>G77</t>
  </si>
  <si>
    <t>H77</t>
  </si>
  <si>
    <t>I77</t>
  </si>
  <si>
    <t>J77</t>
  </si>
  <si>
    <t>K77</t>
  </si>
  <si>
    <t>L77</t>
  </si>
  <si>
    <t>D81</t>
  </si>
  <si>
    <t>E81</t>
  </si>
  <si>
    <t>F81</t>
  </si>
  <si>
    <t>G81</t>
  </si>
  <si>
    <t>H81</t>
  </si>
  <si>
    <t>I81</t>
  </si>
  <si>
    <t>J81</t>
  </si>
  <si>
    <t>K81</t>
  </si>
  <si>
    <t>L81</t>
  </si>
  <si>
    <t>D82</t>
  </si>
  <si>
    <t>E82</t>
  </si>
  <si>
    <t>F82</t>
  </si>
  <si>
    <t>G82</t>
  </si>
  <si>
    <t>H82</t>
  </si>
  <si>
    <t>I82</t>
  </si>
  <si>
    <t>J82</t>
  </si>
  <si>
    <t>K82</t>
  </si>
  <si>
    <t>D87</t>
  </si>
  <si>
    <t>E87</t>
  </si>
  <si>
    <t>F87</t>
  </si>
  <si>
    <t>G87</t>
  </si>
  <si>
    <t>H87</t>
  </si>
  <si>
    <t>I87</t>
  </si>
  <si>
    <t>J87</t>
  </si>
  <si>
    <t>K87</t>
  </si>
  <si>
    <t>L87</t>
  </si>
  <si>
    <t>D88</t>
  </si>
  <si>
    <t>E88</t>
  </si>
  <si>
    <t>F88</t>
  </si>
  <si>
    <t>G88</t>
  </si>
  <si>
    <t>H88</t>
  </si>
  <si>
    <t>I88</t>
  </si>
  <si>
    <t>J88</t>
  </si>
  <si>
    <t>K88</t>
  </si>
  <si>
    <t>L88</t>
  </si>
  <si>
    <t>D89</t>
  </si>
  <si>
    <t>E89</t>
  </si>
  <si>
    <t>F89</t>
  </si>
  <si>
    <t>G89</t>
  </si>
  <si>
    <t>H89</t>
  </si>
  <si>
    <t>I89</t>
  </si>
  <si>
    <t>J89</t>
  </si>
  <si>
    <t>K89</t>
  </si>
  <si>
    <t>L89</t>
  </si>
  <si>
    <t>D90</t>
  </si>
  <si>
    <t>E90</t>
  </si>
  <si>
    <t>F90</t>
  </si>
  <si>
    <t>G90</t>
  </si>
  <si>
    <t>H90</t>
  </si>
  <si>
    <t>I90</t>
  </si>
  <si>
    <t>J90</t>
  </si>
  <si>
    <t>K90</t>
  </si>
  <si>
    <t>L90</t>
  </si>
  <si>
    <t>D91</t>
  </si>
  <si>
    <t>E91</t>
  </si>
  <si>
    <t>F91</t>
  </si>
  <si>
    <t>G91</t>
  </si>
  <si>
    <t>H91</t>
  </si>
  <si>
    <t>I91</t>
  </si>
  <si>
    <t>J91</t>
  </si>
  <si>
    <t>K91</t>
  </si>
  <si>
    <t>L91</t>
  </si>
  <si>
    <t>D92</t>
  </si>
  <si>
    <t>E92</t>
  </si>
  <si>
    <t>F92</t>
  </si>
  <si>
    <t>G92</t>
  </si>
  <si>
    <t>H92</t>
  </si>
  <si>
    <t>I92</t>
  </si>
  <si>
    <t>J92</t>
  </si>
  <si>
    <t>K92</t>
  </si>
  <si>
    <t>L92</t>
  </si>
  <si>
    <t>M100</t>
  </si>
  <si>
    <t>Q32</t>
  </si>
  <si>
    <t>R34</t>
  </si>
  <si>
    <t>P60</t>
  </si>
  <si>
    <t>P61</t>
  </si>
  <si>
    <t>P62</t>
  </si>
  <si>
    <t>P63</t>
  </si>
  <si>
    <t>P64</t>
  </si>
  <si>
    <t>P65</t>
  </si>
  <si>
    <t>P66</t>
  </si>
  <si>
    <t>P67</t>
  </si>
  <si>
    <t>P68</t>
  </si>
  <si>
    <t>V60</t>
  </si>
  <si>
    <t>V61</t>
  </si>
  <si>
    <t>V62</t>
  </si>
  <si>
    <t>V63</t>
  </si>
  <si>
    <t>V64</t>
  </si>
  <si>
    <t>V65</t>
  </si>
  <si>
    <t>V66</t>
  </si>
  <si>
    <t>V67</t>
  </si>
  <si>
    <t>W60</t>
  </si>
  <si>
    <t>W61</t>
  </si>
  <si>
    <t>W62</t>
  </si>
  <si>
    <t>W63</t>
  </si>
  <si>
    <t>W64</t>
  </si>
  <si>
    <t>W65</t>
  </si>
  <si>
    <t>W66</t>
  </si>
  <si>
    <t>W67</t>
  </si>
  <si>
    <t>AA60</t>
  </si>
  <si>
    <t>AA61</t>
  </si>
  <si>
    <t>AA62</t>
  </si>
  <si>
    <t>AA63</t>
  </si>
  <si>
    <t>AA64</t>
  </si>
  <si>
    <t>AA65</t>
  </si>
  <si>
    <t>AA66</t>
  </si>
  <si>
    <t>AA67</t>
  </si>
  <si>
    <t>AA68</t>
  </si>
  <si>
    <t>R77</t>
  </si>
  <si>
    <t>R80</t>
  </si>
  <si>
    <t>O92</t>
  </si>
  <si>
    <t>Q92</t>
  </si>
  <si>
    <t>T92</t>
  </si>
  <si>
    <t xml:space="preserve">S &amp; U </t>
  </si>
  <si>
    <t>S &amp; U  Order</t>
  </si>
  <si>
    <t>FICE</t>
  </si>
  <si>
    <t>Code Order</t>
  </si>
  <si>
    <t>Used</t>
  </si>
  <si>
    <t>Purpose:  This tab is used for balancing with the IFRS System</t>
  </si>
  <si>
    <t>Order</t>
  </si>
  <si>
    <t>Exemptions</t>
  </si>
  <si>
    <t>Waivers</t>
  </si>
  <si>
    <t>S &amp; U Order</t>
  </si>
  <si>
    <t>Statutory</t>
  </si>
  <si>
    <t xml:space="preserve"> Institutional</t>
  </si>
  <si>
    <t>Exemptions Not Reported in AFR Tuition &amp; Fees</t>
  </si>
  <si>
    <t>Waivers Reported in AFR Tuition &amp; Fees</t>
  </si>
  <si>
    <t>Scholarship Discounts and Allowances</t>
  </si>
  <si>
    <t>Net Student Tuition and Fees</t>
  </si>
  <si>
    <t>Institution Cost Study Data Summary for 
FY 2011</t>
  </si>
  <si>
    <t>Institution Space Model Data Summary for FY 2011</t>
  </si>
  <si>
    <t>Texas Technical and State Colleges</t>
  </si>
  <si>
    <t>Academic</t>
  </si>
  <si>
    <t>Technical</t>
  </si>
  <si>
    <t>Continuing</t>
  </si>
  <si>
    <t>SCH</t>
  </si>
  <si>
    <t>Ed. CH</t>
  </si>
  <si>
    <t>FTSE*</t>
  </si>
  <si>
    <t xml:space="preserve">     TOTAL</t>
  </si>
  <si>
    <t>12-16-2011 Totals</t>
  </si>
  <si>
    <t>Note:  Almanac Data excludes all Auxiliary Revenues &amp; Expenditures</t>
  </si>
  <si>
    <t xml:space="preserve">          Almanac Data excludes all Public Service Expenditures</t>
  </si>
  <si>
    <t>Note: Accountability Data excludes all Auxiliary Revenue &amp; Expenditures.</t>
  </si>
  <si>
    <t xml:space="preserve">         Accountability Data excludes all Public Service Expenditures.</t>
  </si>
  <si>
    <t>Less: Public Service</t>
  </si>
  <si>
    <t>Almanac FTSE</t>
  </si>
  <si>
    <t>Sch &amp; Fellow.</t>
  </si>
  <si>
    <t>Excludes:</t>
  </si>
  <si>
    <t>Aux.</t>
  </si>
  <si>
    <t>Pub. Svc.</t>
  </si>
  <si>
    <t>Totals</t>
  </si>
  <si>
    <t>Sum</t>
  </si>
  <si>
    <t>Line Items</t>
  </si>
  <si>
    <t>J49</t>
  </si>
  <si>
    <t>K49</t>
  </si>
  <si>
    <t>L49</t>
  </si>
  <si>
    <t>M49</t>
  </si>
  <si>
    <t>N49</t>
  </si>
  <si>
    <t>I30</t>
  </si>
  <si>
    <t>Total Operating Uses (Expenses)</t>
  </si>
  <si>
    <t>Excluding Aux. &amp; Public Service</t>
  </si>
  <si>
    <t>`</t>
  </si>
  <si>
    <t>C6</t>
  </si>
  <si>
    <t>I15</t>
  </si>
  <si>
    <t>J56</t>
  </si>
  <si>
    <t>K56</t>
  </si>
  <si>
    <t>L56</t>
  </si>
  <si>
    <t>M56</t>
  </si>
  <si>
    <t>N56</t>
  </si>
  <si>
    <t>Not Included</t>
  </si>
  <si>
    <t>Return to Index</t>
  </si>
  <si>
    <t>Data to Accountability System</t>
  </si>
  <si>
    <t>Data to Almanac</t>
  </si>
  <si>
    <t>Contextual Measures</t>
  </si>
  <si>
    <t>FTFE</t>
  </si>
  <si>
    <t>Approp_FTEStu</t>
  </si>
  <si>
    <t>Approp_FTEFac</t>
  </si>
  <si>
    <t>Constitutional Fnds</t>
  </si>
  <si>
    <t>GR_FTEStu</t>
  </si>
  <si>
    <t>Total Less Const.</t>
  </si>
  <si>
    <t>GR_FTEFac</t>
  </si>
  <si>
    <t>All_FTEStu</t>
  </si>
  <si>
    <t>Expenses (for Expenses per FTSE Student) - Includes Capital Outlay</t>
  </si>
  <si>
    <t xml:space="preserve">FICE </t>
  </si>
  <si>
    <t xml:space="preserve">Code </t>
  </si>
  <si>
    <t>Order Used</t>
  </si>
  <si>
    <t>Load Year</t>
  </si>
  <si>
    <t>State Appropriations Per FTSE</t>
  </si>
  <si>
    <t>State Appropriations Per FTFE</t>
  </si>
  <si>
    <t xml:space="preserve"> Total Operating Expenses Per FTSE</t>
  </si>
  <si>
    <t>Not Used</t>
  </si>
  <si>
    <t>State-Funded FTSE</t>
  </si>
  <si>
    <t>A</t>
  </si>
  <si>
    <t>B</t>
  </si>
  <si>
    <t>F</t>
  </si>
  <si>
    <t>G</t>
  </si>
  <si>
    <t>H</t>
  </si>
  <si>
    <t>I</t>
  </si>
  <si>
    <t>J</t>
  </si>
  <si>
    <t>K</t>
  </si>
  <si>
    <t>Load_Year</t>
  </si>
  <si>
    <t>GR_Total</t>
  </si>
  <si>
    <t>FTEs</t>
  </si>
  <si>
    <t>445566</t>
  </si>
  <si>
    <t>Per Amount</t>
  </si>
  <si>
    <t>Divided by: FTSE</t>
  </si>
  <si>
    <t>Divided by: FTFE</t>
  </si>
  <si>
    <t>Less: Constitutional Revenue</t>
  </si>
  <si>
    <t xml:space="preserve">   State Appropriations for both Hospital and Medical School.</t>
  </si>
  <si>
    <t xml:space="preserve">   Includes Capital Outlay from Current Fund Sources Only.</t>
  </si>
  <si>
    <t>For Research</t>
  </si>
  <si>
    <t>FTFE-Annual</t>
  </si>
  <si>
    <t>T/TT Fall Fac FTE teach</t>
  </si>
  <si>
    <t>Data to LD_IE_Keys</t>
  </si>
  <si>
    <t>LD_IE_KEYs Data Labels</t>
  </si>
  <si>
    <t>LD_IE_KEYs Columns</t>
  </si>
  <si>
    <t>Fice</t>
  </si>
  <si>
    <t>S&amp;U Ord</t>
  </si>
  <si>
    <t>Full-Time Faculty Equiv.</t>
  </si>
  <si>
    <t>I8</t>
  </si>
  <si>
    <t>Sources &amp; Uses of Funds</t>
  </si>
  <si>
    <t>Links to Sources &amp; Uses Tabs</t>
  </si>
  <si>
    <t>Accountability</t>
  </si>
  <si>
    <t>&amp; Almanac</t>
  </si>
  <si>
    <t>Data</t>
  </si>
  <si>
    <t>Charts</t>
  </si>
  <si>
    <t>Footnotes</t>
  </si>
  <si>
    <t>Input Schedules</t>
  </si>
  <si>
    <t xml:space="preserve">FTSE &amp; FTFE </t>
  </si>
  <si>
    <t>Names Schedule</t>
  </si>
  <si>
    <t>Template Input Schedule</t>
  </si>
  <si>
    <t>Output Schedules</t>
  </si>
  <si>
    <t>Almanac</t>
  </si>
  <si>
    <t>IFRS Summary</t>
  </si>
  <si>
    <t>Cost Study &amp; Space Model Summary</t>
  </si>
  <si>
    <t>LIT-TSTC  Institutions - Side by Side Summary</t>
  </si>
  <si>
    <t>LIT-TSTC Institutions - Summary</t>
  </si>
  <si>
    <t>Texas State Tech. College - Harlingen</t>
  </si>
  <si>
    <t>Texas State Tech. College - Marshall</t>
  </si>
  <si>
    <t>Texas State Tech. College - Waco</t>
  </si>
  <si>
    <t>Texas State Tech. College -  Waco</t>
  </si>
  <si>
    <t>Accountability Groups</t>
  </si>
  <si>
    <t>Total Revenue (Less Constitutional Funds)</t>
  </si>
  <si>
    <t>Net Tuition &amp; Fees</t>
  </si>
  <si>
    <t>Constitutional Funds</t>
  </si>
  <si>
    <t>Rev_Total</t>
  </si>
  <si>
    <t>Rev_TuitFees</t>
  </si>
  <si>
    <t>Rev_State</t>
  </si>
  <si>
    <t>Rev_Fed</t>
  </si>
  <si>
    <t>Rev_Inst</t>
  </si>
  <si>
    <t>Rev_Const</t>
  </si>
  <si>
    <t>Total of</t>
  </si>
  <si>
    <t>Less: Constitutional Funds</t>
  </si>
  <si>
    <t>Less Net Auxiliary Enterprises</t>
  </si>
  <si>
    <t>Data to LD_IE_Context</t>
  </si>
  <si>
    <t>LD_IE_Context File Table Columns</t>
  </si>
  <si>
    <t>LD_IE_Context Data Labels</t>
  </si>
  <si>
    <t>7 OK</t>
  </si>
  <si>
    <t>Not Sent to Accountability</t>
  </si>
  <si>
    <t>U:tility Survey Ordering</t>
  </si>
  <si>
    <t>Prairie View A&amp;M University</t>
  </si>
  <si>
    <t>Texas A&amp;M University - Texarkana</t>
  </si>
  <si>
    <t>University of Houston - Downtown</t>
  </si>
  <si>
    <t>University of Houston - Victoria</t>
  </si>
  <si>
    <t>Old Format Not Used</t>
  </si>
  <si>
    <t>Gross Student Tuition and Fees</t>
  </si>
  <si>
    <t>No Cost Study for LIT-TSTCs</t>
  </si>
  <si>
    <t>This Tab is not currently Used</t>
  </si>
  <si>
    <t>For Accountability Use; Source Torca B.</t>
  </si>
  <si>
    <t>Total Net Tuition and Fees (Funds Collected)</t>
  </si>
  <si>
    <t>Sources &amp; Uses Output to SREB Survey</t>
  </si>
  <si>
    <t>Gross Tuition and Fees from Sources and Uses</t>
  </si>
  <si>
    <t>(Auxiliary excluded)</t>
  </si>
  <si>
    <t>IPEDS #</t>
  </si>
  <si>
    <t>ID #</t>
  </si>
  <si>
    <t xml:space="preserve">Texas A&amp;M University </t>
  </si>
  <si>
    <t>Health professions education</t>
  </si>
  <si>
    <t>Veterinary Medicine School</t>
  </si>
  <si>
    <t>Texas Engineering extension service</t>
  </si>
  <si>
    <t>Texas Vet Med Diagnostic Lab</t>
  </si>
  <si>
    <t>Community or public service units</t>
  </si>
  <si>
    <t xml:space="preserve">Texas Tech University </t>
  </si>
  <si>
    <t>University of Texas at Arlington</t>
  </si>
  <si>
    <t>University of Texas at Austin</t>
  </si>
  <si>
    <t>University of Texas at Dallas</t>
  </si>
  <si>
    <t>University of Texas at El Paso</t>
  </si>
  <si>
    <t>University of Texas at San Antonio</t>
  </si>
  <si>
    <t>Lamar University</t>
  </si>
  <si>
    <t xml:space="preserve">Midwestern State University  </t>
  </si>
  <si>
    <t xml:space="preserve">Sam Houston State University </t>
  </si>
  <si>
    <t xml:space="preserve">Sul Ross State University </t>
  </si>
  <si>
    <t xml:space="preserve">Tarleton State University  </t>
  </si>
  <si>
    <t>Texas A&amp;M University-Commerce</t>
  </si>
  <si>
    <t xml:space="preserve">Texas A&amp;M University-Corpus Christi </t>
  </si>
  <si>
    <t>Texas A&amp;M University-Kingsville</t>
  </si>
  <si>
    <t xml:space="preserve">Texas Southern University </t>
  </si>
  <si>
    <t xml:space="preserve">University of Houston-Clear Lake </t>
  </si>
  <si>
    <t>University of Texas at Brownsville</t>
  </si>
  <si>
    <t>University of Texas at Tyler</t>
  </si>
  <si>
    <t>University of Texas of the Permian Basin</t>
  </si>
  <si>
    <t>University of Texas-Pan American</t>
  </si>
  <si>
    <t>Texas A&amp;M -Texarkana</t>
  </si>
  <si>
    <t>University of Houston-Victoria</t>
  </si>
  <si>
    <t>Sul Ross State University-Rio Grande College</t>
  </si>
  <si>
    <t>University of Houston-Downtown</t>
  </si>
  <si>
    <t xml:space="preserve">Brazosport College </t>
  </si>
  <si>
    <t xml:space="preserve">Midland College </t>
  </si>
  <si>
    <t>South Texas College</t>
  </si>
  <si>
    <t xml:space="preserve">Amarillo College </t>
  </si>
  <si>
    <t xml:space="preserve">Austin Community College </t>
  </si>
  <si>
    <t xml:space="preserve">Blinn College </t>
  </si>
  <si>
    <t>Brookhaven College  (DCCCD)</t>
  </si>
  <si>
    <t xml:space="preserve">Central Texas College </t>
  </si>
  <si>
    <t>Collin County Community College District</t>
  </si>
  <si>
    <t xml:space="preserve">Del Mar College </t>
  </si>
  <si>
    <t>Eastfield College  (DCCCD)</t>
  </si>
  <si>
    <t>El Centro College  (DCCCD)</t>
  </si>
  <si>
    <t>El Paso County Community College District</t>
  </si>
  <si>
    <t>Houston Community College</t>
  </si>
  <si>
    <t xml:space="preserve">Kilgore College </t>
  </si>
  <si>
    <t xml:space="preserve">Laredo Community College </t>
  </si>
  <si>
    <t>Lone Star College System District</t>
  </si>
  <si>
    <t xml:space="preserve">McLennan Community College </t>
  </si>
  <si>
    <t xml:space="preserve">Navarro College </t>
  </si>
  <si>
    <t>North Central Texas Community College</t>
  </si>
  <si>
    <t>North Lake College  (DCCCD)</t>
  </si>
  <si>
    <t>Northwest Vista College (ACCD)</t>
  </si>
  <si>
    <t>Palo Alto College  (ACCD)</t>
  </si>
  <si>
    <t>Richland College  (DCCCD)</t>
  </si>
  <si>
    <t>San Antonio College (ACCD)</t>
  </si>
  <si>
    <t>San Jacinto College (SJCDS)</t>
  </si>
  <si>
    <t xml:space="preserve">South Plains College </t>
  </si>
  <si>
    <t>St. Philip's College  (ACCD)</t>
  </si>
  <si>
    <t>Tarrant County College (TCJCD)</t>
  </si>
  <si>
    <t xml:space="preserve">Texas Southmost College </t>
  </si>
  <si>
    <t>Total per Summary FGD</t>
  </si>
  <si>
    <t xml:space="preserve">Total Revenue </t>
  </si>
  <si>
    <t>Dollars</t>
  </si>
  <si>
    <t>Debt Service</t>
  </si>
  <si>
    <t>FY 2013 Summary of Data for LIT-TSTC Space Model</t>
  </si>
  <si>
    <t>Schedule moved to Research workbook in 13.</t>
  </si>
  <si>
    <t>TTUHSCEP</t>
  </si>
  <si>
    <t>Checked Ok</t>
  </si>
  <si>
    <t>Net Fees</t>
  </si>
  <si>
    <t>Texas A&amp;M AgriLife Research</t>
  </si>
  <si>
    <t>Texas A&amp;M AgriLife Extension Service</t>
  </si>
  <si>
    <t>Texas A&amp;M Engineering Experiment Station</t>
  </si>
  <si>
    <t>Texas A&amp;M Engineering Extension Service</t>
  </si>
  <si>
    <t>Texas A&amp;M Forest Service</t>
  </si>
  <si>
    <t>Texas A&amp;M Transportation Institute</t>
  </si>
  <si>
    <t>Texas A&amp;M Vet. Medical Diagnostic Laboratory</t>
  </si>
  <si>
    <t>12-11-13 Totals</t>
  </si>
  <si>
    <t>Calculated</t>
  </si>
  <si>
    <t>FTSE</t>
  </si>
  <si>
    <t xml:space="preserve">Output to </t>
  </si>
  <si>
    <t>Sources and Uses - Summary Sum</t>
  </si>
  <si>
    <t>Federal Revenues</t>
  </si>
  <si>
    <t>Institutional Revenue (Less Aux.)</t>
  </si>
  <si>
    <t>Auxiliary</t>
  </si>
  <si>
    <t>Total Sources</t>
  </si>
  <si>
    <t xml:space="preserve"> (Blank Line so copy will align properly)</t>
  </si>
  <si>
    <t>Copy and Paste Values into Overview - Data tab - TSTC/Lamars/LIT section.</t>
  </si>
  <si>
    <t>Gross Tuition as reported on AFR excluding Aux.</t>
  </si>
  <si>
    <t>Gross Fees as reported on AFR excluding Aux.</t>
  </si>
  <si>
    <t xml:space="preserve"> excluding Aux.</t>
  </si>
  <si>
    <t>Gross T &amp; Fees Less Aux.</t>
  </si>
  <si>
    <t>Total Discounts &amp; Allowances excludes Aux.</t>
  </si>
  <si>
    <t>Copy and Paste total to Overview - Data Tab -SHEF Survey Specific Items - Academic Institutions</t>
  </si>
  <si>
    <t>SRECNP Reconciliation of Net Tuition and Fees</t>
  </si>
  <si>
    <t>Gross Student Tuition and Fees per SRECNP</t>
  </si>
  <si>
    <t>Discounts and Allowances per SRECNP</t>
  </si>
  <si>
    <t>***As reported for "Changes in Net Position" shown on Schedule of Revenues, Expenses, and Changes in Net Position (SRECNP) in Annual Financial Report.</t>
  </si>
  <si>
    <t>Changes in Net Assets as shown on SRECNP in Annual Financial Report.</t>
  </si>
  <si>
    <t>SRECNP</t>
  </si>
  <si>
    <t>SRECNP (M100)</t>
  </si>
  <si>
    <t>SRECNP Reconciliation</t>
  </si>
  <si>
    <t>Sch. of Revenues, Expenses, and Changes in Net Position</t>
  </si>
  <si>
    <t>ICUT Survey</t>
  </si>
  <si>
    <t>Manual Update</t>
  </si>
  <si>
    <t>UHS</t>
  </si>
  <si>
    <t>Texas State University</t>
  </si>
  <si>
    <t>The University of Texas Southwestern Medical Center</t>
  </si>
  <si>
    <t>Sources &amp; Uses</t>
  </si>
  <si>
    <t>Balancing Schedule</t>
  </si>
  <si>
    <t>SRCENP Total</t>
  </si>
  <si>
    <t>Hash Total vs. Input</t>
  </si>
  <si>
    <t>Gross T&amp;F</t>
  </si>
  <si>
    <t>T &amp; F Disc.</t>
  </si>
  <si>
    <t>SRECNP Expenditures</t>
  </si>
  <si>
    <t>TSTCWT</t>
  </si>
  <si>
    <t>FY</t>
  </si>
  <si>
    <t>For Institution Specific Questions, Please Contact the Institution Point of Contact</t>
  </si>
  <si>
    <t>Texas State Tech. College - West TX</t>
  </si>
  <si>
    <t>Note:  Sort order must be in S&amp;U Order for formula links to work properly.</t>
  </si>
  <si>
    <t>Institutional Support and OM of plant</t>
  </si>
  <si>
    <t>Almanac Pie</t>
  </si>
  <si>
    <t>Research Expenditures by Source</t>
  </si>
  <si>
    <t>Total Revenue Net of Constitutional Funds Per FTSE</t>
  </si>
  <si>
    <t>Total Revenue Net of Constitutional Funds Per FTFE</t>
  </si>
  <si>
    <t>Lamar/LIT/TSTCs</t>
  </si>
  <si>
    <t>Net Tuition</t>
  </si>
  <si>
    <t>FY 20xx Graduates</t>
  </si>
  <si>
    <t>Reporting Basis - FY 2015</t>
  </si>
  <si>
    <t>635 - S &amp; U - FY 2015 - TAMRF.xlsx</t>
  </si>
  <si>
    <t>Institution Sources &amp; Uses Contact Information:</t>
  </si>
  <si>
    <t>Texas A&amp;M Office of Sponsored Research Services</t>
  </si>
  <si>
    <t>TAMSR</t>
  </si>
  <si>
    <t>637 - S &amp; U - FY 2015 - TAMSR.xlsx</t>
  </si>
  <si>
    <t>Texas A&amp;M office of Technology &amp; Commercialization</t>
  </si>
  <si>
    <t>TAMTC</t>
  </si>
  <si>
    <t>639 - S &amp; U - FY 2015 - TAMTC.xlsx</t>
  </si>
  <si>
    <t>Bonnie Albright</t>
  </si>
  <si>
    <t>409.880.7633</t>
  </si>
  <si>
    <t>bsalbright@lit.edu</t>
  </si>
  <si>
    <t>Dana N. Rogers</t>
  </si>
  <si>
    <t>409-882-3372</t>
  </si>
  <si>
    <t>Dana.Rogers@lsco.edu</t>
  </si>
  <si>
    <t>Jamie Larson</t>
  </si>
  <si>
    <t>409-984-6129</t>
  </si>
  <si>
    <t>larsonjs@lamarpa.edu</t>
  </si>
  <si>
    <t>Albert Srubar</t>
  </si>
  <si>
    <t>254/867-3956</t>
  </si>
  <si>
    <t>albert.srubar@systems.tstc.edu</t>
  </si>
  <si>
    <t>This tab is no longer used.</t>
  </si>
  <si>
    <t>*Defined as any capital outlay expenses from Educational &amp; General, Designated, Auxiliary, or Restricted Expendable Funds.</t>
  </si>
  <si>
    <t>Higher Education Fund</t>
  </si>
  <si>
    <t>The University of Texas Health Science Center at Tyler</t>
  </si>
  <si>
    <t>Class Score</t>
  </si>
  <si>
    <t>Lab Score</t>
  </si>
  <si>
    <t>M</t>
  </si>
  <si>
    <t>N</t>
  </si>
  <si>
    <t>SUE_Class</t>
  </si>
  <si>
    <t>SUE_Lab</t>
  </si>
  <si>
    <t>Input Section for lookup for Columns N &amp; O</t>
  </si>
  <si>
    <t>Classroom EG</t>
  </si>
  <si>
    <t>Lab EG</t>
  </si>
  <si>
    <t>HEF</t>
  </si>
  <si>
    <t>Higher Education Fund - As Adjusted</t>
  </si>
  <si>
    <t>The University of Texas at Austin -  All Disciplines (A+H+M)</t>
  </si>
  <si>
    <t>The University of Texas at Austin - Academic &amp; Health (A+H)</t>
  </si>
  <si>
    <t>AUS1</t>
  </si>
  <si>
    <t>The University of Texas RGV - All Disciplines (A+H+M)</t>
  </si>
  <si>
    <t>RGV</t>
  </si>
  <si>
    <t>The University of Texas RGV - Academic &amp; Health (A+H)</t>
  </si>
  <si>
    <t>RGV1</t>
  </si>
  <si>
    <t>Texas Tech University Health Sciences Center at El Paso</t>
  </si>
  <si>
    <t>The University of Texas at Austin Medical School (M)</t>
  </si>
  <si>
    <t>AUSM</t>
  </si>
  <si>
    <t>The University of Texas Rio Grande Valley Medical School (M)</t>
  </si>
  <si>
    <t>RGVM</t>
  </si>
  <si>
    <t>The University of Texas at Austin - Medical School &amp; Health Prof (M+H)</t>
  </si>
  <si>
    <t>AUS2</t>
  </si>
  <si>
    <t>The University of Texas RGV - Medical School&amp; Health Prof (M+H)</t>
  </si>
  <si>
    <t>RGV2</t>
  </si>
  <si>
    <t>The University of Texas at Austin - Academic Only (A)</t>
  </si>
  <si>
    <t>The University of Texas RGV - Academic Only (A)</t>
  </si>
  <si>
    <t>** Row Hidden - Do not Delete.**</t>
  </si>
  <si>
    <t>** Row Hidden - Do not delete.**</t>
  </si>
  <si>
    <t>Total Net Tuition &amp; Fees</t>
  </si>
  <si>
    <t xml:space="preserve">Waivers - Statutory </t>
  </si>
  <si>
    <t xml:space="preserve">Waivers - Institutional </t>
  </si>
  <si>
    <t xml:space="preserve">Exemptions - Statutory </t>
  </si>
  <si>
    <t xml:space="preserve">Exemptions - Institutional </t>
  </si>
  <si>
    <t>All Other Scholarship Disc.&amp; Allow.</t>
  </si>
  <si>
    <t>Hash Totals</t>
  </si>
  <si>
    <t>Note: Sue Score data is based on Fall xx data, so it is the next fiscal year data being used.</t>
  </si>
  <si>
    <t xml:space="preserve">       All Other Scholarship Disc.&amp; Allow. (See FN1)</t>
  </si>
  <si>
    <t>Net Auxiliary Enterprises (See FN9)</t>
  </si>
  <si>
    <t>Auxiliary Enterprises (See FN9)</t>
  </si>
  <si>
    <t>Less: Scholarships Discounts &amp; Allowances (See FN1)</t>
  </si>
  <si>
    <t>Purpose:  This tab is used for input to the Institutional Resume System</t>
  </si>
  <si>
    <t>Excluding Aux., Public Service, Hos. &amp; Clinics</t>
  </si>
  <si>
    <t>Health-Related Institutions</t>
  </si>
  <si>
    <t>Purpose:  This tab is used for input to the Accountability System</t>
  </si>
  <si>
    <t>File</t>
  </si>
  <si>
    <t>ExpendType Code</t>
  </si>
  <si>
    <t>DimYear</t>
  </si>
  <si>
    <t>Insttype Code</t>
  </si>
  <si>
    <t>Instructional Support Expenditures Per FTSE</t>
  </si>
  <si>
    <t>Academic Support Expenditures Per FTSE</t>
  </si>
  <si>
    <t>Institutional Support Expenditures Per FTSE</t>
  </si>
  <si>
    <t>Other Expenditures Per FTSE</t>
  </si>
  <si>
    <t>Instructional</t>
  </si>
  <si>
    <t>AcadSupport</t>
  </si>
  <si>
    <t>InstSupport</t>
  </si>
  <si>
    <t>OthrExp</t>
  </si>
  <si>
    <t>Expenditures</t>
  </si>
  <si>
    <t>9 Ok</t>
  </si>
  <si>
    <t>FactHRIContextDollars</t>
  </si>
  <si>
    <t>ResOrderCode</t>
  </si>
  <si>
    <t>Constitutional Revenue</t>
  </si>
  <si>
    <t>Data Labels</t>
  </si>
  <si>
    <t>Rev_TuitandFees</t>
  </si>
  <si>
    <t>Rev_OtherLocal</t>
  </si>
  <si>
    <t>Less: Hospital &amp; Clinic Revenue</t>
  </si>
  <si>
    <t>Less: Professional Fees Revenue</t>
  </si>
  <si>
    <t xml:space="preserve"> Hash Totals</t>
  </si>
  <si>
    <t>Measures</t>
  </si>
  <si>
    <t>InstructionPerFTSE</t>
  </si>
  <si>
    <t>AcademicSpptPerFTSE</t>
  </si>
  <si>
    <t>InstitutionalSpptPerFTSE</t>
  </si>
  <si>
    <t>OtherPerFTSE</t>
  </si>
  <si>
    <t>Lamar/TSTC Institutions</t>
  </si>
  <si>
    <t>TSTC Totals</t>
  </si>
  <si>
    <t>Lamar Totals</t>
  </si>
  <si>
    <t>P09642</t>
  </si>
  <si>
    <t>P00110</t>
  </si>
  <si>
    <t xml:space="preserve">Statewide Summary - Lamar State Colleges </t>
  </si>
  <si>
    <t>Statewide Summary - Lamar State Colleges</t>
  </si>
  <si>
    <t>Statewide Summary - Texas State Technical Colleges</t>
  </si>
  <si>
    <t>FactLamarTSTCperFTSE</t>
  </si>
  <si>
    <t>Hash Values</t>
  </si>
  <si>
    <t>Texas State Technical College - North Texas</t>
  </si>
  <si>
    <t>TSTCNT</t>
  </si>
  <si>
    <t>Texas State Technical College - Fort Bend</t>
  </si>
  <si>
    <t>TSTCFB</t>
  </si>
  <si>
    <t>Texas State Tech. College - North Texas</t>
  </si>
  <si>
    <t>Texas State Tech. College - Fort Bend</t>
  </si>
  <si>
    <t xml:space="preserve">FY 2017 Closing The Gaps Cost Estimate Data From Sources &amp; Uses Reports </t>
  </si>
  <si>
    <t>bsalbright@TSTCNT.edu</t>
  </si>
  <si>
    <t>bsalbright@TSTCFB.edu</t>
  </si>
  <si>
    <t>Statewide Summary -  Texas State Technical Colleges</t>
  </si>
  <si>
    <t>FactLamarTSTCRRperFTSE</t>
  </si>
  <si>
    <t>Approp</t>
  </si>
  <si>
    <t>Tuition</t>
  </si>
  <si>
    <t>Fees</t>
  </si>
  <si>
    <t>Waivers - Statutory (Not Reported in AFR)</t>
  </si>
  <si>
    <t>Waivers - Institutional (Not Reported in AFR)</t>
  </si>
  <si>
    <t>Exemptions - Statutory (Not Reported in AFR)</t>
  </si>
  <si>
    <t>Exemptions - Institutional (Not Reported in AFR)</t>
  </si>
  <si>
    <t>Waivers - Statutory (Reported in AFR)</t>
  </si>
  <si>
    <t>Waivers - Institutional (Reported in AFR)</t>
  </si>
  <si>
    <t xml:space="preserve">       </t>
  </si>
  <si>
    <t>All Other Scholarship Disc.&amp; Allow. (See FN1)</t>
  </si>
  <si>
    <t>Exemptions - Statutory (Reported in AFR)</t>
  </si>
  <si>
    <t>Exemptions - Institutional (Reported in AFR)</t>
  </si>
  <si>
    <t>Values</t>
  </si>
  <si>
    <t>Lamars - TSTC Institutions</t>
  </si>
  <si>
    <t>2/5/18 Totals</t>
  </si>
  <si>
    <t>All Zero</t>
  </si>
  <si>
    <t>Input Section for lookup for Columns P &amp; Q</t>
  </si>
  <si>
    <t>FY 18</t>
  </si>
  <si>
    <t>FY 2018 Accountability Data From Sources &amp; Uses Reports</t>
  </si>
  <si>
    <t>SREB Input</t>
  </si>
  <si>
    <t>IFRS Summary (2)</t>
  </si>
  <si>
    <t>T&amp;F Summary</t>
  </si>
  <si>
    <t>LD_IE_Context</t>
  </si>
  <si>
    <t>LD_IE_Keys</t>
  </si>
  <si>
    <t>LD Context NA</t>
  </si>
  <si>
    <t>LD Keys NA</t>
  </si>
  <si>
    <t>University of Houston -  All Disciplines (A+H+M)</t>
  </si>
  <si>
    <t>University of Houston - Academic &amp; Health (A+H)</t>
  </si>
  <si>
    <t>UH1</t>
  </si>
  <si>
    <t>Sam Houston State University -  All Disciplines (A+H+NF)</t>
  </si>
  <si>
    <t>Sam Houston State University - Academic &amp; Health (A+H)</t>
  </si>
  <si>
    <t>SHSU1</t>
  </si>
  <si>
    <t>UNTHSC1</t>
  </si>
  <si>
    <t>University of Houston Medical School (M)</t>
  </si>
  <si>
    <t>UHM</t>
  </si>
  <si>
    <t>Sam Houston State University Medical School (Non-Formula)</t>
  </si>
  <si>
    <t>University of North Texas Health Science Center at Fort Worth Private Medical School (PM)</t>
  </si>
  <si>
    <t>UNTHSCPM</t>
  </si>
  <si>
    <t>501 - S &amp; U - FY 2018 - AUS2.xlsx</t>
  </si>
  <si>
    <t>511 - S &amp; U - FY 2018 - RGV2.xlsx</t>
  </si>
  <si>
    <t>52 - S &amp; U - FY 2018 - AUS2.xlsx</t>
  </si>
  <si>
    <t>93 - S &amp; U - FY 2018 - RGV2.xlsx</t>
  </si>
  <si>
    <t>Institution Cost Study Data Summary</t>
  </si>
  <si>
    <t xml:space="preserve">Institution Space Model Data Summary </t>
  </si>
  <si>
    <t>Copied to Master</t>
  </si>
  <si>
    <t>S40 - S &amp; U - FY 2020 - UTS.xlsx</t>
  </si>
  <si>
    <t>40 - S &amp; U - FY 2020 - ARL.xlsx</t>
  </si>
  <si>
    <t>50 - S &amp; U - FY 2020 - AUS.xlsx</t>
  </si>
  <si>
    <t>51 - S &amp; U - FY 2020 - AUS1.xlsx</t>
  </si>
  <si>
    <t>60 - S &amp; U - FY 2020 - DAL.xlsx</t>
  </si>
  <si>
    <t>70 - S &amp; U - FY 2020 - E-P.xlsx</t>
  </si>
  <si>
    <t>90 - S &amp; U - FY 2020 - RGV.xlsx</t>
  </si>
  <si>
    <t>91 - S &amp; U - FY 2020 - RGV1.xlsx</t>
  </si>
  <si>
    <t>100 - S &amp; U - FY 2020 - P-B.xlsx</t>
  </si>
  <si>
    <t>110 - S &amp; U - FY 2020 - S-A.xlsx</t>
  </si>
  <si>
    <t>120 - S &amp; U - FY 2020 - TYL.xlsx</t>
  </si>
  <si>
    <t>S130 - S &amp; U - FY 2020 - TAMUS.xlsx</t>
  </si>
  <si>
    <t>130 - S &amp; U - FY 2020 - TAMU.xlsx</t>
  </si>
  <si>
    <t>140 - S &amp; U - FY 2020 - TAMUG.xlsx</t>
  </si>
  <si>
    <t>150 - S &amp; U - FY 2020 - PVAMU.xlsx</t>
  </si>
  <si>
    <t>160 - S &amp; U - FY 2020 - TARL ST.xlsx</t>
  </si>
  <si>
    <t>170 - S &amp; U - FY 2020 - TAMUCC.xlsx</t>
  </si>
  <si>
    <t>180 - S &amp; U - FY 2020 - TAMUK.xlsx</t>
  </si>
  <si>
    <t>190 - S &amp; U - FY 2020 - TAMIU.xlsx</t>
  </si>
  <si>
    <t>200 - S &amp; U - FY 2020 - WTAMU.xlsx</t>
  </si>
  <si>
    <t>210 - S &amp; U - FY 2020 - TAMUC.xlsx</t>
  </si>
  <si>
    <t>220 - S &amp; U - FY 2020 - TAMUT.xlsx</t>
  </si>
  <si>
    <t>223 - S &amp; U - FY 2020 - TAMUCT.xlsx</t>
  </si>
  <si>
    <t>226 - S &amp; U - FY 2020 - TAMUSA.xlsx</t>
  </si>
  <si>
    <t>600 - S &amp; U - FY 2020 - TAR.xlsx</t>
  </si>
  <si>
    <t>605 - S &amp; U - FY 2020 - TAES.xlsx</t>
  </si>
  <si>
    <t>610 - S &amp; U - FY 2020 - TEES1.xlsx</t>
  </si>
  <si>
    <t>615 - S &amp; U - FY 2020 - TEES2.xlsx</t>
  </si>
  <si>
    <t>620 - S &amp; U - FY 2020 - TFS.xlsx</t>
  </si>
  <si>
    <t>625 - S &amp; U - FY 2020 - TTI.xlsx</t>
  </si>
  <si>
    <t>630 - S &amp; U - FY 2020 - TVMDL.xlsx</t>
  </si>
  <si>
    <t>S230 - S &amp; U - FY 2020 - UTS.xlsx</t>
  </si>
  <si>
    <t>230 - S &amp; U - FY 2020 - UH.xlsx</t>
  </si>
  <si>
    <t>231 - S &amp; U - FY 2020 - UH1.xlsx</t>
  </si>
  <si>
    <t>240 - S &amp; U - FY 2020 - UHCL.xlsx</t>
  </si>
  <si>
    <t>250 - S &amp; U - FY 2020 - UHD.xlsx</t>
  </si>
  <si>
    <t>260 - S &amp; U - FY 2020 - UHV.xlsx</t>
  </si>
  <si>
    <t>S270 - S &amp; U - FY 2020 - TXSTS.xlsx</t>
  </si>
  <si>
    <t>270 - S &amp; U - FY 2020 - LU.xlsx</t>
  </si>
  <si>
    <t>280 - S &amp; U - FY 2020 - SHSU.xlsx</t>
  </si>
  <si>
    <t>281 - S &amp; U - FY 2020 - SHSU1.xlsx</t>
  </si>
  <si>
    <t>290 - S &amp; U - FY 2020 - TXST.xlsx</t>
  </si>
  <si>
    <t>300 - S &amp; U - FY 2020 - SRSU.xlsx</t>
  </si>
  <si>
    <t>S310 - S &amp; U - FY 2020 - TTUS.xlsx</t>
  </si>
  <si>
    <t>310 - S &amp; U - FY 2020 - TTU.xlsx</t>
  </si>
  <si>
    <t>320 - S &amp; U - FY 2020 - ASU.xlsx</t>
  </si>
  <si>
    <t>S330 - S &amp; U - FY 2020 - UNTS.xlsx</t>
  </si>
  <si>
    <t>330 - S &amp; U - FY 2020 - UNT.xlsx</t>
  </si>
  <si>
    <t>333 - S &amp; U - FY 2020 - UNTD.xlsx</t>
  </si>
  <si>
    <t>340 - S &amp; U - FY 2020 - MidWST.xlsx</t>
  </si>
  <si>
    <t>350 - S &amp; U - FY 2020 - SFA.xlsx</t>
  </si>
  <si>
    <t>360 - S &amp; U - FY 2020 - TSU.xlsx</t>
  </si>
  <si>
    <t>370 - S &amp; U - FY 2020 - TWU.xlsx</t>
  </si>
  <si>
    <t>490 - S &amp; U - FY 2020 - LIT.xlsx</t>
  </si>
  <si>
    <t>500 - S &amp; U - FY 2020 - LSCO.xlsx</t>
  </si>
  <si>
    <t>510 - S &amp; U - FY 2020 - LSCPA.xlsx</t>
  </si>
  <si>
    <t>520 - S &amp; U - FY 2020 - TSTCH.xlsx</t>
  </si>
  <si>
    <t>530 - S &amp; U - FY 2020 - TSTCWT.xlsx</t>
  </si>
  <si>
    <t>540 - S &amp; U - FY 2020 - TSTCM.xlsx</t>
  </si>
  <si>
    <t>550 - S &amp; U - FY 2020 - TSTCW.xlsx</t>
  </si>
  <si>
    <t>552 - S &amp; U - FY 2020 - TSTCNT.xlsx</t>
  </si>
  <si>
    <t>553 - S &amp; U - FY 2020 - TSTCFB.xlsx</t>
  </si>
  <si>
    <t>555 - S &amp; U - FY 2020 - TSTCS.xlsx</t>
  </si>
  <si>
    <t>390 - S &amp; U - FY 2020 - SWM.xlsx</t>
  </si>
  <si>
    <t>420 - S &amp; U - FY 2020 - HSSA.xlsx</t>
  </si>
  <si>
    <t>450 - S &amp; U - FY 2020 - TAMHSC.xlsx</t>
  </si>
  <si>
    <t>University of North Texas Health Science Center at Fort Worth (Public Medical + Private Medical)</t>
  </si>
  <si>
    <t>University of North Texas Health Science Center at Fort Worth (Public Medical)</t>
  </si>
  <si>
    <t>470 - S &amp; U - FY 2020 - TTUHSC.xlsx</t>
  </si>
  <si>
    <t>480 - S &amp; U - FY 2020 - TTUHSCEP.xlsx</t>
  </si>
  <si>
    <t>410 - S &amp; U - FY 2020 - HSH.xlsx</t>
  </si>
  <si>
    <t>430 - S &amp; U - FY 2020 - MDA.xlsx</t>
  </si>
  <si>
    <t>440 - S &amp; U - FY 2020 - THC.xlsx</t>
  </si>
  <si>
    <t>400 - S &amp; U - FY 2020 - MBG.xlsx</t>
  </si>
  <si>
    <t>500 - S &amp; U - FY 2020 - RGVM.xlsx</t>
  </si>
  <si>
    <t>510 - S &amp; U - FY 2020 - AUSM.xlsx</t>
  </si>
  <si>
    <t>520 - S &amp; U - FY 2020 - UHM.xlsx</t>
  </si>
  <si>
    <t>SHNF</t>
  </si>
  <si>
    <t>530 - S &amp; U - FY 2020 - SHSUMNF.xlsx</t>
  </si>
  <si>
    <t>540 - S &amp; U - FY 2020 -UNTHSCPM.xlsx</t>
  </si>
  <si>
    <t>460 - S &amp; U - FY 2020 - UNTHSC (Pub M + Priv M).xlsx</t>
  </si>
  <si>
    <t>461 - S &amp; U - FY 2020 - UNTHSC (Pub M).xlsx</t>
  </si>
  <si>
    <t>Total State of Texas</t>
  </si>
  <si>
    <t>Total Revenue Sources</t>
  </si>
  <si>
    <t>Aux Fees</t>
  </si>
  <si>
    <t>Net Aux Fees</t>
  </si>
  <si>
    <t>BAT</t>
  </si>
  <si>
    <t xml:space="preserve"> February 5, 2021</t>
  </si>
  <si>
    <t xml:space="preserve">Source: </t>
  </si>
  <si>
    <t>Values 2/5/21</t>
  </si>
  <si>
    <t>Totals to Ken</t>
  </si>
  <si>
    <t>FY 2021</t>
  </si>
  <si>
    <t>FY 2021 Data For IFRS Reconciliation</t>
  </si>
  <si>
    <t>FY 21</t>
  </si>
  <si>
    <t>Texas A&amp;M System Shared Services Center</t>
  </si>
  <si>
    <t>TAMSS</t>
  </si>
  <si>
    <t>650 - S &amp; U - FY 2021 - TAMSS.xlsx</t>
  </si>
  <si>
    <t xml:space="preserve">Source: Torca </t>
  </si>
  <si>
    <t>FY 2021- 2025</t>
  </si>
  <si>
    <t>Texas Division of Emergency Management</t>
  </si>
  <si>
    <t>TDEM</t>
  </si>
  <si>
    <t>640 - S &amp; U - FY 2021 - TDEM.xlsx</t>
  </si>
  <si>
    <t>Balanced</t>
  </si>
  <si>
    <t>OK</t>
  </si>
  <si>
    <t>Anju Motwani</t>
  </si>
  <si>
    <t>352-871-1084</t>
  </si>
  <si>
    <t>anju.motwani@tstc.edu</t>
  </si>
  <si>
    <t>Jamie Oltz</t>
  </si>
  <si>
    <t>409-882-3356</t>
  </si>
  <si>
    <t>Shelley Cowart</t>
  </si>
  <si>
    <t>(409)984-6137</t>
  </si>
  <si>
    <t>cowartsr@lamarpa.edu</t>
  </si>
  <si>
    <t>Alicia Placette</t>
  </si>
  <si>
    <t>409.839.2025</t>
  </si>
  <si>
    <t>aaplacette@lit.edu</t>
  </si>
  <si>
    <t>Copied 12/7/21</t>
  </si>
  <si>
    <t xml:space="preserve"> December 7, 2021</t>
  </si>
  <si>
    <t>12/7/21 Totals</t>
  </si>
  <si>
    <t>Values 12/7/21</t>
  </si>
  <si>
    <t>Complete</t>
  </si>
  <si>
    <t>Percent Funded by State of Texas</t>
  </si>
  <si>
    <t>Jamie.Oltz@lsco.edu</t>
  </si>
  <si>
    <t>Texas State Technical College-Waco</t>
  </si>
  <si>
    <t>Texas State Technical College-Harlingen</t>
  </si>
  <si>
    <t>Texas State Technical College-West Texas</t>
  </si>
  <si>
    <t>Texas State Technical College-Marshall</t>
  </si>
  <si>
    <t>Texas State Technical College-North Texas</t>
  </si>
  <si>
    <t>Texas State Technical College-Fort Bend</t>
  </si>
  <si>
    <t>Version 2022-1</t>
  </si>
  <si>
    <t>FY 2022</t>
  </si>
  <si>
    <t>FY 2022 Consolidation of Cost Study and Space Projection Model Input Areas</t>
  </si>
  <si>
    <t xml:space="preserve"> December 21, 2022</t>
  </si>
  <si>
    <t>FY 2022 State-Funded Hours by Type</t>
  </si>
  <si>
    <t>FY 2022 - Year Ended August 31, 2022</t>
  </si>
  <si>
    <t>Additions for SHEF Survey in Hidden Tabs</t>
  </si>
  <si>
    <t>FY 2022 Data For IFRS Reconciliation</t>
  </si>
  <si>
    <t>Zero for 2022</t>
  </si>
  <si>
    <t>FY 2022 Data For Almanac Publication</t>
  </si>
  <si>
    <t>FY 2022 Summary of Net Tuition and Fees</t>
  </si>
  <si>
    <t xml:space="preserve">FY 2022 Institutional Resume Data From Sources &amp; Uses Reports  To LD_IE_Context </t>
  </si>
  <si>
    <t xml:space="preserve">FY 2022 Institutional Resume Data From Sources &amp; Uses Reports  To LD_IE_KEYS </t>
  </si>
  <si>
    <t>FY 2022 Data to Institutional Resumes</t>
  </si>
  <si>
    <t>FY 2022 Accountability Data From Sources &amp; Uses Reports  To FactLamarTSTCperFTSE</t>
  </si>
  <si>
    <t>FY 2022 Sources &amp; Uses</t>
  </si>
  <si>
    <t>For the Year Ended August 31, 2022</t>
  </si>
  <si>
    <t>Source: FY 2022 Annual Financial Report</t>
  </si>
  <si>
    <t>Detail Worksheet FY 2022</t>
  </si>
  <si>
    <t>Summary Worksheet FY 2022</t>
  </si>
  <si>
    <r>
      <t xml:space="preserve">Please enter the amounts </t>
    </r>
    <r>
      <rPr>
        <b/>
        <u/>
        <sz val="12"/>
        <rFont val="Overpass"/>
      </rPr>
      <t>as printed</t>
    </r>
    <r>
      <rPr>
        <b/>
        <sz val="12"/>
        <rFont val="Overpass"/>
      </rPr>
      <t xml:space="preserve"> on your Schedule</t>
    </r>
  </si>
  <si>
    <r>
      <t xml:space="preserve">Other Expenses </t>
    </r>
    <r>
      <rPr>
        <i/>
        <sz val="10"/>
        <rFont val="Overpass"/>
      </rPr>
      <t xml:space="preserve"> </t>
    </r>
    <r>
      <rPr>
        <sz val="10"/>
        <rFont val="Overpass"/>
      </rPr>
      <t>(See FN3)</t>
    </r>
  </si>
  <si>
    <r>
      <rPr>
        <sz val="9"/>
        <rFont val="Overpass"/>
      </rPr>
      <t>FN11:</t>
    </r>
    <r>
      <rPr>
        <b/>
        <sz val="9"/>
        <rFont val="Overpass"/>
      </rPr>
      <t xml:space="preserve"> </t>
    </r>
    <r>
      <rPr>
        <sz val="9"/>
        <rFont val="Overpass"/>
      </rPr>
      <t xml:space="preserve"> See each individual institution for the revenues received but not yet expended for each institution.  This income is fully committed to program expenditures and capital disbursements.  The amount of Non-expendable funds for each institution is provided.  Non-expendable funds, including unrealized gains (losses) and additions (reductions) to permanent endowments, are provided for each institution.  Unrealized gains (losses) and additions (reductions) to permanent endowments do not contribute to the availability of the institution's operating cash as discussed in FN6 and FN7 above. The total overall increase in Sources Over Uses is provided.  If Sources Over Uses is negative, this footnote will be marked N/A.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</si>
</sst>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5" formatCode="&quot;$&quot;#,##0_);\(&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quot;$&quot;#,##0"/>
    <numFmt numFmtId="166" formatCode="&quot;$&quot;#,##0\ ;\(&quot;$&quot;#,##0\)"/>
    <numFmt numFmtId="167" formatCode="0.0%"/>
    <numFmt numFmtId="168" formatCode="0.00%_);\(0.00%\)"/>
    <numFmt numFmtId="169" formatCode="_(&quot;$&quot;* #,##0_);_(&quot;$&quot;* \(#,##0\);_(&quot;$&quot;* &quot;-&quot;??_);_(@_)"/>
    <numFmt numFmtId="170" formatCode="_(&quot;$&quot;* #,##0.0_);_(&quot;$&quot;* \(#,##0.0\);_(&quot;$&quot;* &quot;-&quot;?_);_(@_)"/>
    <numFmt numFmtId="171" formatCode="_(&quot;$&quot;* #,##0.000000000000_);_(&quot;$&quot;* \(#,##0.000000000000\);_(&quot;$&quot;* &quot;-&quot;??_);_(@_)"/>
    <numFmt numFmtId="172" formatCode="000000"/>
    <numFmt numFmtId="173" formatCode="_(* #,##0.00_);_(* \(#,##0.00\);_(* &quot;-&quot;_);_(@_)"/>
    <numFmt numFmtId="174" formatCode="#,##0.000_);\(#,##0.000\)"/>
    <numFmt numFmtId="175" formatCode="0_)"/>
  </numFmts>
  <fonts count="86">
    <font>
      <sz val="10"/>
      <name val="Arial"/>
    </font>
    <font>
      <sz val="10"/>
      <color theme="1"/>
      <name val="Arial"/>
      <family val="2"/>
    </font>
    <font>
      <sz val="11"/>
      <color theme="1"/>
      <name val="Calibri"/>
      <family val="2"/>
      <scheme val="minor"/>
    </font>
    <font>
      <sz val="10"/>
      <name val="Arial"/>
      <family val="2"/>
    </font>
    <font>
      <sz val="10"/>
      <name val="Arial"/>
      <family val="2"/>
    </font>
    <font>
      <b/>
      <sz val="10"/>
      <name val="Arial"/>
      <family val="2"/>
    </font>
    <font>
      <b/>
      <sz val="12"/>
      <name val="Arial"/>
      <family val="2"/>
    </font>
    <font>
      <sz val="12"/>
      <name val="Arial"/>
      <family val="2"/>
    </font>
    <font>
      <sz val="8"/>
      <name val="Arial"/>
      <family val="2"/>
    </font>
    <font>
      <sz val="10"/>
      <color indexed="24"/>
      <name val="Arial"/>
      <family val="2"/>
    </font>
    <font>
      <b/>
      <sz val="18"/>
      <color indexed="24"/>
      <name val="Arial"/>
      <family val="2"/>
    </font>
    <font>
      <b/>
      <sz val="12"/>
      <color indexed="24"/>
      <name val="Arial"/>
      <family val="2"/>
    </font>
    <font>
      <b/>
      <sz val="9"/>
      <name val="Arial"/>
      <family val="2"/>
    </font>
    <font>
      <sz val="8"/>
      <color indexed="81"/>
      <name val="Tahoma"/>
      <family val="2"/>
    </font>
    <font>
      <sz val="10"/>
      <color indexed="8"/>
      <name val="Arial"/>
      <family val="2"/>
    </font>
    <font>
      <b/>
      <sz val="10"/>
      <color indexed="8"/>
      <name val="Arial"/>
      <family val="2"/>
    </font>
    <font>
      <sz val="9"/>
      <name val="Arial"/>
      <family val="2"/>
    </font>
    <font>
      <sz val="10"/>
      <name val="Arial"/>
      <family val="2"/>
    </font>
    <font>
      <b/>
      <i/>
      <sz val="10"/>
      <color indexed="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b/>
      <sz val="10"/>
      <name val="Tahoma"/>
      <family val="2"/>
    </font>
    <font>
      <sz val="8"/>
      <name val="TimesNewRomanPS"/>
    </font>
    <font>
      <sz val="10"/>
      <name val="Tahoma"/>
      <family val="2"/>
    </font>
    <font>
      <b/>
      <sz val="11"/>
      <name val="Arial"/>
      <family val="2"/>
    </font>
    <font>
      <sz val="10"/>
      <name val="MS Sans Serif"/>
      <family val="2"/>
    </font>
    <font>
      <sz val="10"/>
      <name val="System"/>
      <family val="2"/>
    </font>
    <font>
      <b/>
      <sz val="9"/>
      <color indexed="81"/>
      <name val="Tahoma"/>
      <family val="2"/>
    </font>
    <font>
      <sz val="9"/>
      <color indexed="81"/>
      <name val="Tahoma"/>
      <family val="2"/>
    </font>
    <font>
      <sz val="11"/>
      <name val="Arial"/>
      <family val="2"/>
    </font>
    <font>
      <u/>
      <sz val="10"/>
      <color theme="10"/>
      <name val="Arial"/>
      <family val="2"/>
    </font>
    <font>
      <sz val="11"/>
      <color indexed="8"/>
      <name val="Arial"/>
      <family val="2"/>
    </font>
    <font>
      <sz val="11"/>
      <color theme="1"/>
      <name val="Arial"/>
      <family val="2"/>
    </font>
    <font>
      <u/>
      <sz val="10"/>
      <color indexed="8"/>
      <name val="Arial"/>
      <family val="2"/>
    </font>
    <font>
      <sz val="10"/>
      <color theme="1"/>
      <name val="Arial"/>
      <family val="2"/>
    </font>
    <font>
      <sz val="10"/>
      <name val="MS Sans Serif"/>
      <family val="2"/>
    </font>
    <font>
      <b/>
      <i/>
      <sz val="10"/>
      <name val="Arial"/>
      <family val="2"/>
    </font>
    <font>
      <u/>
      <sz val="10"/>
      <color indexed="12"/>
      <name val="Arial"/>
      <family val="2"/>
    </font>
    <font>
      <u/>
      <sz val="14"/>
      <color indexed="12"/>
      <name val="Arial"/>
      <family val="2"/>
    </font>
    <font>
      <sz val="10"/>
      <name val="Courier"/>
      <family val="3"/>
    </font>
    <font>
      <sz val="12"/>
      <name val="AGaramond"/>
      <family val="3"/>
    </font>
    <font>
      <sz val="12"/>
      <name val="AGaramond"/>
      <family val="1"/>
    </font>
    <font>
      <b/>
      <sz val="8"/>
      <color indexed="81"/>
      <name val="Tahoma"/>
      <family val="2"/>
    </font>
    <font>
      <sz val="10"/>
      <name val="Overpass"/>
    </font>
    <font>
      <b/>
      <sz val="10"/>
      <color rgb="FF000000"/>
      <name val="Overpass"/>
    </font>
    <font>
      <u/>
      <sz val="10"/>
      <color indexed="12"/>
      <name val="Overpass"/>
    </font>
    <font>
      <b/>
      <sz val="10"/>
      <name val="Overpass"/>
    </font>
    <font>
      <b/>
      <u/>
      <sz val="10"/>
      <name val="Overpass"/>
    </font>
    <font>
      <u/>
      <sz val="10"/>
      <name val="Overpass"/>
    </font>
    <font>
      <sz val="9"/>
      <name val="Overpass"/>
    </font>
    <font>
      <b/>
      <sz val="16"/>
      <name val="Overpass"/>
    </font>
    <font>
      <sz val="12"/>
      <name val="Overpass"/>
    </font>
    <font>
      <b/>
      <sz val="12"/>
      <name val="Overpass"/>
    </font>
    <font>
      <b/>
      <u/>
      <sz val="12"/>
      <name val="Overpass"/>
    </font>
    <font>
      <b/>
      <sz val="11"/>
      <name val="Overpass"/>
    </font>
    <font>
      <sz val="8"/>
      <name val="Overpass"/>
    </font>
    <font>
      <b/>
      <sz val="10"/>
      <color rgb="FF454545"/>
      <name val="Overpass"/>
    </font>
    <font>
      <sz val="10"/>
      <color theme="0"/>
      <name val="Overpass"/>
    </font>
    <font>
      <u/>
      <sz val="10"/>
      <color theme="10"/>
      <name val="Overpass"/>
    </font>
    <font>
      <sz val="10"/>
      <color rgb="FF454545"/>
      <name val="Overpass"/>
    </font>
    <font>
      <sz val="10"/>
      <color indexed="10"/>
      <name val="Overpass"/>
    </font>
    <font>
      <b/>
      <sz val="14"/>
      <name val="Overpass"/>
    </font>
    <font>
      <i/>
      <sz val="10"/>
      <name val="Overpass"/>
    </font>
    <font>
      <b/>
      <sz val="22"/>
      <name val="Overpass"/>
    </font>
    <font>
      <sz val="11"/>
      <name val="Overpass"/>
    </font>
    <font>
      <b/>
      <sz val="20"/>
      <name val="Overpass"/>
    </font>
    <font>
      <b/>
      <sz val="8"/>
      <name val="Overpass"/>
    </font>
    <font>
      <b/>
      <sz val="12"/>
      <color indexed="8"/>
      <name val="Overpass"/>
    </font>
    <font>
      <b/>
      <sz val="9"/>
      <name val="Overpass"/>
    </font>
    <font>
      <b/>
      <i/>
      <sz val="10"/>
      <color indexed="10"/>
      <name val="Overpass"/>
    </font>
    <font>
      <sz val="11"/>
      <color theme="1"/>
      <name val="Overpass"/>
    </font>
    <font>
      <sz val="10"/>
      <color indexed="8"/>
      <name val="Overpass"/>
    </font>
    <font>
      <sz val="11"/>
      <color indexed="8"/>
      <name val="Overpass"/>
    </font>
    <font>
      <sz val="10"/>
      <color theme="1"/>
      <name val="Overpass"/>
    </font>
  </fonts>
  <fills count="48">
    <fill>
      <patternFill patternType="none"/>
    </fill>
    <fill>
      <patternFill patternType="gray125"/>
    </fill>
    <fill>
      <patternFill patternType="solid">
        <fgColor indexed="42"/>
        <bgColor indexed="64"/>
      </patternFill>
    </fill>
    <fill>
      <patternFill patternType="solid">
        <fgColor indexed="13"/>
        <bgColor indexed="64"/>
      </patternFill>
    </fill>
    <fill>
      <patternFill patternType="solid">
        <fgColor indexed="47"/>
        <bgColor indexed="64"/>
      </patternFill>
    </fill>
    <fill>
      <patternFill patternType="solid">
        <fgColor indexed="9"/>
        <bgColor indexed="64"/>
      </patternFill>
    </fill>
    <fill>
      <patternFill patternType="solid">
        <fgColor indexed="41"/>
        <bgColor indexed="64"/>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6" tint="0.39997558519241921"/>
        <bgColor indexed="64"/>
      </patternFill>
    </fill>
    <fill>
      <patternFill patternType="solid">
        <fgColor rgb="FFCCFFFF"/>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6" tint="0.79998168889431442"/>
        <bgColor indexed="64"/>
      </patternFill>
    </fill>
    <fill>
      <patternFill patternType="solid">
        <fgColor rgb="FFFFFF00"/>
        <bgColor indexed="64"/>
      </patternFill>
    </fill>
    <fill>
      <patternFill patternType="solid">
        <fgColor rgb="FFCCFFCC"/>
        <bgColor indexed="64"/>
      </patternFill>
    </fill>
    <fill>
      <patternFill patternType="solid">
        <fgColor theme="0" tint="-0.14996795556505021"/>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indexed="50"/>
        <bgColor indexed="64"/>
      </patternFill>
    </fill>
    <fill>
      <patternFill patternType="solid">
        <fgColor indexed="22"/>
        <bgColor indexed="64"/>
      </patternFill>
    </fill>
    <fill>
      <patternFill patternType="solid">
        <fgColor theme="5" tint="0.59999389629810485"/>
        <bgColor indexed="64"/>
      </patternFill>
    </fill>
    <fill>
      <patternFill patternType="solid">
        <fgColor indexed="22"/>
        <bgColor indexed="0"/>
      </patternFill>
    </fill>
    <fill>
      <patternFill patternType="solid">
        <fgColor theme="8" tint="0.59999389629810485"/>
        <bgColor indexed="64"/>
      </patternFill>
    </fill>
    <fill>
      <patternFill patternType="solid">
        <fgColor theme="9" tint="0.59999389629810485"/>
        <bgColor indexed="64"/>
      </patternFill>
    </fill>
    <fill>
      <patternFill patternType="solid">
        <fgColor rgb="FFFFFFFF"/>
        <bgColor indexed="64"/>
      </patternFill>
    </fill>
  </fills>
  <borders count="162">
    <border>
      <left/>
      <right/>
      <top/>
      <bottom/>
      <diagonal/>
    </border>
    <border>
      <left/>
      <right/>
      <top style="double">
        <color indexed="64"/>
      </top>
      <bottom/>
      <diagonal/>
    </border>
    <border>
      <left/>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8"/>
      </top>
      <bottom style="thin">
        <color indexed="8"/>
      </bottom>
      <diagonal/>
    </border>
    <border>
      <left/>
      <right/>
      <top style="thin">
        <color indexed="64"/>
      </top>
      <bottom style="double">
        <color indexed="64"/>
      </bottom>
      <diagonal/>
    </border>
    <border>
      <left style="double">
        <color indexed="12"/>
      </left>
      <right style="double">
        <color indexed="12"/>
      </right>
      <top style="double">
        <color indexed="12"/>
      </top>
      <bottom/>
      <diagonal/>
    </border>
    <border>
      <left style="double">
        <color indexed="12"/>
      </left>
      <right/>
      <top style="double">
        <color indexed="12"/>
      </top>
      <bottom style="double">
        <color indexed="12"/>
      </bottom>
      <diagonal/>
    </border>
    <border>
      <left/>
      <right/>
      <top style="double">
        <color indexed="12"/>
      </top>
      <bottom style="double">
        <color indexed="12"/>
      </bottom>
      <diagonal/>
    </border>
    <border>
      <left/>
      <right style="double">
        <color indexed="12"/>
      </right>
      <top style="double">
        <color indexed="12"/>
      </top>
      <bottom style="double">
        <color indexed="12"/>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22"/>
      </left>
      <right/>
      <top style="thin">
        <color indexed="22"/>
      </top>
      <bottom style="thin">
        <color indexed="22"/>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top style="thin">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ck">
        <color rgb="FF00B050"/>
      </left>
      <right/>
      <top style="thick">
        <color rgb="FF00B050"/>
      </top>
      <bottom style="thick">
        <color rgb="FF00B050"/>
      </bottom>
      <diagonal/>
    </border>
    <border>
      <left/>
      <right/>
      <top style="thick">
        <color rgb="FF00B050"/>
      </top>
      <bottom style="thick">
        <color rgb="FF00B050"/>
      </bottom>
      <diagonal/>
    </border>
    <border>
      <left/>
      <right style="thick">
        <color rgb="FF00B050"/>
      </right>
      <top style="thick">
        <color rgb="FF00B050"/>
      </top>
      <bottom style="thick">
        <color rgb="FF00B050"/>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ck">
        <color rgb="FF00B050"/>
      </left>
      <right style="thin">
        <color indexed="64"/>
      </right>
      <top style="thick">
        <color rgb="FF00B050"/>
      </top>
      <bottom/>
      <diagonal/>
    </border>
    <border>
      <left style="thin">
        <color indexed="64"/>
      </left>
      <right style="thin">
        <color indexed="64"/>
      </right>
      <top style="thick">
        <color rgb="FF00B050"/>
      </top>
      <bottom/>
      <diagonal/>
    </border>
    <border>
      <left style="thin">
        <color indexed="64"/>
      </left>
      <right style="thick">
        <color rgb="FF00B050"/>
      </right>
      <top style="thick">
        <color rgb="FF00B050"/>
      </top>
      <bottom/>
      <diagonal/>
    </border>
    <border>
      <left style="thick">
        <color rgb="FFFF0000"/>
      </left>
      <right/>
      <top style="thick">
        <color rgb="FFFF0000"/>
      </top>
      <bottom/>
      <diagonal/>
    </border>
    <border>
      <left style="thin">
        <color indexed="64"/>
      </left>
      <right style="thin">
        <color indexed="64"/>
      </right>
      <top style="thick">
        <color rgb="FFFF0000"/>
      </top>
      <bottom/>
      <diagonal/>
    </border>
    <border>
      <left style="thin">
        <color indexed="64"/>
      </left>
      <right style="thick">
        <color rgb="FFFF0000"/>
      </right>
      <top style="thick">
        <color rgb="FFFF0000"/>
      </top>
      <bottom/>
      <diagonal/>
    </border>
    <border>
      <left style="thick">
        <color auto="1"/>
      </left>
      <right/>
      <top/>
      <bottom/>
      <diagonal/>
    </border>
    <border>
      <left style="thin">
        <color indexed="64"/>
      </left>
      <right style="thick">
        <color indexed="64"/>
      </right>
      <top/>
      <bottom/>
      <diagonal/>
    </border>
    <border>
      <left style="thick">
        <color rgb="FF00B050"/>
      </left>
      <right style="thin">
        <color indexed="64"/>
      </right>
      <top/>
      <bottom/>
      <diagonal/>
    </border>
    <border>
      <left style="thin">
        <color indexed="64"/>
      </left>
      <right style="thin">
        <color indexed="64"/>
      </right>
      <top/>
      <bottom/>
      <diagonal/>
    </border>
    <border>
      <left style="thin">
        <color indexed="64"/>
      </left>
      <right style="thick">
        <color rgb="FF00B050"/>
      </right>
      <top/>
      <bottom/>
      <diagonal/>
    </border>
    <border>
      <left style="thick">
        <color rgb="FFFF0000"/>
      </left>
      <right/>
      <top/>
      <bottom/>
      <diagonal/>
    </border>
    <border>
      <left style="thin">
        <color indexed="64"/>
      </left>
      <right style="thick">
        <color rgb="FFFF0000"/>
      </right>
      <top/>
      <bottom/>
      <diagonal/>
    </border>
    <border>
      <left style="thick">
        <color rgb="FF00B050"/>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ck">
        <color rgb="FF00B050"/>
      </right>
      <top/>
      <bottom style="thin">
        <color indexed="64"/>
      </bottom>
      <diagonal/>
    </border>
    <border>
      <left style="thick">
        <color rgb="FFFF0000"/>
      </left>
      <right/>
      <top/>
      <bottom style="thin">
        <color indexed="64"/>
      </bottom>
      <diagonal/>
    </border>
    <border>
      <left style="thin">
        <color indexed="64"/>
      </left>
      <right style="thick">
        <color rgb="FFFF0000"/>
      </right>
      <top/>
      <bottom style="thin">
        <color indexed="64"/>
      </bottom>
      <diagonal/>
    </border>
    <border>
      <left style="thin">
        <color indexed="64"/>
      </left>
      <right style="thick">
        <color indexed="64"/>
      </right>
      <top/>
      <bottom style="thin">
        <color indexed="64"/>
      </bottom>
      <diagonal/>
    </border>
    <border>
      <left style="thick">
        <color rgb="FF00B050"/>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ck">
        <color rgb="FF00B050"/>
      </right>
      <top style="thin">
        <color indexed="64"/>
      </top>
      <bottom/>
      <diagonal/>
    </border>
    <border>
      <left style="thick">
        <color rgb="FFFF0000"/>
      </left>
      <right/>
      <top style="thin">
        <color indexed="64"/>
      </top>
      <bottom/>
      <diagonal/>
    </border>
    <border>
      <left style="thin">
        <color indexed="64"/>
      </left>
      <right style="thick">
        <color rgb="FFFF0000"/>
      </right>
      <top style="thin">
        <color indexed="64"/>
      </top>
      <bottom/>
      <diagonal/>
    </border>
    <border>
      <left style="thin">
        <color indexed="64"/>
      </left>
      <right style="thick">
        <color indexed="64"/>
      </right>
      <top style="thin">
        <color indexed="64"/>
      </top>
      <bottom/>
      <diagonal/>
    </border>
    <border>
      <left style="thick">
        <color rgb="FFFF0000"/>
      </left>
      <right style="thick">
        <color rgb="FFFF0000"/>
      </right>
      <top style="thick">
        <color rgb="FFFF0000"/>
      </top>
      <bottom style="thick">
        <color rgb="FFFF0000"/>
      </bottom>
      <diagonal/>
    </border>
    <border>
      <left style="thick">
        <color rgb="FFFF0000"/>
      </left>
      <right/>
      <top/>
      <bottom style="thick">
        <color rgb="FFFF0000"/>
      </bottom>
      <diagonal/>
    </border>
    <border>
      <left style="thin">
        <color indexed="64"/>
      </left>
      <right style="thin">
        <color indexed="64"/>
      </right>
      <top/>
      <bottom style="thick">
        <color rgb="FFFF0000"/>
      </bottom>
      <diagonal/>
    </border>
    <border>
      <left style="thick">
        <color rgb="FF00B050"/>
      </left>
      <right style="thin">
        <color indexed="64"/>
      </right>
      <top/>
      <bottom style="thick">
        <color rgb="FF00B050"/>
      </bottom>
      <diagonal/>
    </border>
    <border>
      <left style="thin">
        <color indexed="64"/>
      </left>
      <right style="thin">
        <color indexed="64"/>
      </right>
      <top/>
      <bottom style="thick">
        <color rgb="FF00B050"/>
      </bottom>
      <diagonal/>
    </border>
    <border>
      <left style="thin">
        <color indexed="64"/>
      </left>
      <right style="thick">
        <color rgb="FF00B050"/>
      </right>
      <top/>
      <bottom style="thick">
        <color rgb="FF00B050"/>
      </bottom>
      <diagonal/>
    </border>
    <border>
      <left style="thick">
        <color rgb="FF00B050"/>
      </left>
      <right style="thick">
        <color rgb="FF00B050"/>
      </right>
      <top style="thick">
        <color rgb="FF00B050"/>
      </top>
      <bottom style="thick">
        <color rgb="FF00B050"/>
      </bottom>
      <diagonal/>
    </border>
    <border>
      <left/>
      <right/>
      <top style="thick">
        <color indexed="64"/>
      </top>
      <bottom/>
      <diagonal/>
    </border>
    <border>
      <left/>
      <right style="thick">
        <color rgb="FFFF0000"/>
      </right>
      <top/>
      <bottom/>
      <diagonal/>
    </border>
    <border>
      <left/>
      <right/>
      <top/>
      <bottom style="thick">
        <color rgb="FFFF0000"/>
      </bottom>
      <diagonal/>
    </border>
    <border>
      <left/>
      <right style="thick">
        <color rgb="FF00B050"/>
      </right>
      <top/>
      <bottom style="thick">
        <color rgb="FF00B050"/>
      </bottom>
      <diagonal/>
    </border>
    <border>
      <left/>
      <right/>
      <top/>
      <bottom style="double">
        <color indexed="64"/>
      </bottom>
      <diagonal/>
    </border>
    <border>
      <left style="thick">
        <color rgb="FF0070C0"/>
      </left>
      <right/>
      <top style="thick">
        <color rgb="FF0070C0"/>
      </top>
      <bottom style="thick">
        <color rgb="FF0070C0"/>
      </bottom>
      <diagonal/>
    </border>
    <border>
      <left/>
      <right/>
      <top style="thick">
        <color rgb="FF0070C0"/>
      </top>
      <bottom style="thick">
        <color rgb="FF0070C0"/>
      </bottom>
      <diagonal/>
    </border>
    <border>
      <left/>
      <right style="thick">
        <color rgb="FF0070C0"/>
      </right>
      <top style="thick">
        <color rgb="FF0070C0"/>
      </top>
      <bottom style="thick">
        <color rgb="FF0070C0"/>
      </bottom>
      <diagonal/>
    </border>
    <border>
      <left style="thick">
        <color rgb="FF0070C0"/>
      </left>
      <right/>
      <top style="thick">
        <color rgb="FF0070C0"/>
      </top>
      <bottom/>
      <diagonal/>
    </border>
    <border>
      <left/>
      <right/>
      <top style="thick">
        <color rgb="FF0070C0"/>
      </top>
      <bottom/>
      <diagonal/>
    </border>
    <border>
      <left style="thick">
        <color rgb="FF0070C0"/>
      </left>
      <right/>
      <top/>
      <bottom/>
      <diagonal/>
    </border>
    <border>
      <left style="thick">
        <color rgb="FF0070C0"/>
      </left>
      <right/>
      <top style="thin">
        <color indexed="64"/>
      </top>
      <bottom style="thin">
        <color indexed="64"/>
      </bottom>
      <diagonal/>
    </border>
    <border>
      <left style="thin">
        <color indexed="64"/>
      </left>
      <right style="thick">
        <color rgb="FF0070C0"/>
      </right>
      <top style="thin">
        <color indexed="64"/>
      </top>
      <bottom style="thin">
        <color indexed="64"/>
      </bottom>
      <diagonal/>
    </border>
    <border>
      <left style="thick">
        <color rgb="FF0070C0"/>
      </left>
      <right/>
      <top/>
      <bottom style="thin">
        <color indexed="64"/>
      </bottom>
      <diagonal/>
    </border>
    <border>
      <left style="thick">
        <color rgb="FF0070C0"/>
      </left>
      <right/>
      <top/>
      <bottom style="thick">
        <color rgb="FF0070C0"/>
      </bottom>
      <diagonal/>
    </border>
    <border>
      <left/>
      <right/>
      <top/>
      <bottom style="thick">
        <color rgb="FF0070C0"/>
      </bottom>
      <diagonal/>
    </border>
    <border>
      <left style="thin">
        <color indexed="64"/>
      </left>
      <right style="thin">
        <color indexed="64"/>
      </right>
      <top style="thin">
        <color indexed="64"/>
      </top>
      <bottom style="thick">
        <color rgb="FF0070C0"/>
      </bottom>
      <diagonal/>
    </border>
    <border>
      <left style="thin">
        <color indexed="64"/>
      </left>
      <right style="thick">
        <color rgb="FF0070C0"/>
      </right>
      <top style="thin">
        <color indexed="64"/>
      </top>
      <bottom style="thick">
        <color rgb="FF0070C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ck">
        <color rgb="FFFF0000"/>
      </left>
      <right style="thin">
        <color indexed="64"/>
      </right>
      <top style="thick">
        <color rgb="FFFF0000"/>
      </top>
      <bottom/>
      <diagonal/>
    </border>
    <border>
      <left style="thick">
        <color rgb="FFFF0000"/>
      </left>
      <right style="thin">
        <color indexed="64"/>
      </right>
      <top/>
      <bottom/>
      <diagonal/>
    </border>
    <border>
      <left style="thick">
        <color rgb="FFFF0000"/>
      </left>
      <right style="thin">
        <color indexed="64"/>
      </right>
      <top/>
      <bottom style="thin">
        <color indexed="64"/>
      </bottom>
      <diagonal/>
    </border>
    <border>
      <left style="thin">
        <color indexed="64"/>
      </left>
      <right/>
      <top/>
      <bottom style="thick">
        <color rgb="FF00B050"/>
      </bottom>
      <diagonal/>
    </border>
    <border>
      <left style="thick">
        <color auto="1"/>
      </left>
      <right/>
      <top/>
      <bottom style="thick">
        <color auto="1"/>
      </bottom>
      <diagonal/>
    </border>
    <border>
      <left style="thin">
        <color indexed="64"/>
      </left>
      <right style="thin">
        <color indexed="64"/>
      </right>
      <top/>
      <bottom style="thick">
        <color indexed="64"/>
      </bottom>
      <diagonal/>
    </border>
    <border>
      <left style="thin">
        <color indexed="64"/>
      </left>
      <right style="thick">
        <color indexed="64"/>
      </right>
      <top/>
      <bottom style="thick">
        <color indexed="64"/>
      </bottom>
      <diagonal/>
    </border>
    <border>
      <left/>
      <right/>
      <top style="thin">
        <color indexed="64"/>
      </top>
      <bottom/>
      <diagonal/>
    </border>
    <border>
      <left style="thick">
        <color theme="3" tint="0.39994506668294322"/>
      </left>
      <right/>
      <top style="thick">
        <color theme="3" tint="0.39994506668294322"/>
      </top>
      <bottom/>
      <diagonal/>
    </border>
    <border>
      <left/>
      <right/>
      <top style="thick">
        <color theme="3" tint="0.39994506668294322"/>
      </top>
      <bottom/>
      <diagonal/>
    </border>
    <border>
      <left/>
      <right style="thick">
        <color theme="3" tint="0.39994506668294322"/>
      </right>
      <top style="thick">
        <color theme="3" tint="0.39994506668294322"/>
      </top>
      <bottom/>
      <diagonal/>
    </border>
    <border>
      <left style="thick">
        <color theme="3" tint="0.39991454817346722"/>
      </left>
      <right/>
      <top style="thick">
        <color theme="3" tint="0.39991454817346722"/>
      </top>
      <bottom/>
      <diagonal/>
    </border>
    <border>
      <left/>
      <right/>
      <top style="thick">
        <color theme="3" tint="0.39991454817346722"/>
      </top>
      <bottom/>
      <diagonal/>
    </border>
    <border>
      <left/>
      <right style="thick">
        <color theme="3" tint="0.39991454817346722"/>
      </right>
      <top style="thick">
        <color theme="3" tint="0.39991454817346722"/>
      </top>
      <bottom/>
      <diagonal/>
    </border>
    <border>
      <left style="thick">
        <color theme="3" tint="0.39991454817346722"/>
      </left>
      <right/>
      <top/>
      <bottom/>
      <diagonal/>
    </border>
    <border>
      <left/>
      <right style="thick">
        <color theme="3" tint="0.39991454817346722"/>
      </right>
      <top/>
      <bottom/>
      <diagonal/>
    </border>
    <border>
      <left style="thick">
        <color theme="3" tint="0.39991454817346722"/>
      </left>
      <right/>
      <top/>
      <bottom style="thick">
        <color theme="3" tint="0.39991454817346722"/>
      </bottom>
      <diagonal/>
    </border>
    <border>
      <left/>
      <right/>
      <top/>
      <bottom style="thick">
        <color theme="3" tint="0.39991454817346722"/>
      </bottom>
      <diagonal/>
    </border>
    <border>
      <left/>
      <right style="thick">
        <color theme="3" tint="0.39991454817346722"/>
      </right>
      <top/>
      <bottom style="thick">
        <color theme="3" tint="0.39991454817346722"/>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double">
        <color indexed="12"/>
      </left>
      <right/>
      <top/>
      <bottom/>
      <diagonal/>
    </border>
    <border>
      <left/>
      <right/>
      <top style="double">
        <color indexed="12"/>
      </top>
      <bottom/>
      <diagonal/>
    </border>
    <border>
      <left/>
      <right style="double">
        <color indexed="12"/>
      </right>
      <top style="double">
        <color indexed="12"/>
      </top>
      <bottom/>
      <diagonal/>
    </border>
    <border>
      <left style="double">
        <color indexed="12"/>
      </left>
      <right/>
      <top/>
      <bottom style="double">
        <color indexed="12"/>
      </bottom>
      <diagonal/>
    </border>
    <border>
      <left/>
      <right/>
      <top/>
      <bottom style="double">
        <color indexed="12"/>
      </bottom>
      <diagonal/>
    </border>
    <border>
      <left/>
      <right style="double">
        <color indexed="12"/>
      </right>
      <top/>
      <bottom style="double">
        <color indexed="12"/>
      </bottom>
      <diagonal/>
    </border>
    <border>
      <left/>
      <right style="double">
        <color indexed="12"/>
      </right>
      <top/>
      <bottom/>
      <diagonal/>
    </border>
    <border>
      <left style="thin">
        <color indexed="64"/>
      </left>
      <right style="medium">
        <color indexed="64"/>
      </right>
      <top style="medium">
        <color indexed="64"/>
      </top>
      <bottom style="medium">
        <color indexed="64"/>
      </bottom>
      <diagonal/>
    </border>
    <border>
      <left/>
      <right style="thick">
        <color rgb="FF0070C0"/>
      </right>
      <top style="thick">
        <color rgb="FF0070C0"/>
      </top>
      <bottom/>
      <diagonal/>
    </border>
    <border>
      <left/>
      <right style="thick">
        <color rgb="FF0070C0"/>
      </right>
      <top/>
      <bottom/>
      <diagonal/>
    </border>
    <border>
      <left/>
      <right style="thick">
        <color rgb="FF0070C0"/>
      </right>
      <top/>
      <bottom style="thin">
        <color indexed="64"/>
      </bottom>
      <diagonal/>
    </border>
    <border>
      <left/>
      <right style="thick">
        <color rgb="FF0070C0"/>
      </right>
      <top style="thin">
        <color indexed="64"/>
      </top>
      <bottom style="thin">
        <color indexed="64"/>
      </bottom>
      <diagonal/>
    </border>
    <border>
      <left/>
      <right style="double">
        <color indexed="12"/>
      </right>
      <top style="thin">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right/>
      <top style="double">
        <color rgb="FF0000FF"/>
      </top>
      <bottom style="double">
        <color rgb="FF0000FF"/>
      </bottom>
      <diagonal/>
    </border>
    <border>
      <left style="double">
        <color rgb="FF0000FF"/>
      </left>
      <right/>
      <top style="double">
        <color rgb="FF0000FF"/>
      </top>
      <bottom style="double">
        <color rgb="FF0000FF"/>
      </bottom>
      <diagonal/>
    </border>
    <border>
      <left/>
      <right style="double">
        <color rgb="FF0000FF"/>
      </right>
      <top style="double">
        <color rgb="FF0000FF"/>
      </top>
      <bottom style="double">
        <color rgb="FF0000FF"/>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double">
        <color indexed="12"/>
      </left>
      <right/>
      <top style="double">
        <color indexed="12"/>
      </top>
      <bottom/>
      <diagonal/>
    </border>
    <border>
      <left/>
      <right/>
      <top style="double">
        <color indexed="12"/>
      </top>
      <bottom style="thin">
        <color indexed="64"/>
      </bottom>
      <diagonal/>
    </border>
    <border>
      <left/>
      <right/>
      <top/>
      <bottom style="double">
        <color rgb="FF0000FF"/>
      </bottom>
      <diagonal/>
    </border>
    <border>
      <left style="thick">
        <color auto="1"/>
      </left>
      <right style="thin">
        <color indexed="64"/>
      </right>
      <top style="medium">
        <color indexed="64"/>
      </top>
      <bottom/>
      <diagonal/>
    </border>
    <border>
      <left style="thick">
        <color auto="1"/>
      </left>
      <right style="thin">
        <color indexed="64"/>
      </right>
      <top/>
      <bottom/>
      <diagonal/>
    </border>
    <border>
      <left style="thick">
        <color auto="1"/>
      </left>
      <right style="thin">
        <color indexed="64"/>
      </right>
      <top/>
      <bottom style="thin">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s>
  <cellStyleXfs count="95">
    <xf numFmtId="0" fontId="0" fillId="0" borderId="0"/>
    <xf numFmtId="43" fontId="3" fillId="0" borderId="0" applyFont="0" applyFill="0" applyBorder="0" applyAlignment="0" applyProtection="0"/>
    <xf numFmtId="3" fontId="9" fillId="0" borderId="0" applyFont="0" applyFill="0" applyBorder="0" applyAlignment="0" applyProtection="0"/>
    <xf numFmtId="166" fontId="9" fillId="0" borderId="0" applyFont="0" applyFill="0" applyBorder="0" applyAlignment="0" applyProtection="0"/>
    <xf numFmtId="0" fontId="9" fillId="0" borderId="0" applyFont="0" applyFill="0" applyBorder="0" applyAlignment="0" applyProtection="0"/>
    <xf numFmtId="2" fontId="9" fillId="0" borderId="0" applyFon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9" fillId="0" borderId="1" applyNumberFormat="0" applyFont="0" applyFill="0" applyAlignment="0" applyProtection="0"/>
    <xf numFmtId="0" fontId="3" fillId="0" borderId="0"/>
    <xf numFmtId="9" fontId="3"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2" fontId="9" fillId="0" borderId="0" applyFont="0" applyFill="0" applyBorder="0" applyAlignment="0" applyProtection="0"/>
    <xf numFmtId="2" fontId="9"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9" fillId="0" borderId="1" applyNumberFormat="0" applyFont="0" applyFill="0" applyAlignment="0" applyProtection="0"/>
    <xf numFmtId="0" fontId="9" fillId="0" borderId="1" applyNumberFormat="0" applyFont="0" applyFill="0" applyAlignment="0" applyProtection="0"/>
    <xf numFmtId="0" fontId="14" fillId="0" borderId="0"/>
    <xf numFmtId="44" fontId="17" fillId="0" borderId="0" applyFont="0" applyFill="0" applyBorder="0" applyAlignment="0" applyProtection="0"/>
    <xf numFmtId="0" fontId="3" fillId="0" borderId="0"/>
    <xf numFmtId="0" fontId="19" fillId="8"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1" borderId="0" applyNumberFormat="0" applyBorder="0" applyAlignment="0" applyProtection="0"/>
    <xf numFmtId="0" fontId="19" fillId="14" borderId="0" applyNumberFormat="0" applyBorder="0" applyAlignment="0" applyProtection="0"/>
    <xf numFmtId="0" fontId="19" fillId="17" borderId="0" applyNumberFormat="0" applyBorder="0" applyAlignment="0" applyProtection="0"/>
    <xf numFmtId="0" fontId="20" fillId="18"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5" borderId="0" applyNumberFormat="0" applyBorder="0" applyAlignment="0" applyProtection="0"/>
    <xf numFmtId="0" fontId="21" fillId="9" borderId="0" applyNumberFormat="0" applyBorder="0" applyAlignment="0" applyProtection="0"/>
    <xf numFmtId="0" fontId="22" fillId="26" borderId="37" applyNumberFormat="0" applyAlignment="0" applyProtection="0"/>
    <xf numFmtId="0" fontId="23" fillId="27" borderId="38" applyNumberFormat="0" applyAlignment="0" applyProtection="0"/>
    <xf numFmtId="0" fontId="24" fillId="0" borderId="0" applyNumberFormat="0" applyFill="0" applyBorder="0" applyAlignment="0" applyProtection="0"/>
    <xf numFmtId="0" fontId="25" fillId="10" borderId="0" applyNumberFormat="0" applyBorder="0" applyAlignment="0" applyProtection="0"/>
    <xf numFmtId="0" fontId="26" fillId="0" borderId="39" applyNumberFormat="0" applyFill="0" applyAlignment="0" applyProtection="0"/>
    <xf numFmtId="0" fontId="26" fillId="0" borderId="0" applyNumberFormat="0" applyFill="0" applyBorder="0" applyAlignment="0" applyProtection="0"/>
    <xf numFmtId="0" fontId="27" fillId="13" borderId="37" applyNumberFormat="0" applyAlignment="0" applyProtection="0"/>
    <xf numFmtId="0" fontId="28" fillId="0" borderId="40" applyNumberFormat="0" applyFill="0" applyAlignment="0" applyProtection="0"/>
    <xf numFmtId="0" fontId="29" fillId="2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9" borderId="41" applyNumberFormat="0" applyFont="0" applyAlignment="0" applyProtection="0"/>
    <xf numFmtId="0" fontId="30" fillId="26" borderId="42" applyNumberFormat="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4" fillId="0" borderId="0"/>
    <xf numFmtId="43" fontId="3" fillId="0" borderId="0" applyFont="0" applyFill="0" applyAlignment="0" applyProtection="0"/>
    <xf numFmtId="0" fontId="37" fillId="0" borderId="0"/>
    <xf numFmtId="0" fontId="38" fillId="0" borderId="0"/>
    <xf numFmtId="0" fontId="3" fillId="0" borderId="0"/>
    <xf numFmtId="0" fontId="37" fillId="0" borderId="0"/>
    <xf numFmtId="0" fontId="42" fillId="0" borderId="0" applyNumberFormat="0" applyFill="0" applyBorder="0" applyAlignment="0" applyProtection="0"/>
    <xf numFmtId="0" fontId="2" fillId="0" borderId="0"/>
    <xf numFmtId="0" fontId="2" fillId="0" borderId="0"/>
    <xf numFmtId="0" fontId="2" fillId="0" borderId="0"/>
    <xf numFmtId="0" fontId="47" fillId="0" borderId="0"/>
    <xf numFmtId="0" fontId="49" fillId="0" borderId="0" applyNumberFormat="0" applyFill="0" applyBorder="0" applyAlignment="0" applyProtection="0">
      <alignment vertical="top"/>
      <protection locked="0"/>
    </xf>
    <xf numFmtId="0" fontId="3" fillId="0" borderId="0"/>
    <xf numFmtId="0" fontId="3" fillId="0" borderId="0"/>
    <xf numFmtId="37" fontId="51" fillId="0" borderId="0"/>
    <xf numFmtId="43" fontId="52" fillId="0" borderId="0" applyFont="0" applyFill="0" applyBorder="0" applyAlignment="0" applyProtection="0"/>
    <xf numFmtId="37" fontId="51" fillId="0" borderId="0"/>
    <xf numFmtId="175" fontId="53" fillId="0" borderId="0"/>
    <xf numFmtId="3" fontId="8" fillId="0" borderId="0"/>
    <xf numFmtId="43" fontId="3" fillId="0" borderId="0" applyFont="0" applyFill="0" applyBorder="0" applyAlignment="0" applyProtection="0"/>
  </cellStyleXfs>
  <cellXfs count="1288">
    <xf numFmtId="0" fontId="0" fillId="0" borderId="0" xfId="0"/>
    <xf numFmtId="0" fontId="5" fillId="0" borderId="0" xfId="0" applyFont="1"/>
    <xf numFmtId="0" fontId="7" fillId="0" borderId="0" xfId="0" applyFont="1"/>
    <xf numFmtId="42" fontId="5" fillId="3" borderId="7" xfId="1" applyNumberFormat="1" applyFont="1" applyFill="1" applyBorder="1"/>
    <xf numFmtId="0" fontId="3" fillId="0" borderId="0" xfId="9"/>
    <xf numFmtId="0" fontId="7" fillId="0" borderId="0" xfId="9" applyFont="1"/>
    <xf numFmtId="0" fontId="6" fillId="0" borderId="0" xfId="9" applyFont="1" applyAlignment="1">
      <alignment horizontal="center"/>
    </xf>
    <xf numFmtId="0" fontId="5" fillId="0" borderId="0" xfId="9" applyFont="1"/>
    <xf numFmtId="0" fontId="3" fillId="0" borderId="0" xfId="9" applyAlignment="1">
      <alignment horizontal="center"/>
    </xf>
    <xf numFmtId="42" fontId="3" fillId="0" borderId="0" xfId="9" applyNumberFormat="1"/>
    <xf numFmtId="41" fontId="3" fillId="0" borderId="0" xfId="9" applyNumberFormat="1"/>
    <xf numFmtId="0" fontId="3" fillId="0" borderId="3" xfId="9" applyBorder="1"/>
    <xf numFmtId="0" fontId="3" fillId="0" borderId="0" xfId="9" applyAlignment="1">
      <alignment wrapText="1"/>
    </xf>
    <xf numFmtId="37" fontId="3" fillId="0" borderId="0" xfId="9" applyNumberFormat="1"/>
    <xf numFmtId="0" fontId="5" fillId="0" borderId="3" xfId="9" applyFont="1" applyBorder="1" applyAlignment="1">
      <alignment horizontal="center" wrapText="1"/>
    </xf>
    <xf numFmtId="0" fontId="3" fillId="5" borderId="0" xfId="9" applyFill="1"/>
    <xf numFmtId="0" fontId="5" fillId="5" borderId="0" xfId="9" applyFont="1" applyFill="1" applyAlignment="1">
      <alignment horizontal="center"/>
    </xf>
    <xf numFmtId="167" fontId="3" fillId="0" borderId="0" xfId="10" applyNumberFormat="1"/>
    <xf numFmtId="0" fontId="12" fillId="0" borderId="3" xfId="9" applyFont="1" applyBorder="1" applyAlignment="1">
      <alignment horizontal="center" wrapText="1"/>
    </xf>
    <xf numFmtId="0" fontId="12" fillId="3" borderId="3" xfId="9" applyFont="1" applyFill="1" applyBorder="1" applyAlignment="1">
      <alignment horizontal="center" wrapText="1"/>
    </xf>
    <xf numFmtId="167" fontId="5" fillId="0" borderId="3" xfId="10" applyNumberFormat="1" applyFont="1" applyBorder="1" applyAlignment="1">
      <alignment horizontal="center" wrapText="1"/>
    </xf>
    <xf numFmtId="0" fontId="3" fillId="0" borderId="0" xfId="9" applyAlignment="1">
      <alignment horizontal="center" wrapText="1"/>
    </xf>
    <xf numFmtId="49" fontId="3" fillId="0" borderId="0" xfId="9" applyNumberFormat="1" applyAlignment="1">
      <alignment horizontal="center"/>
    </xf>
    <xf numFmtId="41" fontId="3" fillId="3" borderId="0" xfId="1" applyNumberFormat="1" applyFill="1"/>
    <xf numFmtId="41" fontId="3" fillId="0" borderId="0" xfId="1" applyNumberFormat="1"/>
    <xf numFmtId="168" fontId="3" fillId="0" borderId="0" xfId="10" applyNumberFormat="1"/>
    <xf numFmtId="0" fontId="3" fillId="0" borderId="7" xfId="9" applyBorder="1"/>
    <xf numFmtId="0" fontId="3" fillId="0" borderId="7" xfId="9" applyBorder="1" applyAlignment="1">
      <alignment horizontal="center"/>
    </xf>
    <xf numFmtId="0" fontId="5" fillId="0" borderId="7" xfId="9" applyFont="1" applyBorder="1"/>
    <xf numFmtId="42" fontId="5" fillId="0" borderId="7" xfId="1" applyNumberFormat="1" applyFont="1" applyBorder="1"/>
    <xf numFmtId="42" fontId="5" fillId="0" borderId="7" xfId="9" applyNumberFormat="1" applyFont="1" applyBorder="1"/>
    <xf numFmtId="168" fontId="5" fillId="0" borderId="7" xfId="10" applyNumberFormat="1" applyFont="1" applyBorder="1"/>
    <xf numFmtId="167" fontId="3" fillId="5" borderId="0" xfId="10" applyNumberFormat="1" applyFill="1"/>
    <xf numFmtId="0" fontId="3" fillId="5" borderId="0" xfId="9" applyFill="1" applyAlignment="1">
      <alignment horizontal="center"/>
    </xf>
    <xf numFmtId="0" fontId="3" fillId="0" borderId="12" xfId="9" applyBorder="1" applyAlignment="1">
      <alignment wrapText="1"/>
    </xf>
    <xf numFmtId="0" fontId="3" fillId="5" borderId="12" xfId="9" applyFill="1" applyBorder="1" applyAlignment="1">
      <alignment wrapText="1"/>
    </xf>
    <xf numFmtId="0" fontId="3" fillId="5" borderId="0" xfId="9" applyFill="1" applyAlignment="1">
      <alignment wrapText="1"/>
    </xf>
    <xf numFmtId="0" fontId="3" fillId="5" borderId="0" xfId="9" applyFill="1" applyAlignment="1">
      <alignment horizontal="left"/>
    </xf>
    <xf numFmtId="0" fontId="3" fillId="3" borderId="0" xfId="9" applyFill="1"/>
    <xf numFmtId="0" fontId="5" fillId="0" borderId="0" xfId="9" applyFont="1" applyAlignment="1">
      <alignment horizontal="center"/>
    </xf>
    <xf numFmtId="37" fontId="4" fillId="7" borderId="0" xfId="0" applyNumberFormat="1" applyFont="1" applyFill="1"/>
    <xf numFmtId="0" fontId="5" fillId="5" borderId="0" xfId="9" applyFont="1" applyFill="1"/>
    <xf numFmtId="41" fontId="3" fillId="5" borderId="0" xfId="1" applyNumberFormat="1" applyFont="1" applyFill="1" applyBorder="1"/>
    <xf numFmtId="42" fontId="5" fillId="5" borderId="2" xfId="1" applyNumberFormat="1" applyFont="1" applyFill="1" applyBorder="1"/>
    <xf numFmtId="42" fontId="5" fillId="5" borderId="0" xfId="1" applyNumberFormat="1" applyFont="1" applyFill="1" applyBorder="1"/>
    <xf numFmtId="38" fontId="15" fillId="5" borderId="3" xfId="1" applyNumberFormat="1" applyFont="1" applyFill="1" applyBorder="1" applyAlignment="1">
      <alignment horizontal="center" vertical="center" wrapText="1"/>
    </xf>
    <xf numFmtId="38" fontId="15" fillId="5" borderId="13" xfId="1" applyNumberFormat="1" applyFont="1" applyFill="1" applyBorder="1" applyAlignment="1">
      <alignment horizontal="center" vertical="center" wrapText="1"/>
    </xf>
    <xf numFmtId="38" fontId="15" fillId="5" borderId="14" xfId="1" applyNumberFormat="1" applyFont="1" applyFill="1" applyBorder="1" applyAlignment="1">
      <alignment horizontal="center" vertical="center" wrapText="1"/>
    </xf>
    <xf numFmtId="41" fontId="3" fillId="5" borderId="14" xfId="1" applyNumberFormat="1" applyFont="1" applyFill="1" applyBorder="1"/>
    <xf numFmtId="38" fontId="15" fillId="5" borderId="15" xfId="1" applyNumberFormat="1" applyFont="1" applyFill="1" applyBorder="1" applyAlignment="1">
      <alignment horizontal="center" vertical="center" wrapText="1"/>
    </xf>
    <xf numFmtId="42" fontId="14" fillId="0" borderId="16" xfId="25" applyNumberFormat="1" applyBorder="1" applyAlignment="1">
      <alignment horizontal="right" wrapText="1"/>
    </xf>
    <xf numFmtId="42" fontId="14" fillId="0" borderId="17" xfId="25" applyNumberFormat="1" applyBorder="1" applyAlignment="1">
      <alignment horizontal="right" wrapText="1"/>
    </xf>
    <xf numFmtId="42" fontId="14" fillId="0" borderId="0" xfId="25" applyNumberFormat="1" applyAlignment="1">
      <alignment horizontal="right" wrapText="1"/>
    </xf>
    <xf numFmtId="42" fontId="14" fillId="0" borderId="18" xfId="25" applyNumberFormat="1" applyBorder="1" applyAlignment="1">
      <alignment horizontal="right" wrapText="1"/>
    </xf>
    <xf numFmtId="42" fontId="3" fillId="5" borderId="0" xfId="9" applyNumberFormat="1" applyFill="1"/>
    <xf numFmtId="41" fontId="14" fillId="0" borderId="17" xfId="25" applyNumberFormat="1" applyBorder="1" applyAlignment="1">
      <alignment horizontal="right" wrapText="1"/>
    </xf>
    <xf numFmtId="41" fontId="14" fillId="0" borderId="0" xfId="25" applyNumberFormat="1" applyAlignment="1">
      <alignment horizontal="right" wrapText="1"/>
    </xf>
    <xf numFmtId="41" fontId="14" fillId="0" borderId="18" xfId="25" applyNumberFormat="1" applyBorder="1" applyAlignment="1">
      <alignment horizontal="right" wrapText="1"/>
    </xf>
    <xf numFmtId="41" fontId="3" fillId="5" borderId="19" xfId="1" applyNumberFormat="1" applyFont="1" applyFill="1" applyBorder="1"/>
    <xf numFmtId="41" fontId="3" fillId="5" borderId="3" xfId="1" applyNumberFormat="1" applyFont="1" applyFill="1" applyBorder="1"/>
    <xf numFmtId="41" fontId="3" fillId="5" borderId="20" xfId="1" applyNumberFormat="1" applyFont="1" applyFill="1" applyBorder="1"/>
    <xf numFmtId="42" fontId="5" fillId="5" borderId="21" xfId="1" applyNumberFormat="1" applyFont="1" applyFill="1" applyBorder="1"/>
    <xf numFmtId="42" fontId="5" fillId="5" borderId="22" xfId="1" applyNumberFormat="1" applyFont="1" applyFill="1" applyBorder="1"/>
    <xf numFmtId="42" fontId="5" fillId="5" borderId="23" xfId="1" applyNumberFormat="1" applyFont="1" applyFill="1" applyBorder="1"/>
    <xf numFmtId="42" fontId="3" fillId="5" borderId="0" xfId="1" applyNumberFormat="1" applyFont="1" applyFill="1" applyBorder="1"/>
    <xf numFmtId="42" fontId="5" fillId="2" borderId="7" xfId="1" applyNumberFormat="1" applyFont="1" applyFill="1" applyBorder="1"/>
    <xf numFmtId="42" fontId="5" fillId="5" borderId="7" xfId="1" applyNumberFormat="1" applyFont="1" applyFill="1" applyBorder="1"/>
    <xf numFmtId="42" fontId="5" fillId="2" borderId="12" xfId="1" applyNumberFormat="1" applyFont="1" applyFill="1" applyBorder="1"/>
    <xf numFmtId="41" fontId="3" fillId="5" borderId="0" xfId="9" applyNumberFormat="1" applyFill="1"/>
    <xf numFmtId="41" fontId="3" fillId="5" borderId="0" xfId="9" applyNumberFormat="1" applyFill="1" applyAlignment="1">
      <alignment horizontal="center"/>
    </xf>
    <xf numFmtId="41" fontId="3" fillId="5" borderId="24" xfId="9" applyNumberFormat="1" applyFill="1" applyBorder="1"/>
    <xf numFmtId="41" fontId="3" fillId="5" borderId="14" xfId="9" applyNumberFormat="1" applyFill="1" applyBorder="1"/>
    <xf numFmtId="41" fontId="3" fillId="5" borderId="15" xfId="9" applyNumberFormat="1" applyFill="1" applyBorder="1"/>
    <xf numFmtId="0" fontId="16" fillId="5" borderId="0" xfId="9" applyFont="1" applyFill="1"/>
    <xf numFmtId="42" fontId="3" fillId="5" borderId="25" xfId="1" applyNumberFormat="1" applyFont="1" applyFill="1" applyBorder="1"/>
    <xf numFmtId="164" fontId="3" fillId="5" borderId="26" xfId="1" applyNumberFormat="1" applyFont="1" applyFill="1" applyBorder="1"/>
    <xf numFmtId="164" fontId="3" fillId="5" borderId="27" xfId="1" applyNumberFormat="1" applyFont="1" applyFill="1" applyBorder="1"/>
    <xf numFmtId="0" fontId="5" fillId="2" borderId="28" xfId="9" applyFont="1" applyFill="1" applyBorder="1"/>
    <xf numFmtId="164" fontId="3" fillId="5" borderId="19" xfId="1" applyNumberFormat="1" applyFont="1" applyFill="1" applyBorder="1"/>
    <xf numFmtId="0" fontId="3" fillId="5" borderId="3" xfId="9" applyFill="1" applyBorder="1"/>
    <xf numFmtId="164" fontId="3" fillId="5" borderId="30" xfId="1" applyNumberFormat="1" applyFont="1" applyFill="1" applyBorder="1"/>
    <xf numFmtId="41" fontId="3" fillId="0" borderId="20" xfId="9" applyNumberFormat="1" applyBorder="1"/>
    <xf numFmtId="164" fontId="3" fillId="5" borderId="17" xfId="1" applyNumberFormat="1" applyFont="1" applyFill="1" applyBorder="1"/>
    <xf numFmtId="42" fontId="3" fillId="5" borderId="31" xfId="9" applyNumberFormat="1" applyFill="1" applyBorder="1"/>
    <xf numFmtId="164" fontId="3" fillId="5" borderId="32" xfId="1" applyNumberFormat="1" applyFont="1" applyFill="1" applyBorder="1"/>
    <xf numFmtId="42" fontId="3" fillId="5" borderId="18" xfId="9" applyNumberFormat="1" applyFill="1" applyBorder="1"/>
    <xf numFmtId="41" fontId="3" fillId="5" borderId="29" xfId="1" applyNumberFormat="1" applyFont="1" applyFill="1" applyBorder="1"/>
    <xf numFmtId="164" fontId="3" fillId="5" borderId="20" xfId="1" applyNumberFormat="1" applyFont="1" applyFill="1" applyBorder="1"/>
    <xf numFmtId="164" fontId="3" fillId="5" borderId="21" xfId="1" applyNumberFormat="1" applyFont="1" applyFill="1" applyBorder="1"/>
    <xf numFmtId="0" fontId="3" fillId="5" borderId="33" xfId="9" applyFill="1" applyBorder="1"/>
    <xf numFmtId="42" fontId="3" fillId="5" borderId="34" xfId="9" applyNumberFormat="1" applyFill="1" applyBorder="1"/>
    <xf numFmtId="0" fontId="3" fillId="5" borderId="22" xfId="9" applyFill="1" applyBorder="1"/>
    <xf numFmtId="0" fontId="3" fillId="5" borderId="35" xfId="9" applyFill="1" applyBorder="1"/>
    <xf numFmtId="42" fontId="3" fillId="5" borderId="23" xfId="9" applyNumberFormat="1" applyFill="1" applyBorder="1"/>
    <xf numFmtId="41" fontId="5" fillId="5" borderId="36" xfId="9" applyNumberFormat="1" applyFont="1" applyFill="1" applyBorder="1"/>
    <xf numFmtId="0" fontId="3" fillId="0" borderId="0" xfId="0" applyFont="1"/>
    <xf numFmtId="39" fontId="3" fillId="0" borderId="0" xfId="1" applyNumberFormat="1"/>
    <xf numFmtId="39" fontId="5" fillId="0" borderId="7" xfId="9" applyNumberFormat="1" applyFont="1" applyBorder="1"/>
    <xf numFmtId="38" fontId="18" fillId="5" borderId="0" xfId="1" applyNumberFormat="1" applyFont="1" applyFill="1" applyAlignment="1" applyProtection="1"/>
    <xf numFmtId="0" fontId="12" fillId="7" borderId="3" xfId="9" quotePrefix="1" applyFont="1" applyFill="1" applyBorder="1" applyAlignment="1">
      <alignment horizontal="center" wrapText="1"/>
    </xf>
    <xf numFmtId="41" fontId="3" fillId="7" borderId="0" xfId="1" applyNumberFormat="1" applyFill="1"/>
    <xf numFmtId="42" fontId="5" fillId="7" borderId="7" xfId="1" applyNumberFormat="1" applyFont="1" applyFill="1" applyBorder="1"/>
    <xf numFmtId="0" fontId="5" fillId="0" borderId="3" xfId="0" applyFont="1" applyBorder="1" applyAlignment="1">
      <alignment horizontal="center" wrapText="1"/>
    </xf>
    <xf numFmtId="42" fontId="3" fillId="0" borderId="0" xfId="1" applyNumberFormat="1"/>
    <xf numFmtId="10" fontId="3" fillId="0" borderId="0" xfId="10" applyNumberFormat="1" applyFont="1"/>
    <xf numFmtId="41" fontId="3" fillId="0" borderId="0" xfId="26" applyNumberFormat="1" applyFont="1"/>
    <xf numFmtId="42" fontId="3" fillId="0" borderId="7" xfId="1" applyNumberFormat="1" applyBorder="1"/>
    <xf numFmtId="10" fontId="3" fillId="0" borderId="7" xfId="10" applyNumberFormat="1" applyFont="1" applyBorder="1"/>
    <xf numFmtId="3" fontId="0" fillId="0" borderId="0" xfId="0" applyNumberFormat="1" applyAlignment="1">
      <alignment horizontal="right" vertical="top" wrapText="1"/>
    </xf>
    <xf numFmtId="3" fontId="3" fillId="0" borderId="7" xfId="1" applyNumberFormat="1" applyBorder="1"/>
    <xf numFmtId="0" fontId="0" fillId="0" borderId="0" xfId="27" applyFont="1"/>
    <xf numFmtId="164" fontId="0" fillId="0" borderId="0" xfId="1" applyNumberFormat="1" applyFont="1" applyAlignment="1">
      <alignment horizontal="center"/>
    </xf>
    <xf numFmtId="42" fontId="3" fillId="0" borderId="7" xfId="9" applyNumberFormat="1" applyBorder="1"/>
    <xf numFmtId="0" fontId="3" fillId="5" borderId="12" xfId="62" applyFill="1" applyBorder="1" applyAlignment="1">
      <alignment wrapText="1"/>
    </xf>
    <xf numFmtId="0" fontId="5" fillId="5" borderId="12" xfId="62" applyFont="1" applyFill="1" applyBorder="1" applyAlignment="1">
      <alignment wrapText="1"/>
    </xf>
    <xf numFmtId="0" fontId="3" fillId="5" borderId="0" xfId="62" applyFill="1" applyAlignment="1">
      <alignment wrapText="1"/>
    </xf>
    <xf numFmtId="0" fontId="3" fillId="31" borderId="12" xfId="62" applyFill="1" applyBorder="1" applyAlignment="1">
      <alignment wrapText="1"/>
    </xf>
    <xf numFmtId="0" fontId="3" fillId="5" borderId="0" xfId="62" applyFill="1"/>
    <xf numFmtId="0" fontId="3" fillId="0" borderId="0" xfId="0" applyFont="1" applyAlignment="1">
      <alignment horizontal="center"/>
    </xf>
    <xf numFmtId="38" fontId="3" fillId="0" borderId="0" xfId="0" applyNumberFormat="1" applyFont="1"/>
    <xf numFmtId="0" fontId="35" fillId="0" borderId="0" xfId="0" applyFont="1" applyAlignment="1">
      <alignment horizontal="center"/>
    </xf>
    <xf numFmtId="38" fontId="33" fillId="0" borderId="0" xfId="0" applyNumberFormat="1" applyFont="1" applyAlignment="1">
      <alignment horizontal="center"/>
    </xf>
    <xf numFmtId="0" fontId="35" fillId="0" borderId="0" xfId="0" applyFont="1" applyAlignment="1">
      <alignment horizontal="center" wrapText="1"/>
    </xf>
    <xf numFmtId="42" fontId="3" fillId="0" borderId="68" xfId="9" applyNumberFormat="1" applyBorder="1"/>
    <xf numFmtId="42" fontId="35" fillId="32" borderId="69" xfId="76" applyNumberFormat="1" applyFont="1" applyFill="1" applyBorder="1"/>
    <xf numFmtId="42" fontId="33" fillId="0" borderId="70" xfId="0" applyNumberFormat="1" applyFont="1" applyBorder="1"/>
    <xf numFmtId="42" fontId="3" fillId="7" borderId="71" xfId="9" applyNumberFormat="1" applyFill="1" applyBorder="1"/>
    <xf numFmtId="42" fontId="3" fillId="7" borderId="69" xfId="9" applyNumberFormat="1" applyFill="1" applyBorder="1"/>
    <xf numFmtId="42" fontId="3" fillId="32" borderId="69" xfId="9" applyNumberFormat="1" applyFill="1" applyBorder="1"/>
    <xf numFmtId="42" fontId="35" fillId="32" borderId="69" xfId="0" applyNumberFormat="1" applyFont="1" applyFill="1" applyBorder="1"/>
    <xf numFmtId="42" fontId="3" fillId="0" borderId="72" xfId="9" applyNumberFormat="1" applyBorder="1"/>
    <xf numFmtId="41" fontId="35" fillId="32" borderId="58" xfId="76" applyNumberFormat="1" applyFont="1" applyFill="1" applyBorder="1"/>
    <xf numFmtId="41" fontId="33" fillId="0" borderId="59" xfId="0" applyNumberFormat="1" applyFont="1" applyBorder="1"/>
    <xf numFmtId="41" fontId="3" fillId="7" borderId="60" xfId="9" applyNumberFormat="1" applyFill="1" applyBorder="1"/>
    <xf numFmtId="41" fontId="3" fillId="7" borderId="58" xfId="9" applyNumberFormat="1" applyFill="1" applyBorder="1"/>
    <xf numFmtId="41" fontId="3" fillId="32" borderId="58" xfId="9" applyNumberFormat="1" applyFill="1" applyBorder="1"/>
    <xf numFmtId="41" fontId="35" fillId="32" borderId="58" xfId="0" applyNumberFormat="1" applyFont="1" applyFill="1" applyBorder="1"/>
    <xf numFmtId="41" fontId="5" fillId="0" borderId="74" xfId="9" applyNumberFormat="1" applyFont="1" applyBorder="1"/>
    <xf numFmtId="41" fontId="35" fillId="33" borderId="59" xfId="0" applyNumberFormat="1" applyFont="1" applyFill="1" applyBorder="1" applyAlignment="1">
      <alignment horizontal="center"/>
    </xf>
    <xf numFmtId="41" fontId="3" fillId="0" borderId="61" xfId="9" applyNumberFormat="1" applyBorder="1"/>
    <xf numFmtId="0" fontId="35" fillId="33" borderId="59" xfId="0" applyFont="1" applyFill="1" applyBorder="1" applyAlignment="1">
      <alignment horizontal="center"/>
    </xf>
    <xf numFmtId="0" fontId="35" fillId="0" borderId="0" xfId="0" applyFont="1"/>
    <xf numFmtId="41" fontId="3" fillId="7" borderId="75" xfId="9" applyNumberFormat="1" applyFill="1" applyBorder="1"/>
    <xf numFmtId="41" fontId="3" fillId="7" borderId="76" xfId="9" applyNumberFormat="1" applyFill="1" applyBorder="1"/>
    <xf numFmtId="41" fontId="35" fillId="32" borderId="76" xfId="0" applyNumberFormat="1" applyFont="1" applyFill="1" applyBorder="1"/>
    <xf numFmtId="38" fontId="35" fillId="33" borderId="77" xfId="0" applyNumberFormat="1" applyFont="1" applyFill="1" applyBorder="1" applyAlignment="1">
      <alignment horizontal="center"/>
    </xf>
    <xf numFmtId="41" fontId="35" fillId="32" borderId="78" xfId="76" applyNumberFormat="1" applyFont="1" applyFill="1" applyBorder="1"/>
    <xf numFmtId="0" fontId="35" fillId="33" borderId="79" xfId="0" applyFont="1" applyFill="1" applyBorder="1" applyAlignment="1">
      <alignment horizontal="center"/>
    </xf>
    <xf numFmtId="0" fontId="3" fillId="0" borderId="46" xfId="9" applyBorder="1"/>
    <xf numFmtId="0" fontId="3" fillId="0" borderId="47" xfId="9" applyBorder="1"/>
    <xf numFmtId="42" fontId="5" fillId="0" borderId="48" xfId="9" applyNumberFormat="1" applyFont="1" applyBorder="1"/>
    <xf numFmtId="41" fontId="35" fillId="0" borderId="0" xfId="76" applyNumberFormat="1" applyFont="1" applyFill="1"/>
    <xf numFmtId="169" fontId="35" fillId="0" borderId="0" xfId="76" applyNumberFormat="1" applyFont="1" applyFill="1"/>
    <xf numFmtId="42" fontId="33" fillId="7" borderId="80" xfId="0" applyNumberFormat="1" applyFont="1" applyFill="1" applyBorder="1"/>
    <xf numFmtId="42" fontId="3" fillId="0" borderId="82" xfId="9" applyNumberFormat="1" applyBorder="1"/>
    <xf numFmtId="41" fontId="5" fillId="0" borderId="82" xfId="9" applyNumberFormat="1" applyFont="1" applyBorder="1"/>
    <xf numFmtId="41" fontId="3" fillId="7" borderId="0" xfId="9" applyNumberFormat="1" applyFill="1"/>
    <xf numFmtId="41" fontId="3" fillId="32" borderId="0" xfId="9" applyNumberFormat="1" applyFill="1"/>
    <xf numFmtId="41" fontId="35" fillId="32" borderId="83" xfId="0" applyNumberFormat="1" applyFont="1" applyFill="1" applyBorder="1"/>
    <xf numFmtId="41" fontId="3" fillId="0" borderId="82" xfId="9" applyNumberFormat="1" applyBorder="1"/>
    <xf numFmtId="38" fontId="35" fillId="33" borderId="0" xfId="0" applyNumberFormat="1" applyFont="1" applyFill="1" applyAlignment="1">
      <alignment horizontal="center"/>
    </xf>
    <xf numFmtId="42" fontId="5" fillId="0" borderId="0" xfId="9" applyNumberFormat="1" applyFont="1"/>
    <xf numFmtId="42" fontId="3" fillId="0" borderId="57" xfId="9" applyNumberFormat="1" applyBorder="1" applyAlignment="1">
      <alignment horizontal="center" wrapText="1"/>
    </xf>
    <xf numFmtId="42" fontId="35" fillId="0" borderId="58" xfId="0" applyNumberFormat="1" applyFont="1" applyBorder="1" applyAlignment="1">
      <alignment horizontal="center" wrapText="1"/>
    </xf>
    <xf numFmtId="42" fontId="35" fillId="0" borderId="59" xfId="0" applyNumberFormat="1" applyFont="1" applyBorder="1" applyAlignment="1">
      <alignment horizontal="center" wrapText="1"/>
    </xf>
    <xf numFmtId="42" fontId="3" fillId="0" borderId="60" xfId="9" applyNumberFormat="1" applyBorder="1" applyAlignment="1">
      <alignment horizontal="center" wrapText="1"/>
    </xf>
    <xf numFmtId="42" fontId="3" fillId="0" borderId="58" xfId="9" applyNumberFormat="1" applyBorder="1" applyAlignment="1">
      <alignment horizontal="center" wrapText="1"/>
    </xf>
    <xf numFmtId="42" fontId="35" fillId="0" borderId="61" xfId="0" applyNumberFormat="1" applyFont="1" applyBorder="1" applyAlignment="1">
      <alignment horizontal="center" wrapText="1"/>
    </xf>
    <xf numFmtId="169" fontId="35" fillId="32" borderId="0" xfId="76" applyNumberFormat="1" applyFont="1" applyFill="1"/>
    <xf numFmtId="42" fontId="35" fillId="33" borderId="84" xfId="0" applyNumberFormat="1" applyFont="1" applyFill="1" applyBorder="1" applyAlignment="1">
      <alignment horizontal="center"/>
    </xf>
    <xf numFmtId="42" fontId="0" fillId="0" borderId="0" xfId="0" applyNumberFormat="1"/>
    <xf numFmtId="0" fontId="0" fillId="2" borderId="0" xfId="0" applyFill="1"/>
    <xf numFmtId="0" fontId="3" fillId="2" borderId="0" xfId="0" applyFont="1" applyFill="1"/>
    <xf numFmtId="0" fontId="5" fillId="0" borderId="0" xfId="0" applyFont="1" applyAlignment="1">
      <alignment horizontal="center" wrapText="1"/>
    </xf>
    <xf numFmtId="41" fontId="0" fillId="0" borderId="0" xfId="0" applyNumberFormat="1"/>
    <xf numFmtId="41" fontId="0" fillId="0" borderId="3" xfId="0" applyNumberFormat="1" applyBorder="1"/>
    <xf numFmtId="42" fontId="0" fillId="0" borderId="85" xfId="0" applyNumberFormat="1" applyBorder="1"/>
    <xf numFmtId="0" fontId="5" fillId="0" borderId="0" xfId="0" applyFont="1" applyAlignment="1">
      <alignment horizontal="center"/>
    </xf>
    <xf numFmtId="41" fontId="3" fillId="0" borderId="57" xfId="9" applyNumberFormat="1" applyBorder="1"/>
    <xf numFmtId="42" fontId="35" fillId="33" borderId="26" xfId="76" applyNumberFormat="1" applyFont="1" applyFill="1" applyBorder="1" applyAlignment="1">
      <alignment horizontal="center"/>
    </xf>
    <xf numFmtId="42" fontId="35" fillId="7" borderId="0" xfId="76" applyNumberFormat="1" applyFont="1" applyFill="1"/>
    <xf numFmtId="41" fontId="35" fillId="33" borderId="32" xfId="76" applyNumberFormat="1" applyFont="1" applyFill="1" applyBorder="1" applyAlignment="1">
      <alignment horizontal="center"/>
    </xf>
    <xf numFmtId="41" fontId="35" fillId="7" borderId="0" xfId="76" applyNumberFormat="1" applyFont="1" applyFill="1"/>
    <xf numFmtId="41" fontId="35" fillId="32" borderId="32" xfId="76" applyNumberFormat="1" applyFont="1" applyFill="1" applyBorder="1"/>
    <xf numFmtId="41" fontId="35" fillId="33" borderId="105" xfId="76" applyNumberFormat="1" applyFont="1" applyFill="1" applyBorder="1" applyAlignment="1">
      <alignment horizontal="center"/>
    </xf>
    <xf numFmtId="0" fontId="3" fillId="0" borderId="30" xfId="9" applyBorder="1"/>
    <xf numFmtId="41" fontId="3" fillId="7" borderId="0" xfId="0" applyNumberFormat="1" applyFont="1" applyFill="1" applyAlignment="1">
      <alignment horizontal="left" wrapText="1"/>
    </xf>
    <xf numFmtId="0" fontId="5" fillId="7" borderId="3" xfId="9" applyFont="1" applyFill="1" applyBorder="1" applyAlignment="1">
      <alignment horizontal="center" wrapText="1"/>
    </xf>
    <xf numFmtId="0" fontId="12" fillId="7" borderId="3" xfId="9" applyFont="1" applyFill="1" applyBorder="1" applyAlignment="1">
      <alignment horizontal="center" wrapText="1"/>
    </xf>
    <xf numFmtId="0" fontId="3" fillId="7" borderId="0" xfId="9" applyFill="1" applyAlignment="1">
      <alignment wrapText="1"/>
    </xf>
    <xf numFmtId="39" fontId="3" fillId="7" borderId="0" xfId="1" applyNumberFormat="1" applyFill="1"/>
    <xf numFmtId="0" fontId="3" fillId="7" borderId="0" xfId="9" applyFill="1"/>
    <xf numFmtId="0" fontId="5" fillId="7" borderId="7" xfId="9" applyFont="1" applyFill="1" applyBorder="1"/>
    <xf numFmtId="39" fontId="5" fillId="7" borderId="7" xfId="9" applyNumberFormat="1" applyFont="1" applyFill="1" applyBorder="1"/>
    <xf numFmtId="0" fontId="35" fillId="0" borderId="32" xfId="0" applyFont="1" applyBorder="1" applyAlignment="1">
      <alignment horizontal="center" wrapText="1"/>
    </xf>
    <xf numFmtId="42" fontId="35" fillId="33" borderId="32" xfId="76" applyNumberFormat="1" applyFont="1" applyFill="1" applyBorder="1" applyAlignment="1">
      <alignment horizontal="center"/>
    </xf>
    <xf numFmtId="169" fontId="35" fillId="33" borderId="0" xfId="76" applyNumberFormat="1" applyFont="1" applyFill="1" applyAlignment="1">
      <alignment horizontal="center"/>
    </xf>
    <xf numFmtId="0" fontId="3" fillId="0" borderId="69" xfId="9" applyBorder="1" applyAlignment="1">
      <alignment horizontal="right"/>
    </xf>
    <xf numFmtId="0" fontId="7" fillId="0" borderId="0" xfId="9" applyFont="1" applyAlignment="1">
      <alignment horizontal="center" vertical="top" wrapText="1"/>
    </xf>
    <xf numFmtId="0" fontId="7" fillId="0" borderId="122" xfId="9" applyFont="1" applyBorder="1" applyAlignment="1">
      <alignment vertical="top" wrapText="1"/>
    </xf>
    <xf numFmtId="0" fontId="7" fillId="0" borderId="23" xfId="9" applyFont="1" applyBorder="1" applyAlignment="1">
      <alignment horizontal="center" vertical="top" wrapText="1"/>
    </xf>
    <xf numFmtId="49" fontId="3" fillId="5" borderId="0" xfId="9" applyNumberFormat="1" applyFill="1" applyAlignment="1">
      <alignment horizontal="right"/>
    </xf>
    <xf numFmtId="0" fontId="7" fillId="2" borderId="23" xfId="9" applyFont="1" applyFill="1" applyBorder="1" applyAlignment="1">
      <alignment vertical="top" wrapText="1"/>
    </xf>
    <xf numFmtId="0" fontId="6" fillId="0" borderId="0" xfId="9" applyFont="1" applyAlignment="1">
      <alignment vertical="top" wrapText="1"/>
    </xf>
    <xf numFmtId="0" fontId="7" fillId="0" borderId="0" xfId="9" applyFont="1" applyAlignment="1">
      <alignment vertical="top" wrapText="1"/>
    </xf>
    <xf numFmtId="0" fontId="0" fillId="0" borderId="0" xfId="0" applyAlignment="1">
      <alignment horizontal="center"/>
    </xf>
    <xf numFmtId="0" fontId="6" fillId="0" borderId="23" xfId="9" applyFont="1" applyBorder="1" applyAlignment="1">
      <alignment vertical="top" wrapText="1"/>
    </xf>
    <xf numFmtId="0" fontId="5" fillId="0" borderId="12" xfId="9" applyFont="1" applyBorder="1" applyAlignment="1">
      <alignment horizontal="center" wrapText="1"/>
    </xf>
    <xf numFmtId="0" fontId="5" fillId="0" borderId="63" xfId="9" applyFont="1" applyBorder="1" applyAlignment="1">
      <alignment horizontal="center" wrapText="1"/>
    </xf>
    <xf numFmtId="0" fontId="5" fillId="5" borderId="12" xfId="9" applyFont="1" applyFill="1" applyBorder="1" applyAlignment="1">
      <alignment horizontal="center"/>
    </xf>
    <xf numFmtId="0" fontId="5" fillId="5" borderId="12" xfId="9" applyFont="1" applyFill="1" applyBorder="1"/>
    <xf numFmtId="37" fontId="3" fillId="5" borderId="0" xfId="9" applyNumberFormat="1" applyFill="1"/>
    <xf numFmtId="43" fontId="3" fillId="5" borderId="0" xfId="1" applyFill="1"/>
    <xf numFmtId="0" fontId="5" fillId="0" borderId="12" xfId="68" applyFont="1" applyBorder="1" applyAlignment="1">
      <alignment horizontal="center" wrapText="1"/>
    </xf>
    <xf numFmtId="0" fontId="5" fillId="7" borderId="12" xfId="68" applyFont="1" applyFill="1" applyBorder="1" applyAlignment="1">
      <alignment horizontal="center"/>
    </xf>
    <xf numFmtId="41" fontId="3" fillId="7" borderId="32" xfId="68" applyNumberFormat="1" applyFill="1" applyBorder="1"/>
    <xf numFmtId="38" fontId="3" fillId="0" borderId="12" xfId="9" applyNumberFormat="1" applyBorder="1" applyAlignment="1">
      <alignment horizontal="center" wrapText="1"/>
    </xf>
    <xf numFmtId="38" fontId="3" fillId="0" borderId="63" xfId="9" applyNumberFormat="1" applyBorder="1" applyAlignment="1">
      <alignment horizontal="center" wrapText="1"/>
    </xf>
    <xf numFmtId="0" fontId="41" fillId="0" borderId="23" xfId="9" applyFont="1" applyBorder="1" applyAlignment="1">
      <alignment vertical="top" wrapText="1"/>
    </xf>
    <xf numFmtId="0" fontId="41" fillId="0" borderId="122" xfId="9" applyFont="1" applyBorder="1" applyAlignment="1">
      <alignment vertical="top" wrapText="1"/>
    </xf>
    <xf numFmtId="0" fontId="41" fillId="0" borderId="23" xfId="9" applyFont="1" applyBorder="1" applyAlignment="1">
      <alignment horizontal="center" vertical="top" wrapText="1"/>
    </xf>
    <xf numFmtId="0" fontId="0" fillId="39" borderId="0" xfId="0" applyFill="1"/>
    <xf numFmtId="0" fontId="3" fillId="40" borderId="4" xfId="0" applyFont="1" applyFill="1" applyBorder="1" applyAlignment="1">
      <alignment horizontal="center" wrapText="1"/>
    </xf>
    <xf numFmtId="0" fontId="3" fillId="0" borderId="2" xfId="0" applyFont="1" applyBorder="1" applyAlignment="1">
      <alignment horizontal="center" wrapText="1"/>
    </xf>
    <xf numFmtId="0" fontId="3" fillId="0" borderId="5" xfId="0" applyFont="1" applyBorder="1" applyAlignment="1">
      <alignment horizontal="center" wrapText="1"/>
    </xf>
    <xf numFmtId="0" fontId="3" fillId="7" borderId="2" xfId="0" applyFont="1" applyFill="1" applyBorder="1" applyAlignment="1">
      <alignment horizontal="center" wrapText="1"/>
    </xf>
    <xf numFmtId="41" fontId="3" fillId="6" borderId="12" xfId="0" applyNumberFormat="1" applyFont="1" applyFill="1" applyBorder="1" applyAlignment="1">
      <alignment horizontal="center" wrapText="1"/>
    </xf>
    <xf numFmtId="41" fontId="3" fillId="6" borderId="0" xfId="0" applyNumberFormat="1" applyFont="1" applyFill="1" applyAlignment="1">
      <alignment horizontal="center" wrapText="1"/>
    </xf>
    <xf numFmtId="0" fontId="0" fillId="7" borderId="4" xfId="0" applyFill="1" applyBorder="1" applyAlignment="1">
      <alignment horizontal="center"/>
    </xf>
    <xf numFmtId="0" fontId="0" fillId="7" borderId="5" xfId="0" applyFill="1" applyBorder="1" applyAlignment="1">
      <alignment horizontal="center"/>
    </xf>
    <xf numFmtId="0" fontId="3" fillId="0" borderId="12" xfId="0" applyFont="1" applyBorder="1" applyAlignment="1">
      <alignment horizontal="center" wrapText="1"/>
    </xf>
    <xf numFmtId="0" fontId="3" fillId="7" borderId="5" xfId="0" applyFont="1" applyFill="1" applyBorder="1" applyAlignment="1">
      <alignment horizontal="center" wrapText="1"/>
    </xf>
    <xf numFmtId="0" fontId="3" fillId="0" borderId="0" xfId="0" applyFont="1" applyAlignment="1">
      <alignment horizontal="center" wrapText="1"/>
    </xf>
    <xf numFmtId="0" fontId="3" fillId="40" borderId="0" xfId="0" applyFont="1" applyFill="1" applyAlignment="1">
      <alignment horizontal="center"/>
    </xf>
    <xf numFmtId="0" fontId="3" fillId="7" borderId="0" xfId="0" applyFont="1" applyFill="1" applyAlignment="1">
      <alignment horizontal="center"/>
    </xf>
    <xf numFmtId="0" fontId="0" fillId="32" borderId="0" xfId="0" applyFill="1" applyAlignment="1">
      <alignment horizontal="center"/>
    </xf>
    <xf numFmtId="0" fontId="0" fillId="39" borderId="0" xfId="0" applyFill="1" applyAlignment="1">
      <alignment horizontal="center"/>
    </xf>
    <xf numFmtId="0" fontId="0" fillId="7" borderId="0" xfId="0" applyFill="1" applyAlignment="1">
      <alignment horizontal="center"/>
    </xf>
    <xf numFmtId="0" fontId="0" fillId="40" borderId="0" xfId="0" applyFill="1" applyAlignment="1">
      <alignment horizontal="center"/>
    </xf>
    <xf numFmtId="0" fontId="41" fillId="0" borderId="28" xfId="9" applyFont="1" applyBorder="1" applyAlignment="1">
      <alignment vertical="top" wrapText="1"/>
    </xf>
    <xf numFmtId="0" fontId="41" fillId="0" borderId="101" xfId="9" applyFont="1" applyBorder="1" applyAlignment="1">
      <alignment horizontal="center" vertical="top" wrapText="1"/>
    </xf>
    <xf numFmtId="0" fontId="3" fillId="0" borderId="3" xfId="9" applyBorder="1" applyAlignment="1">
      <alignment horizontal="center" wrapText="1"/>
    </xf>
    <xf numFmtId="38" fontId="18" fillId="5" borderId="0" xfId="1" applyNumberFormat="1" applyFont="1" applyFill="1" applyAlignment="1" applyProtection="1">
      <alignment horizontal="left"/>
    </xf>
    <xf numFmtId="0" fontId="5" fillId="0" borderId="30" xfId="9" applyFont="1" applyBorder="1" applyAlignment="1">
      <alignment horizontal="center" wrapText="1"/>
    </xf>
    <xf numFmtId="0" fontId="5" fillId="0" borderId="4" xfId="9" applyFont="1" applyBorder="1" applyAlignment="1">
      <alignment horizontal="center" wrapText="1"/>
    </xf>
    <xf numFmtId="0" fontId="5" fillId="0" borderId="0" xfId="9" applyFont="1" applyAlignment="1">
      <alignment horizontal="center" wrapText="1"/>
    </xf>
    <xf numFmtId="0" fontId="3" fillId="30" borderId="0" xfId="9" applyFill="1" applyAlignment="1">
      <alignment horizontal="center"/>
    </xf>
    <xf numFmtId="41" fontId="5" fillId="0" borderId="7" xfId="9" applyNumberFormat="1" applyFont="1" applyBorder="1"/>
    <xf numFmtId="0" fontId="3" fillId="3" borderId="0" xfId="9" applyFill="1" applyAlignment="1">
      <alignment horizontal="center"/>
    </xf>
    <xf numFmtId="0" fontId="43" fillId="0" borderId="0" xfId="82" applyFont="1"/>
    <xf numFmtId="0" fontId="43" fillId="0" borderId="0" xfId="83" applyFont="1"/>
    <xf numFmtId="0" fontId="43" fillId="0" borderId="0" xfId="84" applyFont="1"/>
    <xf numFmtId="0" fontId="14" fillId="0" borderId="0" xfId="82" applyFont="1"/>
    <xf numFmtId="3" fontId="14" fillId="0" borderId="0" xfId="82" applyNumberFormat="1" applyFont="1"/>
    <xf numFmtId="0" fontId="14" fillId="0" borderId="0" xfId="83" applyFont="1"/>
    <xf numFmtId="0" fontId="14" fillId="0" borderId="0" xfId="84" applyFont="1"/>
    <xf numFmtId="3" fontId="14" fillId="0" borderId="0" xfId="82" applyNumberFormat="1" applyFont="1" applyAlignment="1">
      <alignment horizontal="right"/>
    </xf>
    <xf numFmtId="3" fontId="45" fillId="0" borderId="0" xfId="82" applyNumberFormat="1" applyFont="1" applyAlignment="1">
      <alignment horizontal="right"/>
    </xf>
    <xf numFmtId="0" fontId="46" fillId="0" borderId="0" xfId="82" applyFont="1"/>
    <xf numFmtId="3" fontId="46" fillId="0" borderId="0" xfId="82" applyNumberFormat="1" applyFont="1"/>
    <xf numFmtId="0" fontId="46" fillId="0" borderId="0" xfId="84" applyFont="1"/>
    <xf numFmtId="0" fontId="48" fillId="0" borderId="0" xfId="85" applyFont="1"/>
    <xf numFmtId="4" fontId="5" fillId="0" borderId="0" xfId="77" applyNumberFormat="1" applyFont="1"/>
    <xf numFmtId="0" fontId="3" fillId="0" borderId="0" xfId="79"/>
    <xf numFmtId="0" fontId="2" fillId="0" borderId="0" xfId="82"/>
    <xf numFmtId="15" fontId="5" fillId="5" borderId="0" xfId="9" applyNumberFormat="1" applyFont="1" applyFill="1" applyAlignment="1">
      <alignment horizontal="center"/>
    </xf>
    <xf numFmtId="41" fontId="3" fillId="7" borderId="26" xfId="68" applyNumberFormat="1" applyFill="1" applyBorder="1"/>
    <xf numFmtId="42" fontId="3" fillId="7" borderId="32" xfId="68" applyNumberFormat="1" applyFill="1" applyBorder="1"/>
    <xf numFmtId="39" fontId="3" fillId="5" borderId="0" xfId="9" applyNumberFormat="1" applyFill="1"/>
    <xf numFmtId="0" fontId="43" fillId="0" borderId="0" xfId="82" applyFont="1" applyAlignment="1">
      <alignment horizontal="center"/>
    </xf>
    <xf numFmtId="164" fontId="49" fillId="0" borderId="28" xfId="86" applyNumberFormat="1" applyFill="1" applyBorder="1" applyAlignment="1" applyProtection="1">
      <alignment horizontal="center"/>
    </xf>
    <xf numFmtId="0" fontId="12" fillId="0" borderId="0" xfId="9" quotePrefix="1" applyFont="1" applyAlignment="1">
      <alignment horizontal="center" wrapText="1"/>
    </xf>
    <xf numFmtId="0" fontId="5" fillId="7" borderId="0" xfId="68" applyFont="1" applyFill="1" applyAlignment="1">
      <alignment horizontal="center"/>
    </xf>
    <xf numFmtId="0" fontId="7" fillId="0" borderId="0" xfId="9" applyFont="1" applyAlignment="1">
      <alignment horizontal="left"/>
    </xf>
    <xf numFmtId="0" fontId="7" fillId="0" borderId="0" xfId="9" applyFont="1" applyAlignment="1">
      <alignment horizontal="center"/>
    </xf>
    <xf numFmtId="0" fontId="7" fillId="0" borderId="0" xfId="9" applyFont="1" applyAlignment="1">
      <alignment vertical="center"/>
    </xf>
    <xf numFmtId="0" fontId="6" fillId="0" borderId="13" xfId="9" applyFont="1" applyBorder="1" applyAlignment="1">
      <alignment horizontal="center" wrapText="1"/>
    </xf>
    <xf numFmtId="0" fontId="6" fillId="0" borderId="14" xfId="9" applyFont="1" applyBorder="1" applyAlignment="1">
      <alignment horizontal="center" wrapText="1"/>
    </xf>
    <xf numFmtId="0" fontId="6" fillId="0" borderId="121" xfId="9" quotePrefix="1" applyFont="1" applyBorder="1" applyAlignment="1">
      <alignment horizontal="center" wrapText="1"/>
    </xf>
    <xf numFmtId="0" fontId="7" fillId="0" borderId="0" xfId="9" quotePrefix="1" applyFont="1" applyAlignment="1">
      <alignment horizontal="center" wrapText="1"/>
    </xf>
    <xf numFmtId="0" fontId="3" fillId="0" borderId="0" xfId="9" applyAlignment="1">
      <alignment vertical="center"/>
    </xf>
    <xf numFmtId="2" fontId="35" fillId="0" borderId="123" xfId="9" quotePrefix="1" applyNumberFormat="1" applyFont="1" applyBorder="1" applyAlignment="1">
      <alignment horizontal="center" wrapText="1"/>
    </xf>
    <xf numFmtId="0" fontId="3" fillId="0" borderId="0" xfId="9" quotePrefix="1" applyAlignment="1">
      <alignment horizontal="center"/>
    </xf>
    <xf numFmtId="43" fontId="3" fillId="7" borderId="0" xfId="1" applyFill="1"/>
    <xf numFmtId="43" fontId="5" fillId="0" borderId="0" xfId="9" applyNumberFormat="1" applyFont="1"/>
    <xf numFmtId="43" fontId="5" fillId="0" borderId="7" xfId="9" applyNumberFormat="1" applyFont="1" applyBorder="1"/>
    <xf numFmtId="43" fontId="3" fillId="5" borderId="0" xfId="9" applyNumberFormat="1" applyFill="1"/>
    <xf numFmtId="0" fontId="7" fillId="39" borderId="0" xfId="0" applyFont="1" applyFill="1"/>
    <xf numFmtId="0" fontId="3" fillId="39" borderId="0" xfId="0" applyFont="1" applyFill="1"/>
    <xf numFmtId="164" fontId="50" fillId="0" borderId="28" xfId="86" applyNumberFormat="1" applyFont="1" applyFill="1" applyBorder="1" applyAlignment="1" applyProtection="1">
      <alignment horizontal="center"/>
    </xf>
    <xf numFmtId="0" fontId="14" fillId="0" borderId="0" xfId="82" applyFont="1" applyAlignment="1">
      <alignment horizontal="center"/>
    </xf>
    <xf numFmtId="0" fontId="46" fillId="0" borderId="0" xfId="82" applyFont="1" applyAlignment="1">
      <alignment horizontal="center"/>
    </xf>
    <xf numFmtId="0" fontId="2" fillId="0" borderId="0" xfId="82" applyAlignment="1">
      <alignment horizontal="center"/>
    </xf>
    <xf numFmtId="0" fontId="35" fillId="0" borderId="0" xfId="0" quotePrefix="1" applyFont="1"/>
    <xf numFmtId="2" fontId="46" fillId="0" borderId="0" xfId="82" applyNumberFormat="1" applyFont="1"/>
    <xf numFmtId="2" fontId="2" fillId="0" borderId="0" xfId="82" applyNumberFormat="1"/>
    <xf numFmtId="0" fontId="6" fillId="2" borderId="0" xfId="9" applyFont="1" applyFill="1" applyAlignment="1">
      <alignment vertical="top" wrapText="1"/>
    </xf>
    <xf numFmtId="0" fontId="6" fillId="0" borderId="0" xfId="9" applyFont="1" applyAlignment="1">
      <alignment horizontal="center" vertical="top" wrapText="1"/>
    </xf>
    <xf numFmtId="0" fontId="15" fillId="0" borderId="0" xfId="82" applyFont="1" applyAlignment="1">
      <alignment horizontal="left"/>
    </xf>
    <xf numFmtId="0" fontId="35" fillId="0" borderId="0" xfId="0" quotePrefix="1" applyFont="1" applyAlignment="1">
      <alignment horizontal="center" wrapText="1"/>
    </xf>
    <xf numFmtId="0" fontId="0" fillId="0" borderId="17" xfId="0" quotePrefix="1" applyBorder="1" applyAlignment="1">
      <alignment horizontal="center" wrapText="1"/>
    </xf>
    <xf numFmtId="0" fontId="0" fillId="0" borderId="0" xfId="0" quotePrefix="1" applyAlignment="1">
      <alignment horizontal="right" wrapText="1"/>
    </xf>
    <xf numFmtId="0" fontId="0" fillId="0" borderId="0" xfId="0" quotePrefix="1" applyAlignment="1">
      <alignment horizontal="center" wrapText="1"/>
    </xf>
    <xf numFmtId="0" fontId="3" fillId="0" borderId="18" xfId="0" quotePrefix="1" applyFont="1" applyBorder="1" applyAlignment="1">
      <alignment horizontal="center" wrapText="1"/>
    </xf>
    <xf numFmtId="2" fontId="35" fillId="0" borderId="0" xfId="0" quotePrefix="1" applyNumberFormat="1" applyFont="1" applyAlignment="1">
      <alignment horizontal="center" wrapText="1"/>
    </xf>
    <xf numFmtId="0" fontId="3" fillId="5" borderId="0" xfId="9" quotePrefix="1" applyFill="1"/>
    <xf numFmtId="3" fontId="3" fillId="3" borderId="0" xfId="1" applyNumberFormat="1" applyFill="1" applyBorder="1" applyAlignment="1">
      <alignment horizontal="right"/>
    </xf>
    <xf numFmtId="3" fontId="5" fillId="3" borderId="33" xfId="1" applyNumberFormat="1" applyFont="1" applyFill="1" applyBorder="1" applyAlignment="1">
      <alignment horizontal="right"/>
    </xf>
    <xf numFmtId="172" fontId="3" fillId="0" borderId="0" xfId="9" applyNumberFormat="1"/>
    <xf numFmtId="172" fontId="3" fillId="0" borderId="0" xfId="9" applyNumberFormat="1" applyAlignment="1">
      <alignment wrapText="1"/>
    </xf>
    <xf numFmtId="173" fontId="5" fillId="5" borderId="0" xfId="9" applyNumberFormat="1" applyFont="1" applyFill="1"/>
    <xf numFmtId="43" fontId="3" fillId="43" borderId="123" xfId="1" applyFill="1" applyBorder="1"/>
    <xf numFmtId="3" fontId="3" fillId="43" borderId="0" xfId="1" applyNumberFormat="1" applyFill="1" applyBorder="1" applyAlignment="1">
      <alignment horizontal="right"/>
    </xf>
    <xf numFmtId="3" fontId="3" fillId="43" borderId="17" xfId="1" applyNumberFormat="1" applyFill="1" applyBorder="1" applyAlignment="1">
      <alignment horizontal="right"/>
    </xf>
    <xf numFmtId="43" fontId="5" fillId="43" borderId="146" xfId="9" applyNumberFormat="1" applyFont="1" applyFill="1" applyBorder="1"/>
    <xf numFmtId="3" fontId="5" fillId="43" borderId="33" xfId="1" applyNumberFormat="1" applyFont="1" applyFill="1" applyBorder="1" applyAlignment="1">
      <alignment horizontal="right"/>
    </xf>
    <xf numFmtId="3" fontId="5" fillId="43" borderId="144" xfId="1" applyNumberFormat="1" applyFont="1" applyFill="1" applyBorder="1" applyAlignment="1">
      <alignment horizontal="right"/>
    </xf>
    <xf numFmtId="3" fontId="3" fillId="43" borderId="18" xfId="1" applyNumberFormat="1" applyFill="1" applyBorder="1" applyAlignment="1">
      <alignment horizontal="right"/>
    </xf>
    <xf numFmtId="3" fontId="5" fillId="43" borderId="145" xfId="1" applyNumberFormat="1" applyFont="1" applyFill="1" applyBorder="1" applyAlignment="1">
      <alignment horizontal="right"/>
    </xf>
    <xf numFmtId="0" fontId="42" fillId="0" borderId="0" xfId="81"/>
    <xf numFmtId="38" fontId="5" fillId="0" borderId="0" xfId="9" applyNumberFormat="1" applyFont="1" applyAlignment="1">
      <alignment horizontal="center"/>
    </xf>
    <xf numFmtId="41" fontId="5" fillId="0" borderId="0" xfId="0" applyNumberFormat="1" applyFont="1" applyAlignment="1">
      <alignment horizontal="center"/>
    </xf>
    <xf numFmtId="0" fontId="14" fillId="0" borderId="0" xfId="67" applyFont="1" applyAlignment="1">
      <alignment horizontal="center"/>
    </xf>
    <xf numFmtId="0" fontId="3" fillId="0" borderId="0" xfId="9" applyAlignment="1">
      <alignment horizontal="right"/>
    </xf>
    <xf numFmtId="0" fontId="3" fillId="0" borderId="63" xfId="9" applyBorder="1" applyAlignment="1">
      <alignment horizontal="center" wrapText="1"/>
    </xf>
    <xf numFmtId="0" fontId="7" fillId="2" borderId="0" xfId="9" applyFont="1" applyFill="1" applyAlignment="1">
      <alignment horizontal="center" vertical="top" wrapText="1"/>
    </xf>
    <xf numFmtId="0" fontId="7" fillId="2" borderId="0" xfId="9" applyFont="1" applyFill="1" applyAlignment="1">
      <alignment vertical="top" wrapText="1"/>
    </xf>
    <xf numFmtId="172" fontId="3" fillId="0" borderId="0" xfId="9" applyNumberFormat="1" applyAlignment="1">
      <alignment horizontal="right"/>
    </xf>
    <xf numFmtId="42" fontId="3" fillId="7" borderId="0" xfId="9" applyNumberFormat="1" applyFill="1"/>
    <xf numFmtId="42" fontId="7" fillId="0" borderId="0" xfId="9" applyNumberFormat="1" applyFont="1" applyAlignment="1">
      <alignment horizontal="center" vertical="top" wrapText="1"/>
    </xf>
    <xf numFmtId="0" fontId="7" fillId="7" borderId="0" xfId="9" applyFont="1" applyFill="1" applyAlignment="1">
      <alignment vertical="top" wrapText="1"/>
    </xf>
    <xf numFmtId="42" fontId="3" fillId="0" borderId="0" xfId="9" applyNumberFormat="1" applyAlignment="1">
      <alignment horizontal="center"/>
    </xf>
    <xf numFmtId="0" fontId="6" fillId="7" borderId="0" xfId="9" applyFont="1" applyFill="1" applyAlignment="1">
      <alignment vertical="top" wrapText="1"/>
    </xf>
    <xf numFmtId="172" fontId="3" fillId="5" borderId="0" xfId="9" applyNumberFormat="1" applyFill="1" applyAlignment="1">
      <alignment horizontal="right"/>
    </xf>
    <xf numFmtId="42" fontId="3" fillId="0" borderId="3" xfId="9" applyNumberFormat="1" applyBorder="1"/>
    <xf numFmtId="0" fontId="3" fillId="0" borderId="3" xfId="9" applyBorder="1" applyAlignment="1">
      <alignment wrapText="1"/>
    </xf>
    <xf numFmtId="0" fontId="3" fillId="0" borderId="3" xfId="9" applyBorder="1" applyAlignment="1">
      <alignment horizontal="right"/>
    </xf>
    <xf numFmtId="49" fontId="3" fillId="0" borderId="0" xfId="0" applyNumberFormat="1" applyFont="1" applyAlignment="1">
      <alignment horizontal="center"/>
    </xf>
    <xf numFmtId="172" fontId="3" fillId="0" borderId="0" xfId="9" applyNumberFormat="1" applyAlignment="1">
      <alignment horizontal="center"/>
    </xf>
    <xf numFmtId="14" fontId="3" fillId="5" borderId="0" xfId="9" applyNumberFormat="1" applyFill="1" applyAlignment="1">
      <alignment horizontal="left"/>
    </xf>
    <xf numFmtId="0" fontId="36" fillId="0" borderId="0" xfId="0" applyFont="1" applyAlignment="1">
      <alignment horizontal="left"/>
    </xf>
    <xf numFmtId="0" fontId="3" fillId="0" borderId="12" xfId="0" applyFont="1" applyBorder="1" applyAlignment="1">
      <alignment horizontal="center"/>
    </xf>
    <xf numFmtId="41" fontId="0" fillId="0" borderId="0" xfId="0" applyNumberFormat="1" applyAlignment="1">
      <alignment horizontal="center"/>
    </xf>
    <xf numFmtId="42" fontId="0" fillId="0" borderId="0" xfId="0" applyNumberFormat="1" applyAlignment="1">
      <alignment horizontal="center"/>
    </xf>
    <xf numFmtId="40" fontId="48" fillId="0" borderId="0" xfId="0" applyNumberFormat="1" applyFont="1"/>
    <xf numFmtId="0" fontId="14" fillId="0" borderId="0" xfId="83" applyFont="1" applyAlignment="1">
      <alignment horizontal="center"/>
    </xf>
    <xf numFmtId="0" fontId="1" fillId="0" borderId="0" xfId="82" applyFont="1"/>
    <xf numFmtId="4" fontId="3" fillId="0" borderId="0" xfId="77" applyNumberFormat="1" applyFont="1"/>
    <xf numFmtId="0" fontId="5" fillId="0" borderId="69" xfId="9" applyFont="1" applyBorder="1" applyAlignment="1">
      <alignment horizontal="center" vertical="top" wrapText="1"/>
    </xf>
    <xf numFmtId="164" fontId="49" fillId="0" borderId="0" xfId="86" applyNumberFormat="1" applyFill="1" applyBorder="1" applyAlignment="1" applyProtection="1">
      <alignment horizontal="center"/>
    </xf>
    <xf numFmtId="0" fontId="7" fillId="0" borderId="0" xfId="9" applyFont="1" applyAlignment="1">
      <alignment vertical="top"/>
    </xf>
    <xf numFmtId="0" fontId="3" fillId="0" borderId="26" xfId="9" applyBorder="1"/>
    <xf numFmtId="0" fontId="6" fillId="0" borderId="26" xfId="9" applyFont="1" applyBorder="1" applyAlignment="1">
      <alignment vertical="top" wrapText="1"/>
    </xf>
    <xf numFmtId="172" fontId="3" fillId="0" borderId="109" xfId="9" applyNumberFormat="1" applyBorder="1" applyAlignment="1">
      <alignment horizontal="right"/>
    </xf>
    <xf numFmtId="0" fontId="6" fillId="0" borderId="109" xfId="9" applyFont="1" applyBorder="1" applyAlignment="1">
      <alignment horizontal="center" vertical="top" wrapText="1"/>
    </xf>
    <xf numFmtId="0" fontId="6" fillId="0" borderId="109" xfId="9" applyFont="1" applyBorder="1" applyAlignment="1">
      <alignment vertical="top" wrapText="1"/>
    </xf>
    <xf numFmtId="0" fontId="6" fillId="0" borderId="30" xfId="9" applyFont="1" applyBorder="1" applyAlignment="1">
      <alignment vertical="top" wrapText="1"/>
    </xf>
    <xf numFmtId="172" fontId="3" fillId="0" borderId="3" xfId="9" applyNumberFormat="1" applyBorder="1" applyAlignment="1">
      <alignment horizontal="right"/>
    </xf>
    <xf numFmtId="0" fontId="6" fillId="0" borderId="3" xfId="9" applyFont="1" applyBorder="1" applyAlignment="1">
      <alignment horizontal="center" vertical="top" wrapText="1"/>
    </xf>
    <xf numFmtId="0" fontId="6" fillId="0" borderId="3" xfId="9" applyFont="1" applyBorder="1" applyAlignment="1">
      <alignment vertical="top" wrapText="1"/>
    </xf>
    <xf numFmtId="37" fontId="5" fillId="0" borderId="3" xfId="9" applyNumberFormat="1" applyFont="1" applyBorder="1" applyAlignment="1">
      <alignment horizontal="center"/>
    </xf>
    <xf numFmtId="0" fontId="33" fillId="0" borderId="29" xfId="9" applyFont="1" applyBorder="1" applyAlignment="1">
      <alignment horizontal="center"/>
    </xf>
    <xf numFmtId="42" fontId="5" fillId="7" borderId="3" xfId="9" applyNumberFormat="1" applyFont="1" applyFill="1" applyBorder="1" applyAlignment="1">
      <alignment horizontal="center"/>
    </xf>
    <xf numFmtId="0" fontId="6" fillId="0" borderId="32" xfId="9" applyFont="1" applyBorder="1" applyAlignment="1">
      <alignment vertical="top"/>
    </xf>
    <xf numFmtId="0" fontId="33" fillId="0" borderId="31" xfId="9" applyFont="1" applyBorder="1" applyAlignment="1">
      <alignment horizontal="center"/>
    </xf>
    <xf numFmtId="42" fontId="7" fillId="0" borderId="3" xfId="9" applyNumberFormat="1" applyFont="1" applyBorder="1" applyAlignment="1">
      <alignment horizontal="center" vertical="top" wrapText="1"/>
    </xf>
    <xf numFmtId="42" fontId="3" fillId="7" borderId="3" xfId="9" applyNumberFormat="1" applyFill="1" applyBorder="1"/>
    <xf numFmtId="4" fontId="46" fillId="0" borderId="0" xfId="84" applyNumberFormat="1" applyFont="1"/>
    <xf numFmtId="38" fontId="5" fillId="0" borderId="0" xfId="9" applyNumberFormat="1" applyFont="1" applyAlignment="1">
      <alignment wrapText="1"/>
    </xf>
    <xf numFmtId="0" fontId="41" fillId="0" borderId="28" xfId="9" applyFont="1" applyBorder="1" applyAlignment="1">
      <alignment vertical="center" wrapText="1"/>
    </xf>
    <xf numFmtId="0" fontId="41" fillId="0" borderId="101" xfId="9" applyFont="1" applyBorder="1" applyAlignment="1">
      <alignment horizontal="center" vertical="center" wrapText="1"/>
    </xf>
    <xf numFmtId="172" fontId="3" fillId="0" borderId="0" xfId="9" applyNumberFormat="1" applyAlignment="1">
      <alignment vertical="center"/>
    </xf>
    <xf numFmtId="41" fontId="0" fillId="0" borderId="0" xfId="0" applyNumberFormat="1" applyAlignment="1">
      <alignment vertical="center"/>
    </xf>
    <xf numFmtId="0" fontId="41" fillId="0" borderId="23" xfId="9" applyFont="1" applyBorder="1" applyAlignment="1">
      <alignment vertical="center" wrapText="1"/>
    </xf>
    <xf numFmtId="0" fontId="41" fillId="0" borderId="122" xfId="9" applyFont="1" applyBorder="1" applyAlignment="1">
      <alignment vertical="center" wrapText="1"/>
    </xf>
    <xf numFmtId="0" fontId="41" fillId="0" borderId="23" xfId="9" applyFont="1" applyBorder="1" applyAlignment="1">
      <alignment horizontal="center" vertical="center" wrapText="1"/>
    </xf>
    <xf numFmtId="172" fontId="3" fillId="0" borderId="0" xfId="9" applyNumberFormat="1" applyAlignment="1">
      <alignment horizontal="center" vertical="center"/>
    </xf>
    <xf numFmtId="0" fontId="35" fillId="0" borderId="0" xfId="0" quotePrefix="1" applyFont="1" applyAlignment="1">
      <alignment horizontal="center"/>
    </xf>
    <xf numFmtId="0" fontId="1" fillId="0" borderId="0" xfId="82" applyFont="1" applyAlignment="1">
      <alignment horizontal="center"/>
    </xf>
    <xf numFmtId="3" fontId="3" fillId="0" borderId="0" xfId="27" applyNumberFormat="1"/>
    <xf numFmtId="4" fontId="3" fillId="0" borderId="0" xfId="27" applyNumberFormat="1"/>
    <xf numFmtId="0" fontId="3" fillId="0" borderId="0" xfId="27"/>
    <xf numFmtId="4" fontId="4" fillId="0" borderId="0" xfId="1" applyNumberFormat="1" applyFont="1" applyFill="1" applyAlignment="1"/>
    <xf numFmtId="14" fontId="3" fillId="5" borderId="0" xfId="9" applyNumberFormat="1" applyFill="1"/>
    <xf numFmtId="172" fontId="5" fillId="0" borderId="0" xfId="9" applyNumberFormat="1" applyFont="1" applyAlignment="1">
      <alignment horizontal="right"/>
    </xf>
    <xf numFmtId="0" fontId="6" fillId="0" borderId="0" xfId="9" applyFont="1" applyAlignment="1">
      <alignment vertical="center" wrapText="1"/>
    </xf>
    <xf numFmtId="172" fontId="5" fillId="5" borderId="0" xfId="9" applyNumberFormat="1" applyFont="1" applyFill="1" applyAlignment="1">
      <alignment horizontal="right" vertical="center"/>
    </xf>
    <xf numFmtId="0" fontId="6" fillId="0" borderId="0" xfId="9" applyFont="1" applyAlignment="1">
      <alignment horizontal="center" vertical="center" wrapText="1"/>
    </xf>
    <xf numFmtId="42" fontId="5" fillId="7" borderId="109" xfId="9" applyNumberFormat="1" applyFont="1" applyFill="1" applyBorder="1" applyAlignment="1">
      <alignment horizontal="center"/>
    </xf>
    <xf numFmtId="0" fontId="6" fillId="0" borderId="32" xfId="9" applyFont="1" applyBorder="1" applyAlignment="1">
      <alignment vertical="top" wrapText="1"/>
    </xf>
    <xf numFmtId="0" fontId="6" fillId="7" borderId="32" xfId="9" applyFont="1" applyFill="1" applyBorder="1" applyAlignment="1">
      <alignment vertical="top" wrapText="1"/>
    </xf>
    <xf numFmtId="0" fontId="6" fillId="7" borderId="32" xfId="9" applyFont="1" applyFill="1" applyBorder="1" applyAlignment="1">
      <alignment vertical="center" wrapText="1"/>
    </xf>
    <xf numFmtId="172" fontId="3" fillId="0" borderId="0" xfId="9" applyNumberFormat="1" applyAlignment="1">
      <alignment horizontal="right" vertical="center"/>
    </xf>
    <xf numFmtId="0" fontId="6" fillId="0" borderId="32" xfId="9" applyFont="1" applyBorder="1" applyAlignment="1">
      <alignment vertical="center" wrapText="1"/>
    </xf>
    <xf numFmtId="0" fontId="0" fillId="47" borderId="0" xfId="0" applyFill="1"/>
    <xf numFmtId="0" fontId="6" fillId="0" borderId="69" xfId="9" applyFont="1" applyBorder="1" applyAlignment="1">
      <alignment horizontal="center" vertical="top" wrapText="1"/>
    </xf>
    <xf numFmtId="0" fontId="6" fillId="0" borderId="63" xfId="9" applyFont="1" applyBorder="1" applyAlignment="1">
      <alignment horizontal="center" vertical="top" wrapText="1"/>
    </xf>
    <xf numFmtId="4" fontId="35" fillId="0" borderId="0" xfId="0" quotePrefix="1" applyNumberFormat="1" applyFont="1"/>
    <xf numFmtId="3" fontId="14" fillId="0" borderId="0" xfId="0" applyNumberFormat="1" applyFont="1" applyAlignment="1">
      <alignment horizontal="right"/>
    </xf>
    <xf numFmtId="3" fontId="45" fillId="0" borderId="0" xfId="0" applyNumberFormat="1" applyFont="1" applyAlignment="1">
      <alignment horizontal="right"/>
    </xf>
    <xf numFmtId="164" fontId="3" fillId="0" borderId="0" xfId="1" applyNumberFormat="1" applyFont="1"/>
    <xf numFmtId="14" fontId="3" fillId="0" borderId="0" xfId="9" applyNumberFormat="1"/>
    <xf numFmtId="0" fontId="7" fillId="30" borderId="0" xfId="9" applyFont="1" applyFill="1" applyAlignment="1">
      <alignment vertical="top" wrapText="1"/>
    </xf>
    <xf numFmtId="0" fontId="5" fillId="7" borderId="0" xfId="9" applyFont="1" applyFill="1" applyAlignment="1">
      <alignment horizontal="center" vertical="top" wrapText="1"/>
    </xf>
    <xf numFmtId="0" fontId="5" fillId="2" borderId="0" xfId="9" applyFont="1" applyFill="1" applyAlignment="1">
      <alignment horizontal="center" vertical="top" wrapText="1"/>
    </xf>
    <xf numFmtId="44" fontId="3" fillId="7" borderId="0" xfId="9" applyNumberFormat="1" applyFill="1"/>
    <xf numFmtId="0" fontId="35" fillId="0" borderId="0" xfId="9" applyFont="1" applyAlignment="1">
      <alignment horizontal="center"/>
    </xf>
    <xf numFmtId="0" fontId="33" fillId="0" borderId="0" xfId="9" applyFont="1" applyAlignment="1">
      <alignment horizontal="center"/>
    </xf>
    <xf numFmtId="42" fontId="3" fillId="0" borderId="69" xfId="9" applyNumberFormat="1" applyBorder="1" applyAlignment="1">
      <alignment vertical="center"/>
    </xf>
    <xf numFmtId="42" fontId="3" fillId="0" borderId="58" xfId="9" applyNumberFormat="1" applyBorder="1" applyAlignment="1">
      <alignment vertical="center"/>
    </xf>
    <xf numFmtId="42" fontId="3" fillId="0" borderId="63" xfId="9" applyNumberFormat="1" applyBorder="1" applyAlignment="1">
      <alignment vertical="center"/>
    </xf>
    <xf numFmtId="42" fontId="3" fillId="0" borderId="0" xfId="9" applyNumberFormat="1" applyAlignment="1">
      <alignment vertical="center"/>
    </xf>
    <xf numFmtId="42" fontId="3" fillId="0" borderId="0" xfId="9" applyNumberFormat="1" applyAlignment="1">
      <alignment horizontal="center" vertical="top" wrapText="1"/>
    </xf>
    <xf numFmtId="42" fontId="7" fillId="2" borderId="0" xfId="9" applyNumberFormat="1" applyFont="1" applyFill="1" applyAlignment="1">
      <alignment horizontal="center" vertical="top" wrapText="1"/>
    </xf>
    <xf numFmtId="38" fontId="3" fillId="5" borderId="0" xfId="9" applyNumberFormat="1" applyFill="1"/>
    <xf numFmtId="37" fontId="0" fillId="0" borderId="0" xfId="0" applyNumberFormat="1" applyAlignment="1">
      <alignment vertical="center"/>
    </xf>
    <xf numFmtId="42" fontId="3" fillId="0" borderId="0" xfId="9" applyNumberFormat="1" applyAlignment="1">
      <alignment horizontal="center" vertical="center"/>
    </xf>
    <xf numFmtId="38" fontId="3" fillId="5" borderId="0" xfId="9" applyNumberFormat="1" applyFill="1" applyAlignment="1">
      <alignment vertical="center"/>
    </xf>
    <xf numFmtId="37" fontId="0" fillId="0" borderId="0" xfId="0" applyNumberFormat="1"/>
    <xf numFmtId="37" fontId="5" fillId="0" borderId="109" xfId="9" applyNumberFormat="1" applyFont="1" applyBorder="1" applyAlignment="1">
      <alignment horizontal="center"/>
    </xf>
    <xf numFmtId="0" fontId="33" fillId="0" borderId="25" xfId="9" applyFont="1" applyBorder="1" applyAlignment="1">
      <alignment horizontal="center"/>
    </xf>
    <xf numFmtId="42" fontId="7" fillId="0" borderId="0" xfId="9" applyNumberFormat="1" applyFont="1" applyAlignment="1">
      <alignment horizontal="center" vertical="center" wrapText="1"/>
    </xf>
    <xf numFmtId="0" fontId="33" fillId="0" borderId="31" xfId="9" applyFont="1" applyBorder="1" applyAlignment="1">
      <alignment horizontal="center" vertical="center"/>
    </xf>
    <xf numFmtId="42" fontId="3" fillId="7" borderId="0" xfId="9" applyNumberFormat="1" applyFill="1" applyAlignment="1">
      <alignment vertical="center"/>
    </xf>
    <xf numFmtId="0" fontId="55" fillId="0" borderId="0" xfId="9" applyFont="1"/>
    <xf numFmtId="38" fontId="56" fillId="0" borderId="0" xfId="0" applyNumberFormat="1" applyFont="1" applyAlignment="1">
      <alignment horizontal="left" readingOrder="1"/>
    </xf>
    <xf numFmtId="164" fontId="57" fillId="0" borderId="28" xfId="86" applyNumberFormat="1" applyFont="1" applyFill="1" applyBorder="1" applyAlignment="1" applyProtection="1">
      <alignment horizontal="center"/>
    </xf>
    <xf numFmtId="0" fontId="58" fillId="0" borderId="0" xfId="9" applyFont="1" applyAlignment="1">
      <alignment horizontal="left"/>
    </xf>
    <xf numFmtId="0" fontId="55" fillId="0" borderId="0" xfId="0" applyFont="1"/>
    <xf numFmtId="0" fontId="59" fillId="0" borderId="0" xfId="0" applyFont="1"/>
    <xf numFmtId="0" fontId="60" fillId="0" borderId="0" xfId="0" applyFont="1"/>
    <xf numFmtId="0" fontId="61" fillId="0" borderId="0" xfId="0" applyFont="1" applyAlignment="1">
      <alignment vertical="top" wrapText="1"/>
    </xf>
    <xf numFmtId="0" fontId="55" fillId="0" borderId="0" xfId="0" applyFont="1" applyAlignment="1">
      <alignment vertical="top" wrapText="1"/>
    </xf>
    <xf numFmtId="0" fontId="55" fillId="0" borderId="0" xfId="9" applyFont="1" applyAlignment="1">
      <alignment horizontal="left" vertical="top" wrapText="1"/>
    </xf>
    <xf numFmtId="41" fontId="55" fillId="0" borderId="0" xfId="9" applyNumberFormat="1" applyFont="1"/>
    <xf numFmtId="170" fontId="55" fillId="0" borderId="0" xfId="9" applyNumberFormat="1" applyFont="1"/>
    <xf numFmtId="0" fontId="55" fillId="0" borderId="0" xfId="9" applyFont="1" applyAlignment="1">
      <alignment horizontal="center"/>
    </xf>
    <xf numFmtId="0" fontId="55" fillId="0" borderId="0" xfId="0" applyFont="1" applyAlignment="1">
      <alignment horizontal="left"/>
    </xf>
    <xf numFmtId="37" fontId="55" fillId="7" borderId="0" xfId="9" applyNumberFormat="1" applyFont="1" applyFill="1" applyAlignment="1">
      <alignment horizontal="center"/>
    </xf>
    <xf numFmtId="0" fontId="55" fillId="0" borderId="0" xfId="0" applyFont="1" applyAlignment="1">
      <alignment horizontal="center"/>
    </xf>
    <xf numFmtId="37" fontId="55" fillId="7" borderId="0" xfId="0" applyNumberFormat="1" applyFont="1" applyFill="1"/>
    <xf numFmtId="37" fontId="55" fillId="7" borderId="0" xfId="0" applyNumberFormat="1" applyFont="1" applyFill="1" applyAlignment="1">
      <alignment horizontal="left"/>
    </xf>
    <xf numFmtId="0" fontId="55" fillId="7" borderId="0" xfId="0" applyFont="1" applyFill="1"/>
    <xf numFmtId="37" fontId="55" fillId="7" borderId="0" xfId="1" applyNumberFormat="1" applyFont="1" applyFill="1"/>
    <xf numFmtId="37" fontId="55" fillId="7" borderId="0" xfId="9" applyNumberFormat="1" applyFont="1" applyFill="1"/>
    <xf numFmtId="0" fontId="63" fillId="0" borderId="0" xfId="0" applyFont="1"/>
    <xf numFmtId="38" fontId="55" fillId="0" borderId="0" xfId="0" applyNumberFormat="1" applyFont="1"/>
    <xf numFmtId="164" fontId="55" fillId="0" borderId="0" xfId="1" applyNumberFormat="1" applyFont="1" applyFill="1"/>
    <xf numFmtId="37" fontId="55" fillId="7" borderId="0" xfId="0" applyNumberFormat="1" applyFont="1" applyFill="1" applyAlignment="1">
      <alignment horizontal="center"/>
    </xf>
    <xf numFmtId="37" fontId="58" fillId="7" borderId="0" xfId="0" applyNumberFormat="1" applyFont="1" applyFill="1"/>
    <xf numFmtId="37" fontId="58" fillId="7" borderId="3" xfId="1" applyNumberFormat="1" applyFont="1" applyFill="1" applyBorder="1" applyAlignment="1">
      <alignment horizontal="center"/>
    </xf>
    <xf numFmtId="0" fontId="58" fillId="7" borderId="0" xfId="0" applyFont="1" applyFill="1" applyAlignment="1">
      <alignment horizontal="center"/>
    </xf>
    <xf numFmtId="37" fontId="58" fillId="7" borderId="3" xfId="9" applyNumberFormat="1" applyFont="1" applyFill="1" applyBorder="1"/>
    <xf numFmtId="37" fontId="58" fillId="7" borderId="3" xfId="9" applyNumberFormat="1" applyFont="1" applyFill="1" applyBorder="1" applyAlignment="1">
      <alignment horizontal="center" wrapText="1"/>
    </xf>
    <xf numFmtId="0" fontId="58" fillId="7" borderId="0" xfId="0" applyFont="1" applyFill="1" applyAlignment="1">
      <alignment horizontal="center" wrapText="1"/>
    </xf>
    <xf numFmtId="37" fontId="58" fillId="7" borderId="0" xfId="9" applyNumberFormat="1" applyFont="1" applyFill="1"/>
    <xf numFmtId="41" fontId="58" fillId="7" borderId="0" xfId="9" applyNumberFormat="1" applyFont="1" applyFill="1" applyAlignment="1">
      <alignment horizontal="center" wrapText="1"/>
    </xf>
    <xf numFmtId="41" fontId="55" fillId="6" borderId="0" xfId="0" applyNumberFormat="1" applyFont="1" applyFill="1"/>
    <xf numFmtId="41" fontId="55" fillId="0" borderId="0" xfId="0" applyNumberFormat="1" applyFont="1"/>
    <xf numFmtId="38" fontId="55" fillId="7" borderId="0" xfId="0" applyNumberFormat="1" applyFont="1" applyFill="1"/>
    <xf numFmtId="38" fontId="58" fillId="7" borderId="0" xfId="0" applyNumberFormat="1" applyFont="1" applyFill="1" applyAlignment="1">
      <alignment horizontal="center"/>
    </xf>
    <xf numFmtId="42" fontId="55" fillId="35" borderId="69" xfId="0" applyNumberFormat="1" applyFont="1" applyFill="1" applyBorder="1"/>
    <xf numFmtId="42" fontId="55" fillId="35" borderId="12" xfId="0" applyNumberFormat="1" applyFont="1" applyFill="1" applyBorder="1"/>
    <xf numFmtId="42" fontId="55" fillId="7" borderId="0" xfId="0" applyNumberFormat="1" applyFont="1" applyFill="1"/>
    <xf numFmtId="37" fontId="55" fillId="7" borderId="2" xfId="0" applyNumberFormat="1" applyFont="1" applyFill="1" applyBorder="1"/>
    <xf numFmtId="41" fontId="55" fillId="0" borderId="2" xfId="0" applyNumberFormat="1" applyFont="1" applyBorder="1"/>
    <xf numFmtId="0" fontId="64" fillId="7" borderId="0" xfId="0" applyFont="1" applyFill="1" applyAlignment="1">
      <alignment horizontal="center"/>
    </xf>
    <xf numFmtId="0" fontId="58" fillId="0" borderId="0" xfId="0" applyFont="1"/>
    <xf numFmtId="0" fontId="55" fillId="0" borderId="0" xfId="0" applyFont="1" applyAlignment="1">
      <alignment wrapText="1"/>
    </xf>
    <xf numFmtId="0" fontId="58" fillId="0" borderId="2" xfId="0" applyFont="1" applyBorder="1"/>
    <xf numFmtId="42" fontId="55" fillId="0" borderId="0" xfId="0" applyNumberFormat="1" applyFont="1"/>
    <xf numFmtId="0" fontId="58" fillId="0" borderId="4" xfId="0" applyFont="1" applyBorder="1" applyAlignment="1">
      <alignment horizontal="center" wrapText="1"/>
    </xf>
    <xf numFmtId="0" fontId="58" fillId="0" borderId="89" xfId="0" applyFont="1" applyBorder="1"/>
    <xf numFmtId="0" fontId="55" fillId="0" borderId="90" xfId="0" applyFont="1" applyBorder="1"/>
    <xf numFmtId="0" fontId="55" fillId="0" borderId="132" xfId="0" applyFont="1" applyBorder="1"/>
    <xf numFmtId="0" fontId="55" fillId="0" borderId="32" xfId="0" applyFont="1" applyBorder="1"/>
    <xf numFmtId="42" fontId="55" fillId="0" borderId="31" xfId="0" applyNumberFormat="1" applyFont="1" applyBorder="1"/>
    <xf numFmtId="0" fontId="58" fillId="0" borderId="91" xfId="0" applyFont="1" applyBorder="1"/>
    <xf numFmtId="42" fontId="55" fillId="0" borderId="133" xfId="0" applyNumberFormat="1" applyFont="1" applyBorder="1"/>
    <xf numFmtId="0" fontId="58" fillId="0" borderId="32" xfId="0" applyFont="1" applyBorder="1"/>
    <xf numFmtId="42" fontId="58" fillId="38" borderId="0" xfId="0" applyNumberFormat="1" applyFont="1" applyFill="1"/>
    <xf numFmtId="0" fontId="55" fillId="0" borderId="133" xfId="0" applyFont="1" applyBorder="1"/>
    <xf numFmtId="41" fontId="58" fillId="38" borderId="3" xfId="0" applyNumberFormat="1" applyFont="1" applyFill="1" applyBorder="1"/>
    <xf numFmtId="0" fontId="55" fillId="7" borderId="2" xfId="9" applyFont="1" applyFill="1" applyBorder="1"/>
    <xf numFmtId="41" fontId="55" fillId="32" borderId="2" xfId="9" applyNumberFormat="1" applyFont="1" applyFill="1" applyBorder="1" applyAlignment="1">
      <alignment horizontal="center"/>
    </xf>
    <xf numFmtId="41" fontId="55" fillId="7" borderId="2" xfId="9" applyNumberFormat="1" applyFont="1" applyFill="1" applyBorder="1" applyAlignment="1">
      <alignment horizontal="center"/>
    </xf>
    <xf numFmtId="0" fontId="55" fillId="7" borderId="0" xfId="9" applyFont="1" applyFill="1"/>
    <xf numFmtId="41" fontId="55" fillId="7" borderId="0" xfId="9" applyNumberFormat="1" applyFont="1" applyFill="1" applyAlignment="1">
      <alignment horizontal="center"/>
    </xf>
    <xf numFmtId="0" fontId="55" fillId="0" borderId="91" xfId="0" applyFont="1" applyBorder="1"/>
    <xf numFmtId="41" fontId="55" fillId="0" borderId="133" xfId="0" applyNumberFormat="1" applyFont="1" applyBorder="1"/>
    <xf numFmtId="0" fontId="55" fillId="0" borderId="26" xfId="0" applyFont="1" applyBorder="1"/>
    <xf numFmtId="0" fontId="55" fillId="0" borderId="109" xfId="0" applyFont="1" applyBorder="1"/>
    <xf numFmtId="42" fontId="55" fillId="0" borderId="25" xfId="0" applyNumberFormat="1" applyFont="1" applyBorder="1"/>
    <xf numFmtId="41" fontId="55" fillId="7" borderId="133" xfId="0" applyNumberFormat="1" applyFont="1" applyFill="1" applyBorder="1" applyAlignment="1">
      <alignment horizontal="left"/>
    </xf>
    <xf numFmtId="41" fontId="55" fillId="0" borderId="29" xfId="0" applyNumberFormat="1" applyFont="1" applyBorder="1"/>
    <xf numFmtId="42" fontId="58" fillId="38" borderId="31" xfId="0" applyNumberFormat="1" applyFont="1" applyFill="1" applyBorder="1"/>
    <xf numFmtId="0" fontId="55" fillId="0" borderId="31" xfId="0" applyFont="1" applyBorder="1"/>
    <xf numFmtId="0" fontId="58" fillId="0" borderId="6" xfId="0" applyFont="1" applyBorder="1"/>
    <xf numFmtId="41" fontId="55" fillId="0" borderId="134" xfId="0" applyNumberFormat="1" applyFont="1" applyBorder="1"/>
    <xf numFmtId="0" fontId="55" fillId="0" borderId="92" xfId="0" applyFont="1" applyBorder="1"/>
    <xf numFmtId="0" fontId="55" fillId="0" borderId="2" xfId="0" applyFont="1" applyBorder="1"/>
    <xf numFmtId="42" fontId="55" fillId="0" borderId="2" xfId="0" applyNumberFormat="1" applyFont="1" applyBorder="1"/>
    <xf numFmtId="42" fontId="55" fillId="0" borderId="135" xfId="0" applyNumberFormat="1" applyFont="1" applyBorder="1"/>
    <xf numFmtId="0" fontId="55" fillId="0" borderId="30" xfId="0" applyFont="1" applyBorder="1"/>
    <xf numFmtId="0" fontId="55" fillId="0" borderId="3" xfId="0" applyFont="1" applyBorder="1"/>
    <xf numFmtId="42" fontId="55" fillId="0" borderId="29" xfId="0" applyNumberFormat="1" applyFont="1" applyBorder="1"/>
    <xf numFmtId="0" fontId="55" fillId="0" borderId="91" xfId="0" applyFont="1" applyBorder="1" applyAlignment="1">
      <alignment horizontal="left"/>
    </xf>
    <xf numFmtId="42" fontId="55" fillId="32" borderId="12" xfId="9" applyNumberFormat="1" applyFont="1" applyFill="1" applyBorder="1"/>
    <xf numFmtId="0" fontId="55" fillId="0" borderId="133" xfId="0" applyFont="1" applyBorder="1" applyAlignment="1">
      <alignment horizontal="left"/>
    </xf>
    <xf numFmtId="0" fontId="55" fillId="0" borderId="94" xfId="0" applyFont="1" applyBorder="1" applyAlignment="1">
      <alignment horizontal="left"/>
    </xf>
    <xf numFmtId="0" fontId="55" fillId="0" borderId="3" xfId="0" applyFont="1" applyBorder="1" applyAlignment="1">
      <alignment horizontal="left"/>
    </xf>
    <xf numFmtId="42" fontId="55" fillId="32" borderId="93" xfId="9" applyNumberFormat="1" applyFont="1" applyFill="1" applyBorder="1"/>
    <xf numFmtId="41" fontId="55" fillId="0" borderId="3" xfId="0" applyNumberFormat="1" applyFont="1" applyBorder="1"/>
    <xf numFmtId="0" fontId="55" fillId="0" borderId="95" xfId="0" applyFont="1" applyBorder="1" applyAlignment="1">
      <alignment horizontal="left"/>
    </xf>
    <xf numFmtId="0" fontId="55" fillId="0" borderId="96" xfId="0" applyFont="1" applyBorder="1" applyAlignment="1">
      <alignment horizontal="left"/>
    </xf>
    <xf numFmtId="42" fontId="55" fillId="0" borderId="97" xfId="0" applyNumberFormat="1" applyFont="1" applyBorder="1"/>
    <xf numFmtId="42" fontId="55" fillId="0" borderId="98" xfId="0" applyNumberFormat="1" applyFont="1" applyBorder="1"/>
    <xf numFmtId="0" fontId="58" fillId="0" borderId="0" xfId="0" applyFont="1" applyAlignment="1">
      <alignment horizontal="center"/>
    </xf>
    <xf numFmtId="41" fontId="55" fillId="6" borderId="2" xfId="0" applyNumberFormat="1" applyFont="1" applyFill="1" applyBorder="1"/>
    <xf numFmtId="0" fontId="58" fillId="0" borderId="30" xfId="0" applyFont="1" applyBorder="1"/>
    <xf numFmtId="0" fontId="55" fillId="0" borderId="3" xfId="0" applyFont="1" applyBorder="1" applyAlignment="1">
      <alignment wrapText="1"/>
    </xf>
    <xf numFmtId="39" fontId="58" fillId="0" borderId="0" xfId="75" applyNumberFormat="1" applyFont="1"/>
    <xf numFmtId="41" fontId="55" fillId="5" borderId="0" xfId="0" applyNumberFormat="1" applyFont="1" applyFill="1"/>
    <xf numFmtId="0" fontId="58" fillId="0" borderId="0" xfId="75" applyFont="1"/>
    <xf numFmtId="38" fontId="58" fillId="0" borderId="0" xfId="0" applyNumberFormat="1" applyFont="1"/>
    <xf numFmtId="0" fontId="55" fillId="0" borderId="0" xfId="0" applyFont="1" applyAlignment="1">
      <alignment horizontal="center" wrapText="1"/>
    </xf>
    <xf numFmtId="37" fontId="58" fillId="7" borderId="2" xfId="0" applyNumberFormat="1" applyFont="1" applyFill="1" applyBorder="1"/>
    <xf numFmtId="37" fontId="58" fillId="7" borderId="3" xfId="0" applyNumberFormat="1" applyFont="1" applyFill="1" applyBorder="1"/>
    <xf numFmtId="42" fontId="55" fillId="0" borderId="68" xfId="9" applyNumberFormat="1" applyFont="1" applyBorder="1"/>
    <xf numFmtId="41" fontId="55" fillId="6" borderId="58" xfId="0" applyNumberFormat="1" applyFont="1" applyFill="1" applyBorder="1"/>
    <xf numFmtId="42" fontId="55" fillId="33" borderId="26" xfId="76" applyNumberFormat="1" applyFont="1" applyFill="1" applyBorder="1" applyAlignment="1">
      <alignment horizontal="center"/>
    </xf>
    <xf numFmtId="42" fontId="58" fillId="0" borderId="70" xfId="0" applyNumberFormat="1" applyFont="1" applyBorder="1"/>
    <xf numFmtId="42" fontId="55" fillId="7" borderId="0" xfId="76" applyNumberFormat="1" applyFont="1" applyFill="1"/>
    <xf numFmtId="42" fontId="55" fillId="7" borderId="71" xfId="9" applyNumberFormat="1" applyFont="1" applyFill="1" applyBorder="1"/>
    <xf numFmtId="42" fontId="55" fillId="7" borderId="69" xfId="9" applyNumberFormat="1" applyFont="1" applyFill="1" applyBorder="1"/>
    <xf numFmtId="42" fontId="55" fillId="32" borderId="69" xfId="0" applyNumberFormat="1" applyFont="1" applyFill="1" applyBorder="1"/>
    <xf numFmtId="42" fontId="55" fillId="0" borderId="72" xfId="9" applyNumberFormat="1" applyFont="1" applyBorder="1"/>
    <xf numFmtId="39" fontId="67" fillId="0" borderId="55" xfId="75" applyNumberFormat="1" applyFont="1" applyBorder="1"/>
    <xf numFmtId="42" fontId="55" fillId="6" borderId="69" xfId="0" applyNumberFormat="1" applyFont="1" applyFill="1" applyBorder="1"/>
    <xf numFmtId="42" fontId="55" fillId="0" borderId="73" xfId="0" applyNumberFormat="1" applyFont="1" applyBorder="1"/>
    <xf numFmtId="41" fontId="55" fillId="0" borderId="57" xfId="9" applyNumberFormat="1" applyFont="1" applyBorder="1"/>
    <xf numFmtId="41" fontId="55" fillId="33" borderId="32" xfId="76" applyNumberFormat="1" applyFont="1" applyFill="1" applyBorder="1" applyAlignment="1">
      <alignment horizontal="center"/>
    </xf>
    <xf numFmtId="41" fontId="58" fillId="0" borderId="59" xfId="0" applyNumberFormat="1" applyFont="1" applyBorder="1"/>
    <xf numFmtId="41" fontId="55" fillId="7" borderId="0" xfId="76" applyNumberFormat="1" applyFont="1" applyFill="1"/>
    <xf numFmtId="41" fontId="55" fillId="7" borderId="60" xfId="9" applyNumberFormat="1" applyFont="1" applyFill="1" applyBorder="1"/>
    <xf numFmtId="41" fontId="55" fillId="7" borderId="58" xfId="9" applyNumberFormat="1" applyFont="1" applyFill="1" applyBorder="1"/>
    <xf numFmtId="41" fontId="55" fillId="32" borderId="58" xfId="0" applyNumberFormat="1" applyFont="1" applyFill="1" applyBorder="1"/>
    <xf numFmtId="41" fontId="58" fillId="0" borderId="74" xfId="9" applyNumberFormat="1" applyFont="1" applyBorder="1"/>
    <xf numFmtId="41" fontId="55" fillId="0" borderId="56" xfId="0" applyNumberFormat="1" applyFont="1" applyBorder="1"/>
    <xf numFmtId="41" fontId="55" fillId="33" borderId="59" xfId="0" applyNumberFormat="1" applyFont="1" applyFill="1" applyBorder="1" applyAlignment="1">
      <alignment horizontal="center"/>
    </xf>
    <xf numFmtId="41" fontId="55" fillId="0" borderId="61" xfId="9" applyNumberFormat="1" applyFont="1" applyBorder="1"/>
    <xf numFmtId="0" fontId="55" fillId="33" borderId="59" xfId="0" applyFont="1" applyFill="1" applyBorder="1" applyAlignment="1">
      <alignment horizontal="center"/>
    </xf>
    <xf numFmtId="41" fontId="55" fillId="7" borderId="75" xfId="9" applyNumberFormat="1" applyFont="1" applyFill="1" applyBorder="1"/>
    <xf numFmtId="41" fontId="55" fillId="7" borderId="76" xfId="9" applyNumberFormat="1" applyFont="1" applyFill="1" applyBorder="1"/>
    <xf numFmtId="41" fontId="55" fillId="32" borderId="76" xfId="0" applyNumberFormat="1" applyFont="1" applyFill="1" applyBorder="1"/>
    <xf numFmtId="38" fontId="55" fillId="33" borderId="77" xfId="0" applyNumberFormat="1" applyFont="1" applyFill="1" applyBorder="1" applyAlignment="1">
      <alignment horizontal="center"/>
    </xf>
    <xf numFmtId="41" fontId="55" fillId="6" borderId="78" xfId="0" applyNumberFormat="1" applyFont="1" applyFill="1" applyBorder="1"/>
    <xf numFmtId="41" fontId="55" fillId="33" borderId="105" xfId="76" applyNumberFormat="1" applyFont="1" applyFill="1" applyBorder="1" applyAlignment="1">
      <alignment horizontal="center"/>
    </xf>
    <xf numFmtId="0" fontId="55" fillId="33" borderId="79" xfId="0" applyFont="1" applyFill="1" applyBorder="1" applyAlignment="1">
      <alignment horizontal="center"/>
    </xf>
    <xf numFmtId="0" fontId="55" fillId="0" borderId="46" xfId="9" applyFont="1" applyBorder="1"/>
    <xf numFmtId="0" fontId="55" fillId="0" borderId="47" xfId="9" applyFont="1" applyBorder="1"/>
    <xf numFmtId="42" fontId="58" fillId="0" borderId="48" xfId="9" applyNumberFormat="1" applyFont="1" applyBorder="1"/>
    <xf numFmtId="41" fontId="55" fillId="0" borderId="0" xfId="76" applyNumberFormat="1" applyFont="1" applyFill="1"/>
    <xf numFmtId="169" fontId="55" fillId="0" borderId="0" xfId="76" applyNumberFormat="1" applyFont="1" applyFill="1"/>
    <xf numFmtId="42" fontId="58" fillId="7" borderId="80" xfId="0" applyNumberFormat="1" applyFont="1" applyFill="1" applyBorder="1"/>
    <xf numFmtId="41" fontId="55" fillId="7" borderId="58" xfId="76" applyNumberFormat="1" applyFont="1" applyFill="1" applyBorder="1" applyAlignment="1">
      <alignment horizontal="center"/>
    </xf>
    <xf numFmtId="37" fontId="55" fillId="7" borderId="3" xfId="0" applyNumberFormat="1" applyFont="1" applyFill="1" applyBorder="1"/>
    <xf numFmtId="41" fontId="55" fillId="6" borderId="3" xfId="0" applyNumberFormat="1" applyFont="1" applyFill="1" applyBorder="1"/>
    <xf numFmtId="42" fontId="58" fillId="0" borderId="0" xfId="0" applyNumberFormat="1" applyFont="1" applyAlignment="1">
      <alignment horizontal="center"/>
    </xf>
    <xf numFmtId="44" fontId="68" fillId="0" borderId="0" xfId="0" applyNumberFormat="1" applyFont="1" applyAlignment="1">
      <alignment horizontal="center"/>
    </xf>
    <xf numFmtId="0" fontId="55" fillId="33" borderId="0" xfId="0" applyFont="1" applyFill="1"/>
    <xf numFmtId="39" fontId="67" fillId="0" borderId="106" xfId="75" applyNumberFormat="1" applyFont="1" applyBorder="1" applyAlignment="1">
      <alignment horizontal="left"/>
    </xf>
    <xf numFmtId="41" fontId="55" fillId="7" borderId="107" xfId="76" applyNumberFormat="1" applyFont="1" applyFill="1" applyBorder="1" applyAlignment="1">
      <alignment horizontal="center"/>
    </xf>
    <xf numFmtId="41" fontId="55" fillId="7" borderId="108" xfId="0" applyNumberFormat="1" applyFont="1" applyFill="1" applyBorder="1"/>
    <xf numFmtId="38" fontId="55" fillId="0" borderId="0" xfId="0" applyNumberFormat="1" applyFont="1" applyAlignment="1">
      <alignment horizontal="center"/>
    </xf>
    <xf numFmtId="42" fontId="69" fillId="0" borderId="0" xfId="0" applyNumberFormat="1" applyFont="1"/>
    <xf numFmtId="0" fontId="55" fillId="0" borderId="0" xfId="0" applyFont="1" applyAlignment="1">
      <alignment horizontal="right"/>
    </xf>
    <xf numFmtId="42" fontId="58" fillId="0" borderId="81" xfId="0" applyNumberFormat="1" applyFont="1" applyBorder="1"/>
    <xf numFmtId="44" fontId="55" fillId="0" borderId="81" xfId="0" applyNumberFormat="1" applyFont="1" applyBorder="1"/>
    <xf numFmtId="37" fontId="58" fillId="0" borderId="0" xfId="0" applyNumberFormat="1" applyFont="1"/>
    <xf numFmtId="37" fontId="55" fillId="0" borderId="0" xfId="0" applyNumberFormat="1" applyFont="1"/>
    <xf numFmtId="0" fontId="55" fillId="0" borderId="113" xfId="9" applyFont="1" applyBorder="1"/>
    <xf numFmtId="0" fontId="55" fillId="0" borderId="114" xfId="9" applyFont="1" applyBorder="1"/>
    <xf numFmtId="0" fontId="55" fillId="0" borderId="114" xfId="0" applyFont="1" applyBorder="1"/>
    <xf numFmtId="42" fontId="55" fillId="0" borderId="115" xfId="9" applyNumberFormat="1" applyFont="1" applyBorder="1" applyAlignment="1">
      <alignment horizontal="center"/>
    </xf>
    <xf numFmtId="0" fontId="55" fillId="0" borderId="116" xfId="9" applyFont="1" applyBorder="1"/>
    <xf numFmtId="41" fontId="55" fillId="6" borderId="93" xfId="0" applyNumberFormat="1" applyFont="1" applyFill="1" applyBorder="1"/>
    <xf numFmtId="42" fontId="55" fillId="0" borderId="117" xfId="9" applyNumberFormat="1" applyFont="1" applyBorder="1"/>
    <xf numFmtId="0" fontId="55" fillId="0" borderId="116" xfId="0" applyFont="1" applyBorder="1"/>
    <xf numFmtId="42" fontId="55" fillId="0" borderId="117" xfId="0" applyNumberFormat="1" applyFont="1" applyBorder="1"/>
    <xf numFmtId="0" fontId="55" fillId="0" borderId="116" xfId="9" applyFont="1" applyBorder="1" applyAlignment="1">
      <alignment horizontal="left"/>
    </xf>
    <xf numFmtId="0" fontId="55" fillId="0" borderId="117" xfId="0" applyFont="1" applyBorder="1"/>
    <xf numFmtId="39" fontId="67" fillId="7" borderId="0" xfId="75" applyNumberFormat="1" applyFont="1" applyFill="1"/>
    <xf numFmtId="0" fontId="55" fillId="0" borderId="118" xfId="0" applyFont="1" applyBorder="1"/>
    <xf numFmtId="0" fontId="55" fillId="0" borderId="119" xfId="0" applyFont="1" applyBorder="1"/>
    <xf numFmtId="42" fontId="55" fillId="0" borderId="120" xfId="9" applyNumberFormat="1" applyFont="1" applyBorder="1"/>
    <xf numFmtId="41" fontId="55" fillId="7" borderId="0" xfId="0" applyNumberFormat="1" applyFont="1" applyFill="1"/>
    <xf numFmtId="0" fontId="58" fillId="0" borderId="26" xfId="0" applyFont="1" applyBorder="1"/>
    <xf numFmtId="0" fontId="55" fillId="0" borderId="25" xfId="0" applyFont="1" applyBorder="1"/>
    <xf numFmtId="37" fontId="55" fillId="7" borderId="7" xfId="0" applyNumberFormat="1" applyFont="1" applyFill="1" applyBorder="1"/>
    <xf numFmtId="41" fontId="55" fillId="7" borderId="7" xfId="0" applyNumberFormat="1" applyFont="1" applyFill="1" applyBorder="1"/>
    <xf numFmtId="37" fontId="58" fillId="7" borderId="0" xfId="1" applyNumberFormat="1" applyFont="1" applyFill="1" applyBorder="1" applyProtection="1">
      <protection locked="0"/>
    </xf>
    <xf numFmtId="37" fontId="55" fillId="7" borderId="0" xfId="1" applyNumberFormat="1" applyFont="1" applyFill="1" applyBorder="1" applyProtection="1">
      <protection locked="0"/>
    </xf>
    <xf numFmtId="39" fontId="67" fillId="7" borderId="0" xfId="75" applyNumberFormat="1" applyFont="1" applyFill="1" applyAlignment="1">
      <alignment horizontal="left"/>
    </xf>
    <xf numFmtId="42" fontId="58" fillId="7" borderId="0" xfId="0" applyNumberFormat="1" applyFont="1" applyFill="1"/>
    <xf numFmtId="44" fontId="55" fillId="7" borderId="0" xfId="0" applyNumberFormat="1" applyFont="1" applyFill="1"/>
    <xf numFmtId="0" fontId="55" fillId="0" borderId="29" xfId="0" applyFont="1" applyBorder="1"/>
    <xf numFmtId="37" fontId="55" fillId="7" borderId="12" xfId="0" applyNumberFormat="1" applyFont="1" applyFill="1" applyBorder="1" applyAlignment="1">
      <alignment horizontal="center"/>
    </xf>
    <xf numFmtId="38" fontId="55" fillId="0" borderId="0" xfId="9" applyNumberFormat="1" applyFont="1"/>
    <xf numFmtId="41" fontId="55" fillId="0" borderId="12" xfId="0" applyNumberFormat="1" applyFont="1" applyBorder="1"/>
    <xf numFmtId="0" fontId="58" fillId="7" borderId="12" xfId="9" applyFont="1" applyFill="1" applyBorder="1" applyAlignment="1">
      <alignment horizontal="center"/>
    </xf>
    <xf numFmtId="41" fontId="58" fillId="0" borderId="0" xfId="0" applyNumberFormat="1" applyFont="1" applyAlignment="1">
      <alignment horizontal="center"/>
    </xf>
    <xf numFmtId="44" fontId="71" fillId="0" borderId="0" xfId="0" applyNumberFormat="1" applyFont="1"/>
    <xf numFmtId="42" fontId="55" fillId="0" borderId="3" xfId="0" applyNumberFormat="1" applyFont="1" applyBorder="1"/>
    <xf numFmtId="38" fontId="64" fillId="7" borderId="0" xfId="9" applyNumberFormat="1" applyFont="1" applyFill="1"/>
    <xf numFmtId="0" fontId="64" fillId="0" borderId="0" xfId="9" applyFont="1" applyAlignment="1">
      <alignment horizontal="left"/>
    </xf>
    <xf numFmtId="0" fontId="72" fillId="0" borderId="0" xfId="0" applyFont="1"/>
    <xf numFmtId="164" fontId="73" fillId="0" borderId="3" xfId="1" applyNumberFormat="1" applyFont="1" applyFill="1" applyBorder="1" applyAlignment="1">
      <alignment horizontal="center"/>
    </xf>
    <xf numFmtId="164" fontId="58" fillId="0" borderId="3" xfId="1" applyNumberFormat="1" applyFont="1" applyFill="1" applyBorder="1" applyAlignment="1">
      <alignment horizontal="center"/>
    </xf>
    <xf numFmtId="0" fontId="58" fillId="0" borderId="63" xfId="9" applyFont="1" applyBorder="1" applyAlignment="1">
      <alignment horizontal="center" wrapText="1"/>
    </xf>
    <xf numFmtId="0" fontId="55" fillId="31" borderId="12" xfId="0" applyFont="1" applyFill="1" applyBorder="1"/>
    <xf numFmtId="0" fontId="55" fillId="32" borderId="12" xfId="0" applyFont="1" applyFill="1" applyBorder="1" applyAlignment="1">
      <alignment horizontal="center"/>
    </xf>
    <xf numFmtId="0" fontId="58" fillId="0" borderId="12" xfId="0" applyFont="1" applyBorder="1" applyAlignment="1">
      <alignment horizontal="center"/>
    </xf>
    <xf numFmtId="0" fontId="58" fillId="0" borderId="0" xfId="9" applyFont="1"/>
    <xf numFmtId="164" fontId="55" fillId="0" borderId="0" xfId="1" applyNumberFormat="1" applyFont="1" applyFill="1" applyAlignment="1">
      <alignment horizontal="center"/>
    </xf>
    <xf numFmtId="4" fontId="55" fillId="0" borderId="0" xfId="1" applyNumberFormat="1" applyFont="1" applyFill="1" applyAlignment="1">
      <alignment horizontal="center"/>
    </xf>
    <xf numFmtId="0" fontId="55" fillId="0" borderId="58" xfId="0" applyFont="1" applyBorder="1"/>
    <xf numFmtId="0" fontId="55" fillId="0" borderId="26" xfId="0" applyFont="1" applyBorder="1" applyAlignment="1">
      <alignment horizontal="center"/>
    </xf>
    <xf numFmtId="0" fontId="55" fillId="0" borderId="69" xfId="0" applyFont="1" applyBorder="1"/>
    <xf numFmtId="0" fontId="58" fillId="3" borderId="0" xfId="9" applyFont="1" applyFill="1"/>
    <xf numFmtId="0" fontId="58" fillId="3" borderId="0" xfId="0" applyFont="1" applyFill="1"/>
    <xf numFmtId="4" fontId="55" fillId="0" borderId="30" xfId="1" applyNumberFormat="1" applyFont="1" applyFill="1" applyBorder="1" applyAlignment="1">
      <alignment horizontal="center"/>
    </xf>
    <xf numFmtId="164" fontId="55" fillId="0" borderId="0" xfId="1" applyNumberFormat="1" applyFont="1" applyFill="1" applyProtection="1">
      <protection locked="0"/>
    </xf>
    <xf numFmtId="42" fontId="55" fillId="0" borderId="0" xfId="9" applyNumberFormat="1" applyFont="1"/>
    <xf numFmtId="164" fontId="55" fillId="0" borderId="8" xfId="1" applyNumberFormat="1" applyFont="1" applyFill="1" applyBorder="1"/>
    <xf numFmtId="0" fontId="58" fillId="0" borderId="125" xfId="0" applyFont="1" applyBorder="1"/>
    <xf numFmtId="0" fontId="58" fillId="0" borderId="126" xfId="0" applyFont="1" applyBorder="1"/>
    <xf numFmtId="0" fontId="55" fillId="0" borderId="26" xfId="0" quotePrefix="1" applyFont="1" applyBorder="1" applyAlignment="1">
      <alignment horizontal="center" wrapText="1"/>
    </xf>
    <xf numFmtId="42" fontId="55" fillId="0" borderId="58" xfId="9" applyNumberFormat="1" applyFont="1" applyBorder="1"/>
    <xf numFmtId="41" fontId="55" fillId="0" borderId="0" xfId="1" applyNumberFormat="1" applyFont="1" applyFill="1"/>
    <xf numFmtId="164" fontId="55" fillId="0" borderId="124" xfId="1" applyNumberFormat="1" applyFont="1" applyFill="1" applyBorder="1"/>
    <xf numFmtId="164" fontId="58" fillId="31" borderId="127" xfId="0" applyNumberFormat="1" applyFont="1" applyFill="1" applyBorder="1"/>
    <xf numFmtId="0" fontId="58" fillId="0" borderId="129" xfId="0" quotePrefix="1" applyFont="1" applyBorder="1" applyAlignment="1">
      <alignment horizontal="left"/>
    </xf>
    <xf numFmtId="164" fontId="58" fillId="0" borderId="32" xfId="0" quotePrefix="1" applyNumberFormat="1" applyFont="1" applyBorder="1"/>
    <xf numFmtId="41" fontId="55" fillId="0" borderId="58" xfId="9" applyNumberFormat="1" applyFont="1" applyBorder="1"/>
    <xf numFmtId="164" fontId="55" fillId="0" borderId="127" xfId="1" applyNumberFormat="1" applyFont="1" applyFill="1" applyBorder="1"/>
    <xf numFmtId="169" fontId="55" fillId="0" borderId="0" xfId="0" applyNumberFormat="1" applyFont="1"/>
    <xf numFmtId="164" fontId="55" fillId="0" borderId="147" xfId="1" applyNumberFormat="1" applyFont="1" applyFill="1" applyBorder="1"/>
    <xf numFmtId="0" fontId="55" fillId="0" borderId="125" xfId="0" applyFont="1" applyBorder="1"/>
    <xf numFmtId="0" fontId="55" fillId="0" borderId="126" xfId="0" applyFont="1" applyBorder="1"/>
    <xf numFmtId="0" fontId="55" fillId="0" borderId="32" xfId="0" quotePrefix="1" applyFont="1" applyBorder="1" applyAlignment="1">
      <alignment horizontal="center" wrapText="1"/>
    </xf>
    <xf numFmtId="164" fontId="58" fillId="31" borderId="128" xfId="0" applyNumberFormat="1" applyFont="1" applyFill="1" applyBorder="1"/>
    <xf numFmtId="0" fontId="58" fillId="0" borderId="129" xfId="0" applyFont="1" applyBorder="1"/>
    <xf numFmtId="164" fontId="58" fillId="0" borderId="30" xfId="0" applyNumberFormat="1" applyFont="1" applyBorder="1"/>
    <xf numFmtId="41" fontId="55" fillId="0" borderId="63" xfId="9" applyNumberFormat="1" applyFont="1" applyBorder="1"/>
    <xf numFmtId="0" fontId="55" fillId="0" borderId="2" xfId="9" applyFont="1" applyBorder="1"/>
    <xf numFmtId="42" fontId="55" fillId="0" borderId="2" xfId="1" applyNumberFormat="1" applyFont="1" applyFill="1" applyBorder="1"/>
    <xf numFmtId="42" fontId="55" fillId="0" borderId="3" xfId="1" applyNumberFormat="1" applyFont="1" applyFill="1" applyBorder="1"/>
    <xf numFmtId="0" fontId="58" fillId="0" borderId="0" xfId="0" applyFont="1" applyAlignment="1">
      <alignment horizontal="center" wrapText="1"/>
    </xf>
    <xf numFmtId="42" fontId="58" fillId="0" borderId="5" xfId="0" applyNumberFormat="1" applyFont="1" applyBorder="1"/>
    <xf numFmtId="41" fontId="58" fillId="0" borderId="0" xfId="1" applyNumberFormat="1" applyFont="1" applyFill="1" applyBorder="1" applyAlignment="1">
      <alignment horizontal="center"/>
    </xf>
    <xf numFmtId="42" fontId="55" fillId="0" borderId="136" xfId="0" applyNumberFormat="1" applyFont="1" applyBorder="1"/>
    <xf numFmtId="42" fontId="58" fillId="31" borderId="9" xfId="1" applyNumberFormat="1" applyFont="1" applyFill="1" applyBorder="1"/>
    <xf numFmtId="0" fontId="58" fillId="0" borderId="10" xfId="0" applyFont="1" applyBorder="1" applyAlignment="1">
      <alignment horizontal="left"/>
    </xf>
    <xf numFmtId="0" fontId="55" fillId="0" borderId="11" xfId="0" applyFont="1" applyBorder="1"/>
    <xf numFmtId="42" fontId="58" fillId="0" borderId="5" xfId="1" applyNumberFormat="1" applyFont="1" applyFill="1" applyBorder="1"/>
    <xf numFmtId="41" fontId="55" fillId="0" borderId="0" xfId="1" applyNumberFormat="1" applyFont="1" applyFill="1" applyProtection="1">
      <protection locked="0"/>
    </xf>
    <xf numFmtId="44" fontId="55" fillId="0" borderId="0" xfId="0" applyNumberFormat="1" applyFont="1"/>
    <xf numFmtId="42" fontId="55" fillId="0" borderId="2" xfId="9" applyNumberFormat="1" applyFont="1" applyBorder="1"/>
    <xf numFmtId="0" fontId="58" fillId="0" borderId="10" xfId="0" quotePrefix="1" applyFont="1" applyBorder="1" applyAlignment="1">
      <alignment horizontal="left"/>
    </xf>
    <xf numFmtId="42" fontId="58" fillId="0" borderId="5" xfId="9" applyNumberFormat="1" applyFont="1" applyBorder="1"/>
    <xf numFmtId="41" fontId="55" fillId="0" borderId="0" xfId="1" applyNumberFormat="1" applyFont="1" applyFill="1" applyBorder="1"/>
    <xf numFmtId="41" fontId="55" fillId="30" borderId="0" xfId="1" applyNumberFormat="1" applyFont="1" applyFill="1"/>
    <xf numFmtId="0" fontId="55" fillId="0" borderId="3" xfId="9" applyFont="1" applyBorder="1"/>
    <xf numFmtId="0" fontId="55" fillId="0" borderId="0" xfId="9" applyFont="1" applyAlignment="1">
      <alignment wrapText="1"/>
    </xf>
    <xf numFmtId="42" fontId="55" fillId="0" borderId="2" xfId="1" applyNumberFormat="1" applyFont="1" applyFill="1" applyBorder="1" applyAlignment="1">
      <alignment horizontal="right"/>
    </xf>
    <xf numFmtId="42" fontId="58" fillId="31" borderId="9" xfId="1" applyNumberFormat="1" applyFont="1" applyFill="1" applyBorder="1" applyAlignment="1">
      <alignment horizontal="right"/>
    </xf>
    <xf numFmtId="0" fontId="55" fillId="0" borderId="69" xfId="0" applyFont="1" applyBorder="1" applyAlignment="1">
      <alignment horizontal="center"/>
    </xf>
    <xf numFmtId="42" fontId="58" fillId="0" borderId="5" xfId="1" applyNumberFormat="1" applyFont="1" applyFill="1" applyBorder="1" applyAlignment="1">
      <alignment horizontal="right"/>
    </xf>
    <xf numFmtId="0" fontId="58" fillId="0" borderId="3" xfId="9" applyFont="1" applyBorder="1"/>
    <xf numFmtId="42" fontId="58" fillId="0" borderId="3" xfId="1" applyNumberFormat="1" applyFont="1" applyFill="1" applyBorder="1" applyAlignment="1">
      <alignment horizontal="right"/>
    </xf>
    <xf numFmtId="42" fontId="58" fillId="0" borderId="2" xfId="1" applyNumberFormat="1" applyFont="1" applyFill="1" applyBorder="1"/>
    <xf numFmtId="42" fontId="58" fillId="0" borderId="148" xfId="1" applyNumberFormat="1" applyFont="1" applyFill="1" applyBorder="1" applyAlignment="1">
      <alignment horizontal="right"/>
    </xf>
    <xf numFmtId="169" fontId="58" fillId="0" borderId="63" xfId="0" applyNumberFormat="1" applyFont="1" applyBorder="1"/>
    <xf numFmtId="42" fontId="58" fillId="0" borderId="29" xfId="1" applyNumberFormat="1" applyFont="1" applyFill="1" applyBorder="1" applyAlignment="1">
      <alignment horizontal="right"/>
    </xf>
    <xf numFmtId="164" fontId="55" fillId="0" borderId="0" xfId="1" applyNumberFormat="1" applyFont="1" applyFill="1" applyAlignment="1">
      <alignment horizontal="right"/>
    </xf>
    <xf numFmtId="164" fontId="55" fillId="0" borderId="149" xfId="0" applyNumberFormat="1" applyFont="1" applyBorder="1"/>
    <xf numFmtId="0" fontId="55" fillId="0" borderId="63" xfId="0" applyFont="1" applyBorder="1"/>
    <xf numFmtId="0" fontId="58" fillId="0" borderId="142" xfId="0" applyFont="1" applyBorder="1"/>
    <xf numFmtId="42" fontId="58" fillId="31" borderId="143" xfId="0" applyNumberFormat="1" applyFont="1" applyFill="1" applyBorder="1"/>
    <xf numFmtId="169" fontId="55" fillId="7" borderId="0" xfId="26" applyNumberFormat="1" applyFont="1" applyFill="1" applyBorder="1" applyAlignment="1">
      <alignment horizontal="right" vertical="top"/>
    </xf>
    <xf numFmtId="37" fontId="55" fillId="0" borderId="0" xfId="9" applyNumberFormat="1" applyFont="1"/>
    <xf numFmtId="0" fontId="58" fillId="0" borderId="12" xfId="0" applyFont="1" applyBorder="1"/>
    <xf numFmtId="169" fontId="58" fillId="32" borderId="12" xfId="0" applyNumberFormat="1" applyFont="1" applyFill="1" applyBorder="1"/>
    <xf numFmtId="41" fontId="55" fillId="0" borderId="4" xfId="0" applyNumberFormat="1" applyFont="1" applyBorder="1"/>
    <xf numFmtId="41" fontId="55" fillId="0" borderId="5" xfId="0" applyNumberFormat="1" applyFont="1" applyBorder="1"/>
    <xf numFmtId="41" fontId="55" fillId="0" borderId="0" xfId="0" applyNumberFormat="1" applyFont="1" applyAlignment="1">
      <alignment wrapText="1"/>
    </xf>
    <xf numFmtId="37" fontId="58" fillId="0" borderId="2" xfId="9" applyNumberFormat="1" applyFont="1" applyBorder="1"/>
    <xf numFmtId="42" fontId="58" fillId="0" borderId="2" xfId="1" applyNumberFormat="1" applyFont="1" applyFill="1" applyBorder="1" applyAlignment="1">
      <alignment horizontal="right"/>
    </xf>
    <xf numFmtId="42" fontId="58" fillId="0" borderId="136" xfId="1" applyNumberFormat="1" applyFont="1" applyFill="1" applyBorder="1" applyAlignment="1">
      <alignment horizontal="right"/>
    </xf>
    <xf numFmtId="42" fontId="58" fillId="0" borderId="9" xfId="1" applyNumberFormat="1" applyFont="1" applyFill="1" applyBorder="1"/>
    <xf numFmtId="0" fontId="55" fillId="0" borderId="69" xfId="0" quotePrefix="1" applyFont="1" applyBorder="1" applyAlignment="1">
      <alignment horizontal="center" wrapText="1"/>
    </xf>
    <xf numFmtId="42" fontId="55" fillId="0" borderId="7" xfId="0" applyNumberFormat="1" applyFont="1" applyBorder="1" applyAlignment="1">
      <alignment wrapText="1"/>
    </xf>
    <xf numFmtId="169" fontId="58" fillId="32" borderId="29" xfId="0" applyNumberFormat="1" applyFont="1" applyFill="1" applyBorder="1" applyAlignment="1">
      <alignment horizontal="center" wrapText="1"/>
    </xf>
    <xf numFmtId="0" fontId="55" fillId="0" borderId="130" xfId="0" applyFont="1" applyBorder="1" applyAlignment="1">
      <alignment wrapText="1"/>
    </xf>
    <xf numFmtId="42" fontId="58" fillId="0" borderId="131" xfId="0" applyNumberFormat="1" applyFont="1" applyBorder="1"/>
    <xf numFmtId="42" fontId="55" fillId="0" borderId="130" xfId="0" applyNumberFormat="1" applyFont="1" applyBorder="1" applyAlignment="1">
      <alignment wrapText="1"/>
    </xf>
    <xf numFmtId="42" fontId="55" fillId="0" borderId="0" xfId="0" applyNumberFormat="1" applyFont="1" applyAlignment="1">
      <alignment wrapText="1"/>
    </xf>
    <xf numFmtId="164" fontId="55" fillId="0" borderId="2" xfId="1" applyNumberFormat="1" applyFont="1" applyFill="1" applyBorder="1" applyProtection="1">
      <protection locked="0"/>
    </xf>
    <xf numFmtId="37" fontId="58" fillId="3" borderId="7" xfId="9" applyNumberFormat="1" applyFont="1" applyFill="1" applyBorder="1"/>
    <xf numFmtId="42" fontId="58" fillId="3" borderId="7" xfId="1" applyNumberFormat="1" applyFont="1" applyFill="1" applyBorder="1"/>
    <xf numFmtId="41" fontId="55" fillId="30" borderId="0" xfId="0" applyNumberFormat="1" applyFont="1" applyFill="1"/>
    <xf numFmtId="41" fontId="55" fillId="30" borderId="3" xfId="0" applyNumberFormat="1" applyFont="1" applyFill="1" applyBorder="1"/>
    <xf numFmtId="0" fontId="55" fillId="30" borderId="0" xfId="0" applyFont="1" applyFill="1" applyAlignment="1">
      <alignment horizontal="center"/>
    </xf>
    <xf numFmtId="38" fontId="75" fillId="7" borderId="0" xfId="9" applyNumberFormat="1" applyFont="1" applyFill="1"/>
    <xf numFmtId="0" fontId="76" fillId="0" borderId="0" xfId="9" applyFont="1"/>
    <xf numFmtId="0" fontId="75" fillId="0" borderId="0" xfId="9" applyFont="1" applyAlignment="1">
      <alignment horizontal="left"/>
    </xf>
    <xf numFmtId="0" fontId="63" fillId="0" borderId="0" xfId="9" applyFont="1"/>
    <xf numFmtId="0" fontId="64" fillId="0" borderId="0" xfId="9" applyFont="1" applyAlignment="1">
      <alignment horizontal="center"/>
    </xf>
    <xf numFmtId="165" fontId="63" fillId="0" borderId="0" xfId="9" applyNumberFormat="1" applyFont="1"/>
    <xf numFmtId="0" fontId="64" fillId="0" borderId="0" xfId="9" applyFont="1"/>
    <xf numFmtId="165" fontId="63" fillId="2" borderId="0" xfId="9" applyNumberFormat="1" applyFont="1" applyFill="1"/>
    <xf numFmtId="9" fontId="76" fillId="0" borderId="0" xfId="10" applyFont="1"/>
    <xf numFmtId="0" fontId="64" fillId="0" borderId="4" xfId="9" applyFont="1" applyBorder="1"/>
    <xf numFmtId="165" fontId="63" fillId="0" borderId="5" xfId="9" applyNumberFormat="1" applyFont="1" applyBorder="1"/>
    <xf numFmtId="0" fontId="64" fillId="36" borderId="0" xfId="9" applyFont="1" applyFill="1"/>
    <xf numFmtId="9" fontId="76" fillId="0" borderId="0" xfId="9" applyNumberFormat="1" applyFont="1"/>
    <xf numFmtId="0" fontId="78" fillId="0" borderId="0" xfId="9" applyFont="1"/>
    <xf numFmtId="37" fontId="64" fillId="0" borderId="0" xfId="9" applyNumberFormat="1" applyFont="1"/>
    <xf numFmtId="37" fontId="64" fillId="36" borderId="0" xfId="9" applyNumberFormat="1" applyFont="1" applyFill="1"/>
    <xf numFmtId="37" fontId="64" fillId="0" borderId="4" xfId="9" quotePrefix="1" applyNumberFormat="1" applyFont="1" applyBorder="1" applyAlignment="1">
      <alignment horizontal="left"/>
    </xf>
    <xf numFmtId="0" fontId="55" fillId="0" borderId="0" xfId="9" quotePrefix="1" applyFont="1" applyAlignment="1">
      <alignment horizontal="left"/>
    </xf>
    <xf numFmtId="0" fontId="79" fillId="0" borderId="0" xfId="9" applyFont="1"/>
    <xf numFmtId="0" fontId="58" fillId="0" borderId="0" xfId="9" applyFont="1" applyAlignment="1">
      <alignment horizontal="center"/>
    </xf>
    <xf numFmtId="0" fontId="55" fillId="0" borderId="0" xfId="9" applyFont="1" applyAlignment="1">
      <alignment horizontal="center" wrapText="1"/>
    </xf>
    <xf numFmtId="42" fontId="55" fillId="0" borderId="0" xfId="76" applyNumberFormat="1" applyFont="1" applyFill="1" applyAlignment="1">
      <alignment horizontal="center"/>
    </xf>
    <xf numFmtId="42" fontId="58" fillId="0" borderId="0" xfId="0" applyNumberFormat="1" applyFont="1"/>
    <xf numFmtId="42" fontId="55" fillId="0" borderId="0" xfId="76" applyNumberFormat="1" applyFont="1" applyFill="1"/>
    <xf numFmtId="41" fontId="55" fillId="0" borderId="0" xfId="76" applyNumberFormat="1" applyFont="1" applyFill="1" applyAlignment="1">
      <alignment horizontal="center"/>
    </xf>
    <xf numFmtId="41" fontId="58" fillId="0" borderId="0" xfId="0" applyNumberFormat="1" applyFont="1"/>
    <xf numFmtId="41" fontId="58" fillId="0" borderId="0" xfId="9" applyNumberFormat="1" applyFont="1"/>
    <xf numFmtId="41" fontId="55" fillId="0" borderId="0" xfId="0" applyNumberFormat="1" applyFont="1" applyAlignment="1">
      <alignment horizontal="center"/>
    </xf>
    <xf numFmtId="42" fontId="58" fillId="0" borderId="0" xfId="9" applyNumberFormat="1" applyFont="1"/>
    <xf numFmtId="5" fontId="63" fillId="2" borderId="0" xfId="9" applyNumberFormat="1" applyFont="1" applyFill="1"/>
    <xf numFmtId="0" fontId="56" fillId="0" borderId="0" xfId="0" applyFont="1" applyAlignment="1">
      <alignment horizontal="left" readingOrder="1"/>
    </xf>
    <xf numFmtId="0" fontId="61" fillId="0" borderId="0" xfId="9" applyFont="1" applyAlignment="1">
      <alignment vertical="top" wrapText="1"/>
    </xf>
    <xf numFmtId="37" fontId="58" fillId="7" borderId="3" xfId="0" applyNumberFormat="1" applyFont="1" applyFill="1" applyBorder="1" applyAlignment="1">
      <alignment horizontal="center" wrapText="1"/>
    </xf>
    <xf numFmtId="41" fontId="58" fillId="7" borderId="0" xfId="0" applyNumberFormat="1" applyFont="1" applyFill="1" applyAlignment="1">
      <alignment horizontal="center" wrapText="1"/>
    </xf>
    <xf numFmtId="38" fontId="64" fillId="7" borderId="0" xfId="0" applyNumberFormat="1" applyFont="1" applyFill="1"/>
    <xf numFmtId="164" fontId="70" fillId="0" borderId="99" xfId="81" applyNumberFormat="1" applyFont="1" applyFill="1" applyBorder="1" applyAlignment="1" applyProtection="1"/>
    <xf numFmtId="0" fontId="64" fillId="0" borderId="0" xfId="0" applyFont="1" applyAlignment="1">
      <alignment horizontal="left"/>
    </xf>
    <xf numFmtId="0" fontId="58" fillId="0" borderId="3" xfId="0" applyFont="1" applyBorder="1"/>
    <xf numFmtId="37" fontId="58" fillId="0" borderId="2" xfId="0" applyNumberFormat="1" applyFont="1" applyBorder="1"/>
    <xf numFmtId="37" fontId="58" fillId="3" borderId="7" xfId="0" applyNumberFormat="1" applyFont="1" applyFill="1" applyBorder="1"/>
    <xf numFmtId="38" fontId="75" fillId="7" borderId="0" xfId="0" applyNumberFormat="1" applyFont="1" applyFill="1"/>
    <xf numFmtId="0" fontId="75" fillId="0" borderId="0" xfId="0" applyFont="1" applyAlignment="1">
      <alignment horizontal="left"/>
    </xf>
    <xf numFmtId="0" fontId="64" fillId="0" borderId="0" xfId="0" applyFont="1" applyAlignment="1">
      <alignment horizontal="center"/>
    </xf>
    <xf numFmtId="165" fontId="63" fillId="0" borderId="0" xfId="0" applyNumberFormat="1" applyFont="1"/>
    <xf numFmtId="0" fontId="64" fillId="0" borderId="0" xfId="0" applyFont="1"/>
    <xf numFmtId="165" fontId="63" fillId="2" borderId="0" xfId="0" applyNumberFormat="1" applyFont="1" applyFill="1"/>
    <xf numFmtId="0" fontId="64" fillId="0" borderId="4" xfId="0" applyFont="1" applyBorder="1"/>
    <xf numFmtId="165" fontId="63" fillId="0" borderId="5" xfId="0" applyNumberFormat="1" applyFont="1" applyBorder="1"/>
    <xf numFmtId="0" fontId="64" fillId="36" borderId="0" xfId="0" applyFont="1" applyFill="1"/>
    <xf numFmtId="0" fontId="78" fillId="0" borderId="0" xfId="0" applyFont="1"/>
    <xf numFmtId="37" fontId="64" fillId="0" borderId="0" xfId="0" applyNumberFormat="1" applyFont="1"/>
    <xf numFmtId="37" fontId="64" fillId="36" borderId="0" xfId="0" applyNumberFormat="1" applyFont="1" applyFill="1"/>
    <xf numFmtId="37" fontId="64" fillId="3" borderId="0" xfId="0" applyNumberFormat="1" applyFont="1" applyFill="1"/>
    <xf numFmtId="37" fontId="64" fillId="0" borderId="4" xfId="0" quotePrefix="1" applyNumberFormat="1" applyFont="1" applyBorder="1" applyAlignment="1">
      <alignment horizontal="left"/>
    </xf>
    <xf numFmtId="0" fontId="55" fillId="0" borderId="0" xfId="0" quotePrefix="1" applyFont="1" applyAlignment="1">
      <alignment horizontal="left"/>
    </xf>
    <xf numFmtId="0" fontId="79" fillId="0" borderId="0" xfId="0" applyFont="1"/>
    <xf numFmtId="41" fontId="55" fillId="7" borderId="0" xfId="0" applyNumberFormat="1" applyFont="1" applyFill="1" applyAlignment="1">
      <alignment horizontal="left" wrapText="1"/>
    </xf>
    <xf numFmtId="41" fontId="55" fillId="0" borderId="2" xfId="9" applyNumberFormat="1" applyFont="1" applyBorder="1" applyAlignment="1">
      <alignment horizontal="center"/>
    </xf>
    <xf numFmtId="41" fontId="55" fillId="0" borderId="0" xfId="9" applyNumberFormat="1" applyFont="1" applyAlignment="1">
      <alignment horizontal="center"/>
    </xf>
    <xf numFmtId="41" fontId="66" fillId="0" borderId="0" xfId="0" applyNumberFormat="1" applyFont="1" applyAlignment="1">
      <alignment horizontal="center"/>
    </xf>
    <xf numFmtId="41" fontId="55" fillId="0" borderId="7" xfId="0" applyNumberFormat="1" applyFont="1" applyBorder="1"/>
    <xf numFmtId="37" fontId="58" fillId="0" borderId="0" xfId="1" applyNumberFormat="1" applyFont="1" applyFill="1" applyBorder="1" applyProtection="1">
      <protection locked="0"/>
    </xf>
    <xf numFmtId="37" fontId="55" fillId="0" borderId="0" xfId="1" applyNumberFormat="1" applyFont="1" applyFill="1" applyBorder="1" applyProtection="1">
      <protection locked="0"/>
    </xf>
    <xf numFmtId="37" fontId="55" fillId="0" borderId="12" xfId="0" applyNumberFormat="1" applyFont="1" applyBorder="1" applyAlignment="1">
      <alignment horizontal="center"/>
    </xf>
    <xf numFmtId="0" fontId="58" fillId="0" borderId="12" xfId="9" applyFont="1" applyBorder="1" applyAlignment="1">
      <alignment horizontal="center"/>
    </xf>
    <xf numFmtId="37" fontId="55" fillId="34" borderId="0" xfId="0" applyNumberFormat="1" applyFont="1" applyFill="1" applyAlignment="1">
      <alignment horizontal="center"/>
    </xf>
    <xf numFmtId="37" fontId="55" fillId="34" borderId="0" xfId="0" applyNumberFormat="1" applyFont="1" applyFill="1"/>
    <xf numFmtId="41" fontId="55" fillId="7" borderId="2" xfId="0" applyNumberFormat="1" applyFont="1" applyFill="1" applyBorder="1"/>
    <xf numFmtId="37" fontId="55" fillId="30" borderId="0" xfId="0" applyNumberFormat="1" applyFont="1" applyFill="1"/>
    <xf numFmtId="41" fontId="55" fillId="7" borderId="3" xfId="0" applyNumberFormat="1" applyFont="1" applyFill="1" applyBorder="1"/>
    <xf numFmtId="164" fontId="70" fillId="0" borderId="12" xfId="81" applyNumberFormat="1" applyFont="1" applyFill="1" applyBorder="1" applyAlignment="1" applyProtection="1"/>
    <xf numFmtId="0" fontId="72" fillId="0" borderId="0" xfId="9" applyFont="1"/>
    <xf numFmtId="0" fontId="55" fillId="31" borderId="12" xfId="0" applyFont="1" applyFill="1" applyBorder="1" applyAlignment="1">
      <alignment horizontal="center"/>
    </xf>
    <xf numFmtId="164" fontId="58" fillId="0" borderId="0" xfId="1" applyNumberFormat="1" applyFont="1" applyFill="1" applyBorder="1" applyAlignment="1">
      <alignment horizontal="center"/>
    </xf>
    <xf numFmtId="4" fontId="58" fillId="0" borderId="0" xfId="1" applyNumberFormat="1" applyFont="1" applyFill="1" applyBorder="1" applyAlignment="1">
      <alignment horizontal="center"/>
    </xf>
    <xf numFmtId="4" fontId="55" fillId="0" borderId="63" xfId="1" applyNumberFormat="1" applyFont="1" applyFill="1" applyBorder="1" applyAlignment="1">
      <alignment horizontal="center"/>
    </xf>
    <xf numFmtId="164" fontId="58" fillId="0" borderId="58" xfId="0" quotePrefix="1" applyNumberFormat="1" applyFont="1" applyBorder="1"/>
    <xf numFmtId="41" fontId="55" fillId="0" borderId="31" xfId="9" applyNumberFormat="1" applyFont="1" applyBorder="1"/>
    <xf numFmtId="0" fontId="55" fillId="0" borderId="58" xfId="0" quotePrefix="1" applyFont="1" applyBorder="1" applyAlignment="1">
      <alignment horizontal="center" wrapText="1"/>
    </xf>
    <xf numFmtId="164" fontId="58" fillId="0" borderId="63" xfId="0" applyNumberFormat="1" applyFont="1" applyBorder="1"/>
    <xf numFmtId="41" fontId="55" fillId="30" borderId="0" xfId="1" applyNumberFormat="1" applyFont="1" applyFill="1" applyBorder="1"/>
    <xf numFmtId="164" fontId="55" fillId="0" borderId="0" xfId="0" applyNumberFormat="1" applyFont="1"/>
    <xf numFmtId="42" fontId="55" fillId="0" borderId="126" xfId="0" applyNumberFormat="1" applyFont="1" applyBorder="1"/>
    <xf numFmtId="169" fontId="58" fillId="32" borderId="63" xfId="0" applyNumberFormat="1" applyFont="1" applyFill="1" applyBorder="1" applyAlignment="1">
      <alignment horizontal="center" wrapText="1"/>
    </xf>
    <xf numFmtId="0" fontId="58" fillId="0" borderId="124" xfId="0" applyFont="1" applyBorder="1" applyAlignment="1">
      <alignment horizontal="center" wrapText="1"/>
    </xf>
    <xf numFmtId="44" fontId="58" fillId="0" borderId="131" xfId="0" applyNumberFormat="1" applyFont="1" applyBorder="1"/>
    <xf numFmtId="42" fontId="55" fillId="0" borderId="0" xfId="1" applyNumberFormat="1" applyFont="1" applyFill="1" applyProtection="1">
      <protection locked="0"/>
    </xf>
    <xf numFmtId="44" fontId="55" fillId="0" borderId="0" xfId="9" applyNumberFormat="1" applyFont="1"/>
    <xf numFmtId="42" fontId="55" fillId="0" borderId="0" xfId="9" applyNumberFormat="1" applyFont="1" applyAlignment="1">
      <alignment wrapText="1"/>
    </xf>
    <xf numFmtId="171" fontId="55" fillId="0" borderId="0" xfId="9" applyNumberFormat="1" applyFont="1" applyAlignment="1">
      <alignment wrapText="1"/>
    </xf>
    <xf numFmtId="0" fontId="55" fillId="0" borderId="69" xfId="9" applyFont="1" applyBorder="1" applyAlignment="1">
      <alignment horizontal="center"/>
    </xf>
    <xf numFmtId="0" fontId="55" fillId="0" borderId="63" xfId="9" applyFont="1" applyBorder="1" applyAlignment="1">
      <alignment horizontal="center"/>
    </xf>
    <xf numFmtId="4" fontId="55" fillId="0" borderId="0" xfId="9" applyNumberFormat="1" applyFont="1" applyAlignment="1">
      <alignment horizontal="center"/>
    </xf>
    <xf numFmtId="3" fontId="55" fillId="0" borderId="0" xfId="9" applyNumberFormat="1" applyFont="1"/>
    <xf numFmtId="3" fontId="55" fillId="0" borderId="3" xfId="9" applyNumberFormat="1" applyFont="1" applyBorder="1"/>
    <xf numFmtId="0" fontId="80" fillId="0" borderId="0" xfId="0" applyFont="1" applyAlignment="1">
      <alignment horizontal="left" wrapText="1" readingOrder="1"/>
    </xf>
    <xf numFmtId="0" fontId="58" fillId="0" borderId="26" xfId="9" applyFont="1" applyBorder="1"/>
    <xf numFmtId="0" fontId="55" fillId="0" borderId="109" xfId="9" applyFont="1" applyBorder="1"/>
    <xf numFmtId="0" fontId="55" fillId="0" borderId="32" xfId="9" applyFont="1" applyBorder="1"/>
    <xf numFmtId="0" fontId="55" fillId="0" borderId="30" xfId="9" applyFont="1" applyBorder="1"/>
    <xf numFmtId="0" fontId="55" fillId="0" borderId="0" xfId="9" applyFont="1" applyAlignment="1">
      <alignment horizontal="left"/>
    </xf>
    <xf numFmtId="164" fontId="55" fillId="0" borderId="3" xfId="1" applyNumberFormat="1" applyFont="1" applyFill="1" applyBorder="1" applyAlignment="1">
      <alignment horizontal="center"/>
    </xf>
    <xf numFmtId="0" fontId="55" fillId="3" borderId="0" xfId="9" applyFont="1" applyFill="1"/>
    <xf numFmtId="42" fontId="58" fillId="0" borderId="2" xfId="0" applyNumberFormat="1" applyFont="1" applyBorder="1"/>
    <xf numFmtId="41" fontId="55" fillId="0" borderId="0" xfId="1" applyNumberFormat="1" applyFont="1" applyFill="1" applyAlignment="1">
      <alignment horizontal="right"/>
    </xf>
    <xf numFmtId="42" fontId="58" fillId="0" borderId="3" xfId="1" applyNumberFormat="1" applyFont="1" applyFill="1" applyBorder="1" applyAlignment="1"/>
    <xf numFmtId="42" fontId="55" fillId="0" borderId="3" xfId="1" applyNumberFormat="1" applyFont="1" applyFill="1" applyBorder="1" applyAlignment="1"/>
    <xf numFmtId="42" fontId="55" fillId="3" borderId="7" xfId="1" applyNumberFormat="1" applyFont="1" applyFill="1" applyBorder="1"/>
    <xf numFmtId="42" fontId="55" fillId="0" borderId="7" xfId="9" applyNumberFormat="1" applyFont="1" applyBorder="1"/>
    <xf numFmtId="0" fontId="55" fillId="0" borderId="7" xfId="9" applyFont="1" applyBorder="1"/>
    <xf numFmtId="0" fontId="55" fillId="0" borderId="0" xfId="0" quotePrefix="1" applyFont="1"/>
    <xf numFmtId="0" fontId="58" fillId="0" borderId="0" xfId="87" applyFont="1"/>
    <xf numFmtId="0" fontId="55" fillId="0" borderId="0" xfId="87" applyFont="1"/>
    <xf numFmtId="0" fontId="58" fillId="5" borderId="0" xfId="9" applyFont="1" applyFill="1" applyAlignment="1">
      <alignment horizontal="center"/>
    </xf>
    <xf numFmtId="0" fontId="58" fillId="0" borderId="0" xfId="87" applyFont="1" applyAlignment="1">
      <alignment horizontal="center"/>
    </xf>
    <xf numFmtId="0" fontId="55" fillId="0" borderId="0" xfId="62" applyFont="1" applyAlignment="1">
      <alignment horizontal="center" wrapText="1"/>
    </xf>
    <xf numFmtId="0" fontId="58" fillId="0" borderId="3" xfId="62" applyFont="1" applyBorder="1" applyAlignment="1">
      <alignment horizontal="center" wrapText="1"/>
    </xf>
    <xf numFmtId="0" fontId="55" fillId="0" borderId="0" xfId="62" applyFont="1"/>
    <xf numFmtId="0" fontId="58" fillId="0" borderId="0" xfId="62" applyFont="1" applyAlignment="1">
      <alignment horizontal="center" wrapText="1"/>
    </xf>
    <xf numFmtId="172" fontId="55" fillId="0" borderId="0" xfId="9" applyNumberFormat="1" applyFont="1" applyAlignment="1">
      <alignment horizontal="right"/>
    </xf>
    <xf numFmtId="37" fontId="55" fillId="0" borderId="0" xfId="91" applyFont="1" applyProtection="1">
      <protection locked="0"/>
    </xf>
    <xf numFmtId="42" fontId="55" fillId="7" borderId="0" xfId="1" applyNumberFormat="1" applyFont="1" applyFill="1"/>
    <xf numFmtId="167" fontId="55" fillId="0" borderId="0" xfId="10" applyNumberFormat="1" applyFont="1" applyAlignment="1">
      <alignment horizontal="center"/>
    </xf>
    <xf numFmtId="49" fontId="55" fillId="0" borderId="0" xfId="9" applyNumberFormat="1" applyFont="1" applyAlignment="1">
      <alignment horizontal="center"/>
    </xf>
    <xf numFmtId="49" fontId="55" fillId="0" borderId="0" xfId="93" applyNumberFormat="1" applyFont="1" applyAlignment="1" applyProtection="1">
      <alignment horizontal="left"/>
      <protection locked="0"/>
    </xf>
    <xf numFmtId="37" fontId="55" fillId="7" borderId="0" xfId="1" applyNumberFormat="1" applyFont="1" applyFill="1" applyBorder="1"/>
    <xf numFmtId="49" fontId="55" fillId="0" borderId="0" xfId="92" applyNumberFormat="1" applyFont="1" applyAlignment="1" applyProtection="1">
      <alignment horizontal="left"/>
      <protection locked="0"/>
    </xf>
    <xf numFmtId="41" fontId="55" fillId="0" borderId="3" xfId="87" applyNumberFormat="1" applyFont="1" applyBorder="1"/>
    <xf numFmtId="1" fontId="55" fillId="0" borderId="7" xfId="62" applyNumberFormat="1" applyFont="1" applyBorder="1" applyAlignment="1">
      <alignment horizontal="center"/>
    </xf>
    <xf numFmtId="0" fontId="58" fillId="0" borderId="7" xfId="62" applyFont="1" applyBorder="1"/>
    <xf numFmtId="42" fontId="58" fillId="0" borderId="7" xfId="90" applyNumberFormat="1" applyFont="1" applyFill="1" applyBorder="1"/>
    <xf numFmtId="167" fontId="58" fillId="0" borderId="7" xfId="10" applyNumberFormat="1" applyFont="1" applyFill="1" applyBorder="1" applyAlignment="1">
      <alignment horizontal="center"/>
    </xf>
    <xf numFmtId="41" fontId="55" fillId="0" borderId="0" xfId="87" applyNumberFormat="1" applyFont="1"/>
    <xf numFmtId="0" fontId="55" fillId="0" borderId="0" xfId="87" applyFont="1" applyAlignment="1">
      <alignment horizontal="center" wrapText="1"/>
    </xf>
    <xf numFmtId="0" fontId="55" fillId="5" borderId="0" xfId="9" applyFont="1" applyFill="1"/>
    <xf numFmtId="0" fontId="55" fillId="5" borderId="0" xfId="9" applyFont="1" applyFill="1" applyAlignment="1">
      <alignment horizontal="center"/>
    </xf>
    <xf numFmtId="38" fontId="81" fillId="5" borderId="0" xfId="1" applyNumberFormat="1" applyFont="1" applyFill="1" applyAlignment="1" applyProtection="1"/>
    <xf numFmtId="15" fontId="58" fillId="5" borderId="0" xfId="9" applyNumberFormat="1" applyFont="1" applyFill="1" applyAlignment="1">
      <alignment horizontal="center"/>
    </xf>
    <xf numFmtId="0" fontId="55" fillId="5" borderId="0" xfId="62" applyFont="1" applyFill="1" applyAlignment="1">
      <alignment horizontal="center"/>
    </xf>
    <xf numFmtId="0" fontId="82" fillId="0" borderId="0" xfId="84" applyFont="1"/>
    <xf numFmtId="0" fontId="58" fillId="0" borderId="0" xfId="84" applyFont="1"/>
    <xf numFmtId="0" fontId="55" fillId="0" borderId="3" xfId="9" applyFont="1" applyBorder="1" applyAlignment="1">
      <alignment horizontal="center" wrapText="1"/>
    </xf>
    <xf numFmtId="0" fontId="58" fillId="0" borderId="3" xfId="9" applyFont="1" applyBorder="1" applyAlignment="1">
      <alignment horizontal="center" wrapText="1"/>
    </xf>
    <xf numFmtId="0" fontId="58" fillId="0" borderId="22" xfId="9" quotePrefix="1" applyFont="1" applyBorder="1" applyAlignment="1">
      <alignment horizontal="center" wrapText="1"/>
    </xf>
    <xf numFmtId="0" fontId="58" fillId="0" borderId="22" xfId="9" applyFont="1" applyBorder="1" applyAlignment="1">
      <alignment horizontal="center" wrapText="1"/>
    </xf>
    <xf numFmtId="0" fontId="80" fillId="0" borderId="22" xfId="62" quotePrefix="1" applyFont="1" applyBorder="1" applyAlignment="1">
      <alignment horizontal="center" wrapText="1"/>
    </xf>
    <xf numFmtId="0" fontId="80" fillId="0" borderId="3" xfId="9" quotePrefix="1" applyFont="1" applyBorder="1" applyAlignment="1">
      <alignment horizontal="center" wrapText="1"/>
    </xf>
    <xf numFmtId="0" fontId="80" fillId="0" borderId="0" xfId="9" quotePrefix="1" applyFont="1" applyAlignment="1">
      <alignment horizontal="center" wrapText="1"/>
    </xf>
    <xf numFmtId="0" fontId="58" fillId="0" borderId="0" xfId="9" applyFont="1" applyAlignment="1">
      <alignment horizontal="center" wrapText="1"/>
    </xf>
    <xf numFmtId="0" fontId="83" fillId="44" borderId="153" xfId="25" applyFont="1" applyFill="1" applyBorder="1" applyAlignment="1">
      <alignment horizontal="center"/>
    </xf>
    <xf numFmtId="0" fontId="55" fillId="0" borderId="0" xfId="9" applyFont="1" applyAlignment="1">
      <alignment vertical="center"/>
    </xf>
    <xf numFmtId="0" fontId="55" fillId="0" borderId="0" xfId="9" quotePrefix="1" applyFont="1" applyAlignment="1">
      <alignment horizontal="center" wrapText="1"/>
    </xf>
    <xf numFmtId="0" fontId="55" fillId="0" borderId="13" xfId="0" quotePrefix="1" applyFont="1" applyBorder="1" applyAlignment="1">
      <alignment horizontal="center" wrapText="1"/>
    </xf>
    <xf numFmtId="0" fontId="55" fillId="0" borderId="14" xfId="0" quotePrefix="1" applyFont="1" applyBorder="1" applyAlignment="1">
      <alignment horizontal="center" wrapText="1"/>
    </xf>
    <xf numFmtId="0" fontId="55" fillId="0" borderId="15" xfId="0" quotePrefix="1" applyFont="1" applyBorder="1" applyAlignment="1">
      <alignment horizontal="center" wrapText="1"/>
    </xf>
    <xf numFmtId="0" fontId="55" fillId="0" borderId="0" xfId="0" quotePrefix="1" applyFont="1" applyAlignment="1">
      <alignment horizontal="center" wrapText="1"/>
    </xf>
    <xf numFmtId="0" fontId="55" fillId="0" borderId="28" xfId="0" applyFont="1" applyBorder="1" applyAlignment="1">
      <alignment horizontal="center" wrapText="1"/>
    </xf>
    <xf numFmtId="2" fontId="55" fillId="0" borderId="13" xfId="9" quotePrefix="1" applyNumberFormat="1" applyFont="1" applyBorder="1" applyAlignment="1">
      <alignment horizontal="center" wrapText="1"/>
    </xf>
    <xf numFmtId="0" fontId="55" fillId="0" borderId="15" xfId="9" quotePrefix="1" applyFont="1" applyBorder="1" applyAlignment="1">
      <alignment horizontal="center" wrapText="1"/>
    </xf>
    <xf numFmtId="0" fontId="55" fillId="0" borderId="121" xfId="0" quotePrefix="1" applyFont="1" applyBorder="1" applyAlignment="1">
      <alignment horizontal="center" wrapText="1"/>
    </xf>
    <xf numFmtId="2" fontId="55" fillId="0" borderId="0" xfId="0" quotePrefix="1" applyNumberFormat="1" applyFont="1" applyAlignment="1">
      <alignment horizontal="center" wrapText="1"/>
    </xf>
    <xf numFmtId="172" fontId="55" fillId="5" borderId="0" xfId="9" applyNumberFormat="1" applyFont="1" applyFill="1" applyAlignment="1">
      <alignment horizontal="center"/>
    </xf>
    <xf numFmtId="3" fontId="55" fillId="3" borderId="17" xfId="1" applyNumberFormat="1" applyFont="1" applyFill="1" applyBorder="1" applyAlignment="1">
      <alignment horizontal="right"/>
    </xf>
    <xf numFmtId="3" fontId="55" fillId="3" borderId="0" xfId="1" applyNumberFormat="1" applyFont="1" applyFill="1" applyBorder="1" applyAlignment="1">
      <alignment horizontal="right"/>
    </xf>
    <xf numFmtId="3" fontId="55" fillId="3" borderId="18" xfId="1" applyNumberFormat="1" applyFont="1" applyFill="1" applyBorder="1" applyAlignment="1">
      <alignment horizontal="right"/>
    </xf>
    <xf numFmtId="164" fontId="55" fillId="0" borderId="0" xfId="1" applyNumberFormat="1" applyFont="1" applyFill="1" applyBorder="1"/>
    <xf numFmtId="43" fontId="55" fillId="36" borderId="121" xfId="1" applyFont="1" applyFill="1" applyBorder="1"/>
    <xf numFmtId="164" fontId="55" fillId="0" borderId="17" xfId="1" applyNumberFormat="1" applyFont="1" applyFill="1" applyBorder="1"/>
    <xf numFmtId="164" fontId="55" fillId="0" borderId="18" xfId="1" applyNumberFormat="1" applyFont="1" applyFill="1" applyBorder="1"/>
    <xf numFmtId="2" fontId="55" fillId="0" borderId="0" xfId="1" applyNumberFormat="1" applyFont="1" applyFill="1" applyBorder="1"/>
    <xf numFmtId="43" fontId="55" fillId="0" borderId="123" xfId="1" applyFont="1" applyFill="1" applyBorder="1"/>
    <xf numFmtId="43" fontId="55" fillId="0" borderId="18" xfId="1" applyFont="1" applyFill="1" applyBorder="1"/>
    <xf numFmtId="43" fontId="55" fillId="7" borderId="0" xfId="1" applyFont="1" applyFill="1"/>
    <xf numFmtId="172" fontId="55" fillId="0" borderId="0" xfId="9" applyNumberFormat="1" applyFont="1"/>
    <xf numFmtId="0" fontId="84" fillId="0" borderId="41" xfId="25" applyFont="1" applyBorder="1" applyAlignment="1">
      <alignment horizontal="right" wrapText="1"/>
    </xf>
    <xf numFmtId="164" fontId="84" fillId="0" borderId="41" xfId="1" applyNumberFormat="1" applyFont="1" applyFill="1" applyBorder="1" applyAlignment="1">
      <alignment horizontal="right" wrapText="1"/>
    </xf>
    <xf numFmtId="0" fontId="55" fillId="7" borderId="0" xfId="9" applyFont="1" applyFill="1" applyAlignment="1">
      <alignment wrapText="1"/>
    </xf>
    <xf numFmtId="43" fontId="55" fillId="36" borderId="123" xfId="1" applyFont="1" applyFill="1" applyBorder="1"/>
    <xf numFmtId="172" fontId="55" fillId="0" borderId="0" xfId="9" applyNumberFormat="1" applyFont="1" applyAlignment="1">
      <alignment wrapText="1"/>
    </xf>
    <xf numFmtId="164" fontId="55" fillId="0" borderId="0" xfId="1" applyNumberFormat="1" applyFont="1" applyFill="1" applyBorder="1" applyAlignment="1">
      <alignment horizontal="center"/>
    </xf>
    <xf numFmtId="172" fontId="55" fillId="0" borderId="0" xfId="9" applyNumberFormat="1" applyFont="1" applyAlignment="1">
      <alignment horizontal="center"/>
    </xf>
    <xf numFmtId="43" fontId="55" fillId="3" borderId="123" xfId="1" applyFont="1" applyFill="1" applyBorder="1" applyAlignment="1">
      <alignment horizontal="right"/>
    </xf>
    <xf numFmtId="0" fontId="58" fillId="7" borderId="0" xfId="9" applyFont="1" applyFill="1" applyAlignment="1">
      <alignment wrapText="1"/>
    </xf>
    <xf numFmtId="49" fontId="58" fillId="0" borderId="0" xfId="9" applyNumberFormat="1" applyFont="1" applyAlignment="1">
      <alignment horizontal="center"/>
    </xf>
    <xf numFmtId="172" fontId="58" fillId="5" borderId="0" xfId="9" applyNumberFormat="1" applyFont="1" applyFill="1" applyAlignment="1">
      <alignment horizontal="center"/>
    </xf>
    <xf numFmtId="3" fontId="58" fillId="3" borderId="17" xfId="1" applyNumberFormat="1" applyFont="1" applyFill="1" applyBorder="1" applyAlignment="1">
      <alignment horizontal="right"/>
    </xf>
    <xf numFmtId="3" fontId="58" fillId="3" borderId="0" xfId="1" applyNumberFormat="1" applyFont="1" applyFill="1" applyBorder="1" applyAlignment="1">
      <alignment horizontal="right"/>
    </xf>
    <xf numFmtId="3" fontId="58" fillId="3" borderId="18" xfId="1" applyNumberFormat="1" applyFont="1" applyFill="1" applyBorder="1" applyAlignment="1">
      <alignment horizontal="right"/>
    </xf>
    <xf numFmtId="43" fontId="58" fillId="3" borderId="123" xfId="1" applyFont="1" applyFill="1" applyBorder="1" applyAlignment="1">
      <alignment horizontal="right"/>
    </xf>
    <xf numFmtId="43" fontId="55" fillId="7" borderId="0" xfId="1" applyFont="1" applyFill="1" applyBorder="1"/>
    <xf numFmtId="0" fontId="55" fillId="0" borderId="7" xfId="9" applyFont="1" applyBorder="1" applyAlignment="1">
      <alignment horizontal="center"/>
    </xf>
    <xf numFmtId="0" fontId="58" fillId="0" borderId="7" xfId="9" applyFont="1" applyBorder="1"/>
    <xf numFmtId="172" fontId="55" fillId="0" borderId="7" xfId="9" applyNumberFormat="1" applyFont="1" applyBorder="1" applyAlignment="1">
      <alignment horizontal="center"/>
    </xf>
    <xf numFmtId="3" fontId="58" fillId="3" borderId="144" xfId="1" applyNumberFormat="1" applyFont="1" applyFill="1" applyBorder="1" applyAlignment="1">
      <alignment horizontal="right"/>
    </xf>
    <xf numFmtId="3" fontId="58" fillId="3" borderId="33" xfId="1" applyNumberFormat="1" applyFont="1" applyFill="1" applyBorder="1" applyAlignment="1">
      <alignment horizontal="right"/>
    </xf>
    <xf numFmtId="3" fontId="58" fillId="3" borderId="145" xfId="1" applyNumberFormat="1" applyFont="1" applyFill="1" applyBorder="1" applyAlignment="1">
      <alignment horizontal="right"/>
    </xf>
    <xf numFmtId="164" fontId="58" fillId="0" borderId="33" xfId="9" applyNumberFormat="1" applyFont="1" applyBorder="1"/>
    <xf numFmtId="43" fontId="58" fillId="36" borderId="146" xfId="9" applyNumberFormat="1" applyFont="1" applyFill="1" applyBorder="1"/>
    <xf numFmtId="164" fontId="58" fillId="0" borderId="144" xfId="9" applyNumberFormat="1" applyFont="1" applyBorder="1"/>
    <xf numFmtId="2" fontId="58" fillId="0" borderId="145" xfId="9" applyNumberFormat="1" applyFont="1" applyBorder="1"/>
    <xf numFmtId="2" fontId="58" fillId="0" borderId="33" xfId="1" applyNumberFormat="1" applyFont="1" applyFill="1" applyBorder="1"/>
    <xf numFmtId="43" fontId="58" fillId="0" borderId="146" xfId="9" applyNumberFormat="1" applyFont="1" applyBorder="1"/>
    <xf numFmtId="43" fontId="58" fillId="0" borderId="145" xfId="9" applyNumberFormat="1" applyFont="1" applyBorder="1"/>
    <xf numFmtId="43" fontId="58" fillId="0" borderId="0" xfId="9" applyNumberFormat="1" applyFont="1"/>
    <xf numFmtId="43" fontId="55" fillId="5" borderId="0" xfId="1" applyFont="1" applyFill="1"/>
    <xf numFmtId="0" fontId="58" fillId="5" borderId="12" xfId="62" applyFont="1" applyFill="1" applyBorder="1" applyAlignment="1">
      <alignment wrapText="1"/>
    </xf>
    <xf numFmtId="0" fontId="58" fillId="5" borderId="12" xfId="62" applyFont="1" applyFill="1" applyBorder="1" applyAlignment="1">
      <alignment horizontal="center" wrapText="1"/>
    </xf>
    <xf numFmtId="0" fontId="85" fillId="0" borderId="0" xfId="82" applyFont="1" applyAlignment="1">
      <alignment horizontal="center"/>
    </xf>
    <xf numFmtId="0" fontId="55" fillId="31" borderId="12" xfId="62" applyFont="1" applyFill="1" applyBorder="1" applyAlignment="1">
      <alignment wrapText="1"/>
    </xf>
    <xf numFmtId="0" fontId="55" fillId="31" borderId="12" xfId="62" applyFont="1" applyFill="1" applyBorder="1" applyAlignment="1">
      <alignment horizontal="center" wrapText="1"/>
    </xf>
    <xf numFmtId="0" fontId="55" fillId="5" borderId="0" xfId="9" applyFont="1" applyFill="1" applyAlignment="1">
      <alignment horizontal="left"/>
    </xf>
    <xf numFmtId="167" fontId="55" fillId="5" borderId="0" xfId="10" applyNumberFormat="1" applyFont="1" applyFill="1"/>
    <xf numFmtId="0" fontId="55" fillId="30" borderId="0" xfId="9" applyFont="1" applyFill="1" applyAlignment="1">
      <alignment horizontal="center"/>
    </xf>
    <xf numFmtId="164" fontId="55" fillId="5" borderId="0" xfId="9" applyNumberFormat="1" applyFont="1" applyFill="1"/>
    <xf numFmtId="43" fontId="55" fillId="5" borderId="0" xfId="9" applyNumberFormat="1" applyFont="1" applyFill="1"/>
    <xf numFmtId="41" fontId="58" fillId="5" borderId="0" xfId="9" applyNumberFormat="1" applyFont="1" applyFill="1"/>
    <xf numFmtId="173" fontId="58" fillId="5" borderId="0" xfId="9" applyNumberFormat="1" applyFont="1" applyFill="1"/>
    <xf numFmtId="173" fontId="55" fillId="5" borderId="0" xfId="9" applyNumberFormat="1" applyFont="1" applyFill="1"/>
    <xf numFmtId="0" fontId="55" fillId="5" borderId="0" xfId="9" applyFont="1" applyFill="1" applyAlignment="1">
      <alignment horizontal="right"/>
    </xf>
    <xf numFmtId="14" fontId="55" fillId="5" borderId="0" xfId="9" applyNumberFormat="1" applyFont="1" applyFill="1"/>
    <xf numFmtId="41" fontId="55" fillId="5" borderId="0" xfId="9" applyNumberFormat="1" applyFont="1" applyFill="1"/>
    <xf numFmtId="0" fontId="55" fillId="3" borderId="0" xfId="9" applyFont="1" applyFill="1" applyAlignment="1">
      <alignment horizontal="center"/>
    </xf>
    <xf numFmtId="0" fontId="58" fillId="7" borderId="0" xfId="68" applyFont="1" applyFill="1" applyAlignment="1">
      <alignment horizontal="center"/>
    </xf>
    <xf numFmtId="0" fontId="55" fillId="0" borderId="156" xfId="0" quotePrefix="1" applyFont="1" applyBorder="1" applyAlignment="1">
      <alignment horizontal="center" wrapText="1"/>
    </xf>
    <xf numFmtId="0" fontId="55" fillId="0" borderId="109" xfId="0" quotePrefix="1" applyFont="1" applyBorder="1" applyAlignment="1">
      <alignment horizontal="center" wrapText="1"/>
    </xf>
    <xf numFmtId="37" fontId="55" fillId="5" borderId="0" xfId="9" applyNumberFormat="1" applyFont="1" applyFill="1"/>
    <xf numFmtId="173" fontId="55" fillId="7" borderId="0" xfId="1" applyNumberFormat="1" applyFont="1" applyFill="1"/>
    <xf numFmtId="41" fontId="58" fillId="3" borderId="0" xfId="1" applyNumberFormat="1" applyFont="1" applyFill="1" applyBorder="1"/>
    <xf numFmtId="49" fontId="55" fillId="0" borderId="7" xfId="9" applyNumberFormat="1" applyFont="1" applyBorder="1" applyAlignment="1">
      <alignment horizontal="center"/>
    </xf>
    <xf numFmtId="43" fontId="55" fillId="0" borderId="0" xfId="1" applyFont="1" applyFill="1"/>
    <xf numFmtId="0" fontId="55" fillId="0" borderId="12" xfId="9" applyFont="1" applyBorder="1" applyAlignment="1">
      <alignment wrapText="1"/>
    </xf>
    <xf numFmtId="0" fontId="55" fillId="5" borderId="12" xfId="9" applyFont="1" applyFill="1" applyBorder="1" applyAlignment="1">
      <alignment wrapText="1"/>
    </xf>
    <xf numFmtId="0" fontId="55" fillId="0" borderId="12" xfId="9" applyFont="1" applyBorder="1" applyAlignment="1">
      <alignment horizontal="center"/>
    </xf>
    <xf numFmtId="0" fontId="58" fillId="0" borderId="0" xfId="62" applyFont="1" applyAlignment="1">
      <alignment wrapText="1"/>
    </xf>
    <xf numFmtId="0" fontId="55" fillId="0" borderId="0" xfId="62" applyFont="1" applyAlignment="1">
      <alignment wrapText="1"/>
    </xf>
    <xf numFmtId="0" fontId="55" fillId="31" borderId="12" xfId="9" applyFont="1" applyFill="1" applyBorder="1" applyAlignment="1">
      <alignment wrapText="1"/>
    </xf>
    <xf numFmtId="41" fontId="58" fillId="5" borderId="0" xfId="9" applyNumberFormat="1" applyFont="1" applyFill="1" applyAlignment="1">
      <alignment horizontal="center"/>
    </xf>
    <xf numFmtId="0" fontId="58" fillId="5" borderId="0" xfId="9" applyFont="1" applyFill="1" applyAlignment="1">
      <alignment horizontal="center" wrapText="1"/>
    </xf>
    <xf numFmtId="0" fontId="63" fillId="0" borderId="0" xfId="9" applyFont="1" applyAlignment="1">
      <alignment horizontal="left"/>
    </xf>
    <xf numFmtId="0" fontId="63" fillId="0" borderId="0" xfId="9" applyFont="1" applyAlignment="1">
      <alignment horizontal="center"/>
    </xf>
    <xf numFmtId="0" fontId="63" fillId="0" borderId="0" xfId="9" applyFont="1" applyAlignment="1">
      <alignment vertical="center"/>
    </xf>
    <xf numFmtId="0" fontId="64" fillId="0" borderId="13" xfId="9" applyFont="1" applyBorder="1" applyAlignment="1">
      <alignment horizontal="center" wrapText="1"/>
    </xf>
    <xf numFmtId="0" fontId="64" fillId="0" borderId="14" xfId="9" applyFont="1" applyBorder="1" applyAlignment="1">
      <alignment horizontal="center" wrapText="1"/>
    </xf>
    <xf numFmtId="0" fontId="64" fillId="0" borderId="14" xfId="9" quotePrefix="1" applyFont="1" applyBorder="1" applyAlignment="1">
      <alignment horizontal="center" wrapText="1"/>
    </xf>
    <xf numFmtId="0" fontId="64" fillId="0" borderId="15" xfId="9" applyFont="1" applyBorder="1" applyAlignment="1">
      <alignment horizontal="center" wrapText="1"/>
    </xf>
    <xf numFmtId="0" fontId="64" fillId="0" borderId="121" xfId="9" quotePrefix="1" applyFont="1" applyBorder="1" applyAlignment="1">
      <alignment horizontal="center" wrapText="1"/>
    </xf>
    <xf numFmtId="0" fontId="63" fillId="0" borderId="0" xfId="9" quotePrefix="1" applyFont="1" applyAlignment="1">
      <alignment horizontal="center" wrapText="1"/>
    </xf>
    <xf numFmtId="0" fontId="55" fillId="0" borderId="17" xfId="9" quotePrefix="1" applyFont="1" applyBorder="1" applyAlignment="1">
      <alignment horizontal="center" wrapText="1"/>
    </xf>
    <xf numFmtId="2" fontId="55" fillId="0" borderId="0" xfId="9" quotePrefix="1" applyNumberFormat="1" applyFont="1" applyAlignment="1">
      <alignment horizontal="center" wrapText="1"/>
    </xf>
    <xf numFmtId="0" fontId="55" fillId="0" borderId="18" xfId="9" quotePrefix="1" applyFont="1" applyBorder="1" applyAlignment="1">
      <alignment horizontal="center" wrapText="1"/>
    </xf>
    <xf numFmtId="2" fontId="55" fillId="0" borderId="123" xfId="9" quotePrefix="1" applyNumberFormat="1" applyFont="1" applyBorder="1" applyAlignment="1">
      <alignment horizontal="center" wrapText="1"/>
    </xf>
    <xf numFmtId="164" fontId="55" fillId="36" borderId="17" xfId="1" applyNumberFormat="1" applyFont="1" applyFill="1" applyBorder="1"/>
    <xf numFmtId="164" fontId="55" fillId="36" borderId="0" xfId="1" applyNumberFormat="1" applyFont="1" applyFill="1" applyBorder="1"/>
    <xf numFmtId="0" fontId="55" fillId="0" borderId="0" xfId="84" applyFont="1" applyAlignment="1">
      <alignment wrapText="1"/>
    </xf>
    <xf numFmtId="172" fontId="55" fillId="0" borderId="0" xfId="9" applyNumberFormat="1" applyFont="1" applyAlignment="1">
      <alignment horizontal="center" wrapText="1"/>
    </xf>
    <xf numFmtId="164" fontId="58" fillId="36" borderId="144" xfId="9" applyNumberFormat="1" applyFont="1" applyFill="1" applyBorder="1"/>
    <xf numFmtId="164" fontId="58" fillId="36" borderId="33" xfId="9" applyNumberFormat="1" applyFont="1" applyFill="1" applyBorder="1"/>
    <xf numFmtId="164" fontId="58" fillId="0" borderId="33" xfId="1" applyNumberFormat="1" applyFont="1" applyFill="1" applyBorder="1"/>
    <xf numFmtId="164" fontId="58" fillId="0" borderId="145" xfId="9" applyNumberFormat="1" applyFont="1" applyBorder="1"/>
    <xf numFmtId="0" fontId="58" fillId="5" borderId="0" xfId="62" applyFont="1" applyFill="1" applyAlignment="1">
      <alignment wrapText="1"/>
    </xf>
    <xf numFmtId="0" fontId="55" fillId="31" borderId="0" xfId="62" applyFont="1" applyFill="1" applyAlignment="1">
      <alignment wrapText="1"/>
    </xf>
    <xf numFmtId="43" fontId="58" fillId="0" borderId="7" xfId="9" applyNumberFormat="1" applyFont="1" applyBorder="1"/>
    <xf numFmtId="0" fontId="55" fillId="5" borderId="0" xfId="9" quotePrefix="1" applyFont="1" applyFill="1"/>
    <xf numFmtId="0" fontId="58" fillId="5" borderId="0" xfId="9" applyFont="1" applyFill="1"/>
    <xf numFmtId="0" fontId="55" fillId="0" borderId="17" xfId="0" quotePrefix="1" applyFont="1" applyBorder="1" applyAlignment="1">
      <alignment horizontal="center" wrapText="1"/>
    </xf>
    <xf numFmtId="0" fontId="55" fillId="0" borderId="0" xfId="0" quotePrefix="1" applyFont="1" applyAlignment="1">
      <alignment horizontal="right" wrapText="1"/>
    </xf>
    <xf numFmtId="0" fontId="55" fillId="0" borderId="18" xfId="0" quotePrefix="1" applyFont="1" applyBorder="1" applyAlignment="1">
      <alignment horizontal="center" wrapText="1"/>
    </xf>
    <xf numFmtId="164" fontId="58" fillId="0" borderId="0" xfId="9" applyNumberFormat="1" applyFont="1"/>
    <xf numFmtId="0" fontId="63" fillId="0" borderId="26" xfId="9" applyFont="1" applyBorder="1" applyAlignment="1">
      <alignment horizontal="center"/>
    </xf>
    <xf numFmtId="0" fontId="63" fillId="0" borderId="109" xfId="9" applyFont="1" applyBorder="1" applyAlignment="1">
      <alignment horizontal="center"/>
    </xf>
    <xf numFmtId="0" fontId="63" fillId="0" borderId="25" xfId="9" applyFont="1" applyBorder="1" applyAlignment="1">
      <alignment horizontal="center"/>
    </xf>
    <xf numFmtId="0" fontId="55" fillId="0" borderId="0" xfId="87" quotePrefix="1" applyFont="1" applyAlignment="1">
      <alignment horizontal="center" wrapText="1"/>
    </xf>
    <xf numFmtId="0" fontId="55" fillId="0" borderId="32" xfId="9" applyFont="1" applyBorder="1" applyAlignment="1">
      <alignment horizontal="center"/>
    </xf>
    <xf numFmtId="0" fontId="55" fillId="0" borderId="31" xfId="9" applyFont="1" applyBorder="1" applyAlignment="1">
      <alignment horizontal="center"/>
    </xf>
    <xf numFmtId="0" fontId="55" fillId="0" borderId="0" xfId="87" quotePrefix="1" applyFont="1" applyAlignment="1">
      <alignment horizontal="right" wrapText="1"/>
    </xf>
    <xf numFmtId="2" fontId="55" fillId="0" borderId="0" xfId="87" quotePrefix="1" applyNumberFormat="1" applyFont="1" applyAlignment="1">
      <alignment horizontal="center" wrapText="1"/>
    </xf>
    <xf numFmtId="41" fontId="55" fillId="0" borderId="32" xfId="1" applyNumberFormat="1" applyFont="1" applyFill="1" applyBorder="1" applyAlignment="1">
      <alignment horizontal="right"/>
    </xf>
    <xf numFmtId="41" fontId="55" fillId="0" borderId="0" xfId="1" applyNumberFormat="1" applyFont="1" applyFill="1" applyBorder="1" applyAlignment="1">
      <alignment horizontal="right"/>
    </xf>
    <xf numFmtId="41" fontId="55" fillId="0" borderId="31" xfId="1" applyNumberFormat="1" applyFont="1" applyFill="1" applyBorder="1" applyAlignment="1">
      <alignment horizontal="right"/>
    </xf>
    <xf numFmtId="41" fontId="55" fillId="3" borderId="0" xfId="1" applyNumberFormat="1" applyFont="1" applyFill="1" applyBorder="1" applyAlignment="1">
      <alignment horizontal="right"/>
    </xf>
    <xf numFmtId="37" fontId="70" fillId="5" borderId="0" xfId="81" applyNumberFormat="1" applyFont="1" applyFill="1"/>
    <xf numFmtId="172" fontId="55" fillId="0" borderId="3" xfId="9" applyNumberFormat="1" applyFont="1" applyBorder="1" applyAlignment="1">
      <alignment horizontal="center"/>
    </xf>
    <xf numFmtId="172" fontId="55" fillId="0" borderId="30" xfId="9" applyNumberFormat="1" applyFont="1" applyBorder="1" applyAlignment="1">
      <alignment horizontal="center"/>
    </xf>
    <xf numFmtId="172" fontId="55" fillId="0" borderId="29" xfId="9" applyNumberFormat="1" applyFont="1" applyBorder="1" applyAlignment="1">
      <alignment horizontal="center"/>
    </xf>
    <xf numFmtId="41" fontId="55" fillId="3" borderId="3" xfId="1" applyNumberFormat="1" applyFont="1" applyFill="1" applyBorder="1" applyAlignment="1">
      <alignment horizontal="right"/>
    </xf>
    <xf numFmtId="41" fontId="58" fillId="0" borderId="154" xfId="1" applyNumberFormat="1" applyFont="1" applyFill="1" applyBorder="1" applyAlignment="1">
      <alignment horizontal="right"/>
    </xf>
    <xf numFmtId="41" fontId="58" fillId="0" borderId="33" xfId="1" applyNumberFormat="1" applyFont="1" applyFill="1" applyBorder="1" applyAlignment="1">
      <alignment horizontal="right"/>
    </xf>
    <xf numFmtId="41" fontId="58" fillId="0" borderId="155" xfId="1" applyNumberFormat="1" applyFont="1" applyFill="1" applyBorder="1" applyAlignment="1">
      <alignment horizontal="right"/>
    </xf>
    <xf numFmtId="172" fontId="55" fillId="0" borderId="109" xfId="9" applyNumberFormat="1" applyFont="1" applyBorder="1" applyAlignment="1">
      <alignment horizontal="center"/>
    </xf>
    <xf numFmtId="41" fontId="58" fillId="3" borderId="33" xfId="1" applyNumberFormat="1" applyFont="1" applyFill="1" applyBorder="1" applyAlignment="1">
      <alignment horizontal="right"/>
    </xf>
    <xf numFmtId="0" fontId="55" fillId="7" borderId="0" xfId="9" applyFont="1" applyFill="1" applyAlignment="1">
      <alignment horizontal="center"/>
    </xf>
    <xf numFmtId="38" fontId="55" fillId="5" borderId="0" xfId="1" applyNumberFormat="1" applyFont="1" applyFill="1" applyAlignment="1" applyProtection="1">
      <alignment horizontal="center"/>
    </xf>
    <xf numFmtId="0" fontId="58" fillId="0" borderId="12" xfId="9" applyFont="1" applyBorder="1" applyAlignment="1">
      <alignment horizontal="center" wrapText="1"/>
    </xf>
    <xf numFmtId="42" fontId="58" fillId="0" borderId="63" xfId="1" applyNumberFormat="1" applyFont="1" applyBorder="1" applyAlignment="1">
      <alignment horizontal="center" wrapText="1"/>
    </xf>
    <xf numFmtId="42" fontId="58" fillId="0" borderId="63" xfId="9" applyNumberFormat="1" applyFont="1" applyBorder="1" applyAlignment="1">
      <alignment horizontal="center" wrapText="1"/>
    </xf>
    <xf numFmtId="0" fontId="55" fillId="0" borderId="12" xfId="9" applyFont="1" applyBorder="1" applyAlignment="1">
      <alignment horizontal="center" wrapText="1"/>
    </xf>
    <xf numFmtId="0" fontId="58" fillId="5" borderId="12" xfId="9" applyFont="1" applyFill="1" applyBorder="1" applyAlignment="1">
      <alignment horizontal="center"/>
    </xf>
    <xf numFmtId="0" fontId="58" fillId="5" borderId="12" xfId="9" applyFont="1" applyFill="1" applyBorder="1"/>
    <xf numFmtId="172" fontId="55" fillId="0" borderId="0" xfId="0" quotePrefix="1" applyNumberFormat="1" applyFont="1" applyAlignment="1">
      <alignment horizontal="center"/>
    </xf>
    <xf numFmtId="42" fontId="55" fillId="3" borderId="0" xfId="1" applyNumberFormat="1" applyFont="1" applyFill="1"/>
    <xf numFmtId="42" fontId="55" fillId="0" borderId="0" xfId="1" applyNumberFormat="1" applyFont="1"/>
    <xf numFmtId="42" fontId="55" fillId="7" borderId="0" xfId="68" applyNumberFormat="1" applyFont="1" applyFill="1"/>
    <xf numFmtId="41" fontId="55" fillId="3" borderId="0" xfId="1" applyNumberFormat="1" applyFont="1" applyFill="1"/>
    <xf numFmtId="41" fontId="55" fillId="0" borderId="0" xfId="1" applyNumberFormat="1" applyFont="1"/>
    <xf numFmtId="41" fontId="55" fillId="7" borderId="0" xfId="68" applyNumberFormat="1" applyFont="1" applyFill="1"/>
    <xf numFmtId="41" fontId="55" fillId="3" borderId="0" xfId="1" applyNumberFormat="1" applyFont="1" applyFill="1" applyBorder="1"/>
    <xf numFmtId="41" fontId="55" fillId="0" borderId="0" xfId="1" applyNumberFormat="1" applyFont="1" applyBorder="1"/>
    <xf numFmtId="164" fontId="58" fillId="0" borderId="7" xfId="9" applyNumberFormat="1" applyFont="1" applyBorder="1"/>
    <xf numFmtId="42" fontId="58" fillId="0" borderId="7" xfId="1" applyNumberFormat="1" applyFont="1" applyBorder="1"/>
    <xf numFmtId="3" fontId="55" fillId="5" borderId="0" xfId="9" applyNumberFormat="1" applyFont="1" applyFill="1"/>
    <xf numFmtId="0" fontId="55" fillId="5" borderId="26" xfId="9" applyFont="1" applyFill="1" applyBorder="1"/>
    <xf numFmtId="0" fontId="55" fillId="5" borderId="109" xfId="9" applyFont="1" applyFill="1" applyBorder="1"/>
    <xf numFmtId="0" fontId="55" fillId="5" borderId="25" xfId="9" applyFont="1" applyFill="1" applyBorder="1"/>
    <xf numFmtId="0" fontId="55" fillId="5" borderId="30" xfId="9" applyFont="1" applyFill="1" applyBorder="1" applyAlignment="1">
      <alignment horizontal="center"/>
    </xf>
    <xf numFmtId="0" fontId="55" fillId="5" borderId="3" xfId="9" applyFont="1" applyFill="1" applyBorder="1" applyAlignment="1">
      <alignment horizontal="center"/>
    </xf>
    <xf numFmtId="0" fontId="55" fillId="5" borderId="29" xfId="9" applyFont="1" applyFill="1" applyBorder="1" applyAlignment="1">
      <alignment horizontal="center"/>
    </xf>
    <xf numFmtId="0" fontId="85" fillId="0" borderId="0" xfId="82" applyFont="1"/>
    <xf numFmtId="38" fontId="81" fillId="5" borderId="0" xfId="1" applyNumberFormat="1" applyFont="1" applyFill="1" applyAlignment="1" applyProtection="1">
      <alignment horizontal="left"/>
    </xf>
    <xf numFmtId="0" fontId="55" fillId="0" borderId="121" xfId="9" applyFont="1" applyBorder="1"/>
    <xf numFmtId="0" fontId="55" fillId="36" borderId="3" xfId="9" applyFont="1" applyFill="1" applyBorder="1" applyAlignment="1">
      <alignment horizontal="center" wrapText="1"/>
    </xf>
    <xf numFmtId="0" fontId="58" fillId="0" borderId="158" xfId="0" applyFont="1" applyBorder="1" applyAlignment="1">
      <alignment horizontal="center" wrapText="1"/>
    </xf>
    <xf numFmtId="0" fontId="55" fillId="0" borderId="12" xfId="0" applyFont="1" applyBorder="1" applyAlignment="1">
      <alignment horizontal="center" wrapText="1"/>
    </xf>
    <xf numFmtId="0" fontId="58" fillId="0" borderId="12" xfId="0" applyFont="1" applyBorder="1" applyAlignment="1">
      <alignment horizontal="center" wrapText="1"/>
    </xf>
    <xf numFmtId="0" fontId="58" fillId="0" borderId="159" xfId="0" applyFont="1" applyBorder="1" applyAlignment="1">
      <alignment horizontal="center" wrapText="1"/>
    </xf>
    <xf numFmtId="0" fontId="58" fillId="0" borderId="160" xfId="0" applyFont="1" applyBorder="1" applyAlignment="1">
      <alignment horizontal="center" wrapText="1"/>
    </xf>
    <xf numFmtId="0" fontId="58" fillId="5" borderId="158" xfId="9" applyFont="1" applyFill="1" applyBorder="1" applyAlignment="1">
      <alignment horizontal="center"/>
    </xf>
    <xf numFmtId="0" fontId="58" fillId="5" borderId="159" xfId="9" applyFont="1" applyFill="1" applyBorder="1" applyAlignment="1">
      <alignment horizontal="center"/>
    </xf>
    <xf numFmtId="42" fontId="55" fillId="0" borderId="17" xfId="9" applyNumberFormat="1" applyFont="1" applyBorder="1"/>
    <xf numFmtId="42" fontId="55" fillId="0" borderId="18" xfId="9" applyNumberFormat="1" applyFont="1" applyBorder="1"/>
    <xf numFmtId="42" fontId="55" fillId="0" borderId="123" xfId="9" applyNumberFormat="1" applyFont="1" applyBorder="1"/>
    <xf numFmtId="37" fontId="55" fillId="5" borderId="17" xfId="9" applyNumberFormat="1" applyFont="1" applyFill="1" applyBorder="1"/>
    <xf numFmtId="37" fontId="55" fillId="5" borderId="18" xfId="9" applyNumberFormat="1" applyFont="1" applyFill="1" applyBorder="1"/>
    <xf numFmtId="41" fontId="55" fillId="0" borderId="17" xfId="9" applyNumberFormat="1" applyFont="1" applyBorder="1"/>
    <xf numFmtId="41" fontId="55" fillId="0" borderId="18" xfId="9" applyNumberFormat="1" applyFont="1" applyBorder="1"/>
    <xf numFmtId="41" fontId="55" fillId="0" borderId="123" xfId="9" applyNumberFormat="1" applyFont="1" applyBorder="1"/>
    <xf numFmtId="41" fontId="55" fillId="0" borderId="161" xfId="9" applyNumberFormat="1" applyFont="1" applyBorder="1"/>
    <xf numFmtId="37" fontId="55" fillId="5" borderId="21" xfId="9" applyNumberFormat="1" applyFont="1" applyFill="1" applyBorder="1"/>
    <xf numFmtId="37" fontId="55" fillId="5" borderId="22" xfId="9" applyNumberFormat="1" applyFont="1" applyFill="1" applyBorder="1"/>
    <xf numFmtId="37" fontId="55" fillId="5" borderId="23" xfId="9" applyNumberFormat="1" applyFont="1" applyFill="1" applyBorder="1"/>
    <xf numFmtId="42" fontId="58" fillId="0" borderId="7" xfId="9" applyNumberFormat="1" applyFont="1" applyBorder="1"/>
    <xf numFmtId="42" fontId="58" fillId="0" borderId="85" xfId="9" applyNumberFormat="1" applyFont="1" applyBorder="1"/>
    <xf numFmtId="172" fontId="55" fillId="5" borderId="0" xfId="9" applyNumberFormat="1" applyFont="1" applyFill="1"/>
    <xf numFmtId="0" fontId="58" fillId="0" borderId="3" xfId="88" applyFont="1" applyBorder="1" applyAlignment="1" applyProtection="1">
      <alignment horizontal="left" wrapText="1"/>
      <protection locked="0"/>
    </xf>
    <xf numFmtId="0" fontId="58" fillId="0" borderId="3" xfId="88" applyFont="1" applyBorder="1" applyAlignment="1" applyProtection="1">
      <alignment horizontal="center"/>
      <protection locked="0"/>
    </xf>
    <xf numFmtId="0" fontId="55" fillId="0" borderId="69" xfId="87" applyFont="1" applyBorder="1" applyAlignment="1">
      <alignment horizontal="center"/>
    </xf>
    <xf numFmtId="37" fontId="55" fillId="3" borderId="3" xfId="89" applyFont="1" applyFill="1" applyBorder="1" applyAlignment="1">
      <alignment horizontal="center" wrapText="1"/>
    </xf>
    <xf numFmtId="49" fontId="55" fillId="3" borderId="3" xfId="90" applyNumberFormat="1" applyFont="1" applyFill="1" applyBorder="1" applyAlignment="1" applyProtection="1">
      <alignment horizontal="center" wrapText="1"/>
    </xf>
    <xf numFmtId="0" fontId="55" fillId="0" borderId="63" xfId="87" applyFont="1" applyBorder="1" applyAlignment="1">
      <alignment horizontal="center"/>
    </xf>
    <xf numFmtId="37" fontId="55" fillId="2" borderId="0" xfId="91" applyFont="1" applyFill="1" applyProtection="1">
      <protection locked="0"/>
    </xf>
    <xf numFmtId="49" fontId="55" fillId="2" borderId="0" xfId="91" applyNumberFormat="1" applyFont="1" applyFill="1" applyAlignment="1" applyProtection="1">
      <alignment horizontal="center"/>
      <protection locked="0"/>
    </xf>
    <xf numFmtId="174" fontId="60" fillId="2" borderId="0" xfId="91" applyNumberFormat="1" applyFont="1" applyFill="1" applyAlignment="1" applyProtection="1">
      <alignment horizontal="right"/>
      <protection locked="0"/>
    </xf>
    <xf numFmtId="37" fontId="55" fillId="2" borderId="0" xfId="91" applyFont="1" applyFill="1" applyAlignment="1" applyProtection="1">
      <alignment horizontal="right"/>
      <protection locked="0"/>
    </xf>
    <xf numFmtId="37" fontId="58" fillId="2" borderId="0" xfId="91" applyFont="1" applyFill="1" applyAlignment="1" applyProtection="1">
      <alignment horizontal="right"/>
      <protection locked="0"/>
    </xf>
    <xf numFmtId="174" fontId="58" fillId="2" borderId="0" xfId="91" applyNumberFormat="1" applyFont="1" applyFill="1" applyAlignment="1" applyProtection="1">
      <alignment horizontal="right"/>
      <protection locked="0"/>
    </xf>
    <xf numFmtId="49" fontId="55" fillId="2" borderId="0" xfId="92" applyNumberFormat="1" applyFont="1" applyFill="1" applyAlignment="1" applyProtection="1">
      <alignment horizontal="left"/>
      <protection locked="0"/>
    </xf>
    <xf numFmtId="49" fontId="55" fillId="2" borderId="0" xfId="92" applyNumberFormat="1" applyFont="1" applyFill="1" applyAlignment="1" applyProtection="1">
      <alignment horizontal="center"/>
      <protection locked="0"/>
    </xf>
    <xf numFmtId="3" fontId="55" fillId="2" borderId="0" xfId="93" applyFont="1" applyFill="1" applyProtection="1">
      <protection locked="0"/>
    </xf>
    <xf numFmtId="49" fontId="55" fillId="2" borderId="0" xfId="93" applyNumberFormat="1" applyFont="1" applyFill="1" applyAlignment="1" applyProtection="1">
      <alignment horizontal="center"/>
      <protection locked="0"/>
    </xf>
    <xf numFmtId="3" fontId="55" fillId="42" borderId="0" xfId="93" applyFont="1" applyFill="1" applyProtection="1">
      <protection locked="0"/>
    </xf>
    <xf numFmtId="3" fontId="55" fillId="41" borderId="0" xfId="93" applyFont="1" applyFill="1" applyProtection="1">
      <protection locked="0"/>
    </xf>
    <xf numFmtId="49" fontId="55" fillId="2" borderId="0" xfId="93" applyNumberFormat="1" applyFont="1" applyFill="1" applyAlignment="1" applyProtection="1">
      <alignment horizontal="left"/>
      <protection locked="0"/>
    </xf>
    <xf numFmtId="41" fontId="58" fillId="0" borderId="33" xfId="0" applyNumberFormat="1" applyFont="1" applyBorder="1"/>
    <xf numFmtId="0" fontId="58" fillId="0" borderId="121" xfId="9" applyFont="1" applyBorder="1" applyAlignment="1">
      <alignment horizontal="center"/>
    </xf>
    <xf numFmtId="0" fontId="55" fillId="0" borderId="0" xfId="9" applyFont="1" applyAlignment="1">
      <alignment horizontal="center" vertical="top"/>
    </xf>
    <xf numFmtId="0" fontId="58" fillId="0" borderId="123" xfId="9" applyFont="1" applyBorder="1" applyAlignment="1">
      <alignment horizontal="center"/>
    </xf>
    <xf numFmtId="14" fontId="58" fillId="0" borderId="0" xfId="9" applyNumberFormat="1" applyFont="1" applyAlignment="1">
      <alignment horizontal="left"/>
    </xf>
    <xf numFmtId="0" fontId="55" fillId="0" borderId="123" xfId="9" applyFont="1" applyBorder="1" applyAlignment="1">
      <alignment horizontal="center"/>
    </xf>
    <xf numFmtId="0" fontId="64" fillId="2" borderId="0" xfId="9" applyFont="1" applyFill="1" applyAlignment="1">
      <alignment vertical="top" wrapText="1"/>
    </xf>
    <xf numFmtId="0" fontId="70" fillId="0" borderId="0" xfId="81" applyFont="1" applyBorder="1" applyAlignment="1" applyProtection="1">
      <alignment horizontal="center" vertical="top" wrapText="1"/>
    </xf>
    <xf numFmtId="0" fontId="70" fillId="0" borderId="123" xfId="81" applyFont="1" applyBorder="1" applyAlignment="1" applyProtection="1">
      <alignment horizontal="center" vertical="top" wrapText="1"/>
    </xf>
    <xf numFmtId="0" fontId="70" fillId="0" borderId="0" xfId="81" applyFont="1" applyAlignment="1" applyProtection="1">
      <alignment horizontal="center" vertical="top"/>
    </xf>
    <xf numFmtId="0" fontId="70" fillId="0" borderId="0" xfId="81" applyFont="1" applyBorder="1" applyAlignment="1" applyProtection="1">
      <alignment vertical="top"/>
    </xf>
    <xf numFmtId="0" fontId="63" fillId="0" borderId="0" xfId="9" applyFont="1" applyAlignment="1">
      <alignment horizontal="center" vertical="top" wrapText="1"/>
    </xf>
    <xf numFmtId="0" fontId="63" fillId="0" borderId="123" xfId="9" applyFont="1" applyBorder="1" applyAlignment="1">
      <alignment horizontal="center" vertical="top" wrapText="1"/>
    </xf>
    <xf numFmtId="0" fontId="63" fillId="0" borderId="0" xfId="9" applyFont="1" applyAlignment="1">
      <alignment vertical="top" wrapText="1"/>
    </xf>
    <xf numFmtId="0" fontId="64" fillId="0" borderId="0" xfId="9" applyFont="1" applyAlignment="1">
      <alignment vertical="top" wrapText="1"/>
    </xf>
    <xf numFmtId="0" fontId="64" fillId="0" borderId="0" xfId="9" applyFont="1" applyAlignment="1">
      <alignment horizontal="center" vertical="top" wrapText="1"/>
    </xf>
    <xf numFmtId="0" fontId="64" fillId="0" borderId="123" xfId="9" applyFont="1" applyBorder="1" applyAlignment="1">
      <alignment horizontal="center" vertical="top" wrapText="1"/>
    </xf>
    <xf numFmtId="0" fontId="70" fillId="0" borderId="0" xfId="81" applyFont="1" applyAlignment="1" applyProtection="1">
      <alignment horizontal="center"/>
    </xf>
    <xf numFmtId="0" fontId="70" fillId="0" borderId="123" xfId="81" applyFont="1" applyBorder="1" applyAlignment="1" applyProtection="1">
      <alignment horizontal="center" wrapText="1"/>
    </xf>
    <xf numFmtId="0" fontId="70" fillId="0" borderId="0" xfId="81" applyFont="1" applyBorder="1" applyAlignment="1" applyProtection="1">
      <alignment horizontal="center" wrapText="1"/>
    </xf>
    <xf numFmtId="0" fontId="70" fillId="0" borderId="122" xfId="81" applyFont="1" applyBorder="1" applyAlignment="1" applyProtection="1">
      <alignment horizontal="center" vertical="top" wrapText="1"/>
    </xf>
    <xf numFmtId="0" fontId="57" fillId="0" borderId="0" xfId="86" applyFont="1" applyBorder="1" applyAlignment="1" applyProtection="1">
      <alignment horizontal="center"/>
    </xf>
    <xf numFmtId="0" fontId="57" fillId="0" borderId="0" xfId="86" applyFont="1" applyBorder="1" applyAlignment="1" applyProtection="1">
      <alignment horizontal="center" vertical="top" wrapText="1"/>
    </xf>
    <xf numFmtId="0" fontId="57" fillId="0" borderId="0" xfId="86" applyFont="1" applyAlignment="1" applyProtection="1">
      <alignment horizontal="center" vertical="top"/>
    </xf>
    <xf numFmtId="0" fontId="57" fillId="0" borderId="0" xfId="86" applyFont="1" applyBorder="1" applyAlignment="1" applyProtection="1">
      <alignment vertical="top" wrapText="1"/>
    </xf>
    <xf numFmtId="0" fontId="70" fillId="0" borderId="0" xfId="81" applyFont="1" applyBorder="1" applyAlignment="1" applyProtection="1">
      <alignment vertical="top" wrapText="1"/>
    </xf>
    <xf numFmtId="0" fontId="63" fillId="0" borderId="0" xfId="9" applyFont="1" applyAlignment="1">
      <alignment horizontal="center" wrapText="1"/>
    </xf>
    <xf numFmtId="0" fontId="70" fillId="0" borderId="0" xfId="81" applyFont="1" applyBorder="1"/>
    <xf numFmtId="0" fontId="58" fillId="0" borderId="99" xfId="9" applyFont="1" applyBorder="1" applyAlignment="1">
      <alignment horizontal="center"/>
    </xf>
    <xf numFmtId="0" fontId="58" fillId="0" borderId="100" xfId="9" applyFont="1" applyBorder="1" applyAlignment="1">
      <alignment horizontal="center"/>
    </xf>
    <xf numFmtId="0" fontId="58" fillId="0" borderId="101" xfId="9" applyFont="1" applyBorder="1" applyAlignment="1">
      <alignment horizontal="center"/>
    </xf>
    <xf numFmtId="0" fontId="55" fillId="0" borderId="99" xfId="9" applyFont="1" applyBorder="1" applyAlignment="1">
      <alignment horizontal="center"/>
    </xf>
    <xf numFmtId="0" fontId="55" fillId="0" borderId="100" xfId="9" applyFont="1" applyBorder="1" applyAlignment="1">
      <alignment horizontal="center"/>
    </xf>
    <xf numFmtId="0" fontId="55" fillId="0" borderId="101" xfId="9" applyFont="1" applyBorder="1" applyAlignment="1">
      <alignment horizontal="center"/>
    </xf>
    <xf numFmtId="38" fontId="33" fillId="0" borderId="43" xfId="0" applyNumberFormat="1" applyFont="1" applyBorder="1" applyAlignment="1">
      <alignment horizontal="center"/>
    </xf>
    <xf numFmtId="38" fontId="33" fillId="0" borderId="44" xfId="0" applyNumberFormat="1" applyFont="1" applyBorder="1" applyAlignment="1">
      <alignment horizontal="center"/>
    </xf>
    <xf numFmtId="38" fontId="33" fillId="0" borderId="45" xfId="0" applyNumberFormat="1" applyFont="1" applyBorder="1" applyAlignment="1">
      <alignment horizontal="center"/>
    </xf>
    <xf numFmtId="0" fontId="5" fillId="0" borderId="46" xfId="9" applyFont="1" applyBorder="1" applyAlignment="1">
      <alignment horizontal="center"/>
    </xf>
    <xf numFmtId="0" fontId="5" fillId="0" borderId="47" xfId="9" applyFont="1" applyBorder="1" applyAlignment="1">
      <alignment horizontal="center"/>
    </xf>
    <xf numFmtId="0" fontId="5" fillId="0" borderId="48" xfId="9" applyFont="1" applyBorder="1" applyAlignment="1">
      <alignment horizontal="center"/>
    </xf>
    <xf numFmtId="38" fontId="3" fillId="0" borderId="49" xfId="9" applyNumberFormat="1" applyBorder="1" applyAlignment="1">
      <alignment horizontal="center" wrapText="1"/>
    </xf>
    <xf numFmtId="38" fontId="3" fillId="0" borderId="57" xfId="9" applyNumberFormat="1" applyBorder="1" applyAlignment="1">
      <alignment horizontal="center" wrapText="1"/>
    </xf>
    <xf numFmtId="38" fontId="3" fillId="0" borderId="62" xfId="9" applyNumberFormat="1" applyBorder="1" applyAlignment="1">
      <alignment horizontal="center" wrapText="1"/>
    </xf>
    <xf numFmtId="0" fontId="35" fillId="0" borderId="50" xfId="0" applyFont="1" applyBorder="1" applyAlignment="1">
      <alignment horizontal="center" wrapText="1"/>
    </xf>
    <xf numFmtId="0" fontId="35" fillId="0" borderId="58" xfId="0" applyFont="1" applyBorder="1" applyAlignment="1">
      <alignment horizontal="center" wrapText="1"/>
    </xf>
    <xf numFmtId="0" fontId="35" fillId="0" borderId="63" xfId="0" applyFont="1" applyBorder="1" applyAlignment="1">
      <alignment horizontal="center" wrapText="1"/>
    </xf>
    <xf numFmtId="0" fontId="35" fillId="0" borderId="51" xfId="0" applyFont="1" applyBorder="1" applyAlignment="1">
      <alignment horizontal="center" wrapText="1"/>
    </xf>
    <xf numFmtId="0" fontId="35" fillId="0" borderId="59" xfId="0" applyFont="1" applyBorder="1" applyAlignment="1">
      <alignment horizontal="center" wrapText="1"/>
    </xf>
    <xf numFmtId="0" fontId="35" fillId="0" borderId="64" xfId="0" applyFont="1" applyBorder="1" applyAlignment="1">
      <alignment horizontal="center" wrapText="1"/>
    </xf>
    <xf numFmtId="0" fontId="3" fillId="0" borderId="52" xfId="9" applyBorder="1" applyAlignment="1">
      <alignment horizontal="center" wrapText="1"/>
    </xf>
    <xf numFmtId="0" fontId="3" fillId="0" borderId="60" xfId="9" applyBorder="1" applyAlignment="1">
      <alignment horizontal="center" wrapText="1"/>
    </xf>
    <xf numFmtId="0" fontId="3" fillId="0" borderId="65" xfId="9" applyBorder="1" applyAlignment="1">
      <alignment horizontal="center" wrapText="1"/>
    </xf>
    <xf numFmtId="0" fontId="3" fillId="0" borderId="53" xfId="9" applyBorder="1" applyAlignment="1">
      <alignment horizontal="center" wrapText="1"/>
    </xf>
    <xf numFmtId="0" fontId="3" fillId="0" borderId="58" xfId="9" applyBorder="1" applyAlignment="1">
      <alignment horizontal="center" wrapText="1"/>
    </xf>
    <xf numFmtId="0" fontId="3" fillId="0" borderId="63" xfId="9" applyBorder="1" applyAlignment="1">
      <alignment horizontal="center" wrapText="1"/>
    </xf>
    <xf numFmtId="0" fontId="35" fillId="0" borderId="53" xfId="0" applyFont="1" applyBorder="1" applyAlignment="1">
      <alignment horizontal="center" wrapText="1"/>
    </xf>
    <xf numFmtId="0" fontId="35" fillId="0" borderId="54" xfId="0" applyFont="1" applyBorder="1" applyAlignment="1">
      <alignment horizontal="center" wrapText="1"/>
    </xf>
    <xf numFmtId="0" fontId="35" fillId="0" borderId="61" xfId="0" applyFont="1" applyBorder="1" applyAlignment="1">
      <alignment horizontal="center" wrapText="1"/>
    </xf>
    <xf numFmtId="0" fontId="35" fillId="0" borderId="66" xfId="0" applyFont="1" applyBorder="1" applyAlignment="1">
      <alignment horizontal="center" wrapText="1"/>
    </xf>
    <xf numFmtId="0" fontId="3" fillId="0" borderId="4" xfId="9" applyBorder="1" applyAlignment="1">
      <alignment horizontal="center"/>
    </xf>
    <xf numFmtId="0" fontId="3" fillId="0" borderId="5" xfId="9" applyBorder="1" applyAlignment="1">
      <alignment horizontal="center"/>
    </xf>
    <xf numFmtId="0" fontId="5" fillId="0" borderId="4" xfId="9" applyFont="1" applyBorder="1" applyAlignment="1">
      <alignment horizontal="center"/>
    </xf>
    <xf numFmtId="0" fontId="5" fillId="0" borderId="2" xfId="9" applyFont="1" applyBorder="1" applyAlignment="1">
      <alignment horizontal="center"/>
    </xf>
    <xf numFmtId="0" fontId="5" fillId="0" borderId="5" xfId="9" applyFont="1" applyBorder="1" applyAlignment="1">
      <alignment horizontal="center"/>
    </xf>
    <xf numFmtId="0" fontId="3" fillId="36" borderId="4" xfId="9" applyFill="1" applyBorder="1" applyAlignment="1">
      <alignment horizontal="center"/>
    </xf>
    <xf numFmtId="0" fontId="3" fillId="36" borderId="2" xfId="9" applyFill="1" applyBorder="1" applyAlignment="1">
      <alignment horizontal="center"/>
    </xf>
    <xf numFmtId="0" fontId="3" fillId="36" borderId="5" xfId="9" applyFill="1" applyBorder="1" applyAlignment="1">
      <alignment horizontal="center"/>
    </xf>
    <xf numFmtId="0" fontId="3" fillId="0" borderId="3" xfId="9" applyBorder="1" applyAlignment="1">
      <alignment horizontal="center" wrapText="1"/>
    </xf>
    <xf numFmtId="0" fontId="3" fillId="0" borderId="2" xfId="9" applyBorder="1" applyAlignment="1">
      <alignment horizontal="center"/>
    </xf>
    <xf numFmtId="0" fontId="5" fillId="0" borderId="12" xfId="9" applyFont="1" applyBorder="1" applyAlignment="1">
      <alignment horizontal="center"/>
    </xf>
    <xf numFmtId="38" fontId="55" fillId="0" borderId="4" xfId="9" applyNumberFormat="1" applyFont="1" applyBorder="1" applyAlignment="1">
      <alignment horizontal="center" wrapText="1"/>
    </xf>
    <xf numFmtId="0" fontId="55" fillId="0" borderId="5" xfId="9" applyFont="1" applyBorder="1" applyAlignment="1">
      <alignment horizontal="center" wrapText="1"/>
    </xf>
    <xf numFmtId="0" fontId="55" fillId="0" borderId="4" xfId="9" applyFont="1" applyBorder="1" applyAlignment="1">
      <alignment horizontal="center" wrapText="1"/>
    </xf>
    <xf numFmtId="0" fontId="77" fillId="4" borderId="0" xfId="9" applyFont="1" applyFill="1" applyAlignment="1">
      <alignment horizontal="center"/>
    </xf>
    <xf numFmtId="0" fontId="64" fillId="0" borderId="0" xfId="9" applyFont="1" applyAlignment="1">
      <alignment horizontal="center"/>
    </xf>
    <xf numFmtId="0" fontId="58" fillId="0" borderId="125" xfId="0" applyFont="1" applyBorder="1" applyAlignment="1">
      <alignment horizontal="center" wrapText="1"/>
    </xf>
    <xf numFmtId="0" fontId="58" fillId="0" borderId="126" xfId="0" applyFont="1" applyBorder="1" applyAlignment="1">
      <alignment horizontal="center" wrapText="1"/>
    </xf>
    <xf numFmtId="0" fontId="58" fillId="0" borderId="0" xfId="0" applyFont="1" applyAlignment="1">
      <alignment horizontal="center" wrapText="1"/>
    </xf>
    <xf numFmtId="0" fontId="58" fillId="0" borderId="130" xfId="0" applyFont="1" applyBorder="1" applyAlignment="1">
      <alignment horizontal="center" wrapText="1"/>
    </xf>
    <xf numFmtId="0" fontId="58" fillId="0" borderId="128" xfId="0" applyFont="1" applyBorder="1" applyAlignment="1">
      <alignment horizontal="center" wrapText="1"/>
    </xf>
    <xf numFmtId="0" fontId="58" fillId="0" borderId="129" xfId="0" applyFont="1" applyBorder="1" applyAlignment="1">
      <alignment horizontal="center" wrapText="1"/>
    </xf>
    <xf numFmtId="0" fontId="58" fillId="0" borderId="141" xfId="0" applyFont="1" applyBorder="1" applyAlignment="1">
      <alignment horizontal="center"/>
    </xf>
    <xf numFmtId="0" fontId="58" fillId="0" borderId="138" xfId="0" applyFont="1" applyBorder="1" applyAlignment="1">
      <alignment horizontal="center" wrapText="1"/>
    </xf>
    <xf numFmtId="0" fontId="58" fillId="0" borderId="139" xfId="0" applyFont="1" applyBorder="1" applyAlignment="1">
      <alignment horizontal="center" wrapText="1"/>
    </xf>
    <xf numFmtId="0" fontId="58" fillId="0" borderId="140" xfId="0" applyFont="1" applyBorder="1" applyAlignment="1">
      <alignment horizontal="center" wrapText="1"/>
    </xf>
    <xf numFmtId="0" fontId="58" fillId="0" borderId="0" xfId="0" applyFont="1" applyAlignment="1">
      <alignment horizontal="left" wrapText="1"/>
    </xf>
    <xf numFmtId="41" fontId="55" fillId="0" borderId="4" xfId="0" applyNumberFormat="1" applyFont="1" applyBorder="1" applyAlignment="1">
      <alignment horizontal="center"/>
    </xf>
    <xf numFmtId="41" fontId="55" fillId="0" borderId="2" xfId="0" applyNumberFormat="1" applyFont="1" applyBorder="1" applyAlignment="1">
      <alignment horizontal="center"/>
    </xf>
    <xf numFmtId="41" fontId="55" fillId="0" borderId="5" xfId="0" applyNumberFormat="1" applyFont="1" applyBorder="1" applyAlignment="1">
      <alignment horizontal="center"/>
    </xf>
    <xf numFmtId="0" fontId="58" fillId="0" borderId="99" xfId="0" applyFont="1" applyBorder="1" applyAlignment="1">
      <alignment horizontal="center"/>
    </xf>
    <xf numFmtId="0" fontId="58" fillId="0" borderId="100" xfId="0" applyFont="1" applyBorder="1" applyAlignment="1">
      <alignment horizontal="center"/>
    </xf>
    <xf numFmtId="0" fontId="58" fillId="0" borderId="101" xfId="0" applyFont="1" applyBorder="1" applyAlignment="1">
      <alignment horizontal="center"/>
    </xf>
    <xf numFmtId="0" fontId="58" fillId="0" borderId="69" xfId="9" applyFont="1" applyBorder="1" applyAlignment="1">
      <alignment horizontal="center" wrapText="1"/>
    </xf>
    <xf numFmtId="0" fontId="58" fillId="0" borderId="63" xfId="9" applyFont="1" applyBorder="1" applyAlignment="1">
      <alignment horizontal="center" wrapText="1"/>
    </xf>
    <xf numFmtId="0" fontId="58" fillId="0" borderId="10" xfId="0" applyFont="1" applyBorder="1" applyAlignment="1">
      <alignment wrapText="1"/>
    </xf>
    <xf numFmtId="0" fontId="58" fillId="0" borderId="11" xfId="0" applyFont="1" applyBorder="1" applyAlignment="1">
      <alignment wrapText="1"/>
    </xf>
    <xf numFmtId="0" fontId="58" fillId="0" borderId="125" xfId="0" applyFont="1" applyBorder="1"/>
    <xf numFmtId="0" fontId="58" fillId="0" borderId="137" xfId="0" applyFont="1" applyBorder="1" applyAlignment="1">
      <alignment horizontal="center"/>
    </xf>
    <xf numFmtId="37" fontId="58" fillId="7" borderId="3" xfId="0" applyNumberFormat="1" applyFont="1" applyFill="1" applyBorder="1" applyAlignment="1">
      <alignment horizontal="center"/>
    </xf>
    <xf numFmtId="37" fontId="55" fillId="7" borderId="3" xfId="0" applyNumberFormat="1" applyFont="1" applyFill="1" applyBorder="1" applyAlignment="1">
      <alignment horizontal="center"/>
    </xf>
    <xf numFmtId="37" fontId="62" fillId="7" borderId="0" xfId="0" applyNumberFormat="1" applyFont="1" applyFill="1"/>
    <xf numFmtId="41" fontId="66" fillId="0" borderId="3" xfId="0" applyNumberFormat="1" applyFont="1" applyBorder="1" applyAlignment="1">
      <alignment horizontal="center"/>
    </xf>
    <xf numFmtId="0" fontId="64" fillId="0" borderId="0" xfId="0" applyFont="1" applyAlignment="1">
      <alignment horizontal="center"/>
    </xf>
    <xf numFmtId="0" fontId="55" fillId="0" borderId="125" xfId="0" applyFont="1" applyBorder="1"/>
    <xf numFmtId="0" fontId="63" fillId="0" borderId="32" xfId="0" applyFont="1" applyBorder="1" applyAlignment="1">
      <alignment wrapText="1"/>
    </xf>
    <xf numFmtId="0" fontId="63" fillId="0" borderId="0" xfId="0" applyFont="1" applyAlignment="1">
      <alignment wrapText="1"/>
    </xf>
    <xf numFmtId="0" fontId="63" fillId="0" borderId="31" xfId="0" applyFont="1" applyBorder="1" applyAlignment="1">
      <alignment wrapText="1"/>
    </xf>
    <xf numFmtId="42" fontId="58" fillId="0" borderId="110" xfId="0" applyNumberFormat="1" applyFont="1" applyBorder="1" applyAlignment="1">
      <alignment horizontal="center"/>
    </xf>
    <xf numFmtId="42" fontId="58" fillId="0" borderId="111" xfId="0" applyNumberFormat="1" applyFont="1" applyBorder="1" applyAlignment="1">
      <alignment horizontal="center"/>
    </xf>
    <xf numFmtId="42" fontId="58" fillId="0" borderId="112" xfId="0" applyNumberFormat="1" applyFont="1" applyBorder="1" applyAlignment="1">
      <alignment horizontal="center"/>
    </xf>
    <xf numFmtId="0" fontId="58" fillId="0" borderId="86" xfId="0" applyFont="1" applyBorder="1" applyAlignment="1">
      <alignment horizontal="center"/>
    </xf>
    <xf numFmtId="0" fontId="58" fillId="0" borderId="87" xfId="0" applyFont="1" applyBorder="1" applyAlignment="1">
      <alignment horizontal="center"/>
    </xf>
    <xf numFmtId="0" fontId="58" fillId="0" borderId="88" xfId="0" applyFont="1" applyBorder="1" applyAlignment="1">
      <alignment horizontal="center"/>
    </xf>
    <xf numFmtId="0" fontId="58" fillId="0" borderId="4" xfId="0" applyFont="1" applyBorder="1" applyAlignment="1">
      <alignment horizontal="center"/>
    </xf>
    <xf numFmtId="0" fontId="58" fillId="0" borderId="2" xfId="0" applyFont="1" applyBorder="1" applyAlignment="1">
      <alignment horizontal="center"/>
    </xf>
    <xf numFmtId="0" fontId="58" fillId="0" borderId="5" xfId="0" applyFont="1" applyBorder="1" applyAlignment="1">
      <alignment horizontal="center"/>
    </xf>
    <xf numFmtId="0" fontId="55" fillId="32" borderId="30" xfId="0" applyFont="1" applyFill="1" applyBorder="1"/>
    <xf numFmtId="0" fontId="55" fillId="32" borderId="29" xfId="0" applyFont="1" applyFill="1" applyBorder="1"/>
    <xf numFmtId="0" fontId="70" fillId="32" borderId="30" xfId="81" applyFont="1" applyFill="1" applyBorder="1" applyAlignment="1"/>
    <xf numFmtId="0" fontId="58" fillId="0" borderId="4" xfId="0" applyFont="1" applyBorder="1" applyAlignment="1">
      <alignment horizontal="center" wrapText="1"/>
    </xf>
    <xf numFmtId="0" fontId="58" fillId="0" borderId="2" xfId="0" applyFont="1" applyBorder="1" applyAlignment="1">
      <alignment horizontal="center" wrapText="1"/>
    </xf>
    <xf numFmtId="0" fontId="58" fillId="0" borderId="5" xfId="0" applyFont="1" applyBorder="1" applyAlignment="1">
      <alignment horizontal="center" wrapText="1"/>
    </xf>
    <xf numFmtId="38" fontId="55" fillId="0" borderId="49" xfId="9" applyNumberFormat="1" applyFont="1" applyBorder="1" applyAlignment="1">
      <alignment horizontal="center" wrapText="1"/>
    </xf>
    <xf numFmtId="38" fontId="55" fillId="0" borderId="57" xfId="9" applyNumberFormat="1" applyFont="1" applyBorder="1" applyAlignment="1">
      <alignment horizontal="center" wrapText="1"/>
    </xf>
    <xf numFmtId="38" fontId="55" fillId="0" borderId="62" xfId="9" applyNumberFormat="1" applyFont="1" applyBorder="1" applyAlignment="1">
      <alignment horizontal="center" wrapText="1"/>
    </xf>
    <xf numFmtId="0" fontId="55" fillId="0" borderId="50" xfId="0" applyFont="1" applyBorder="1" applyAlignment="1">
      <alignment horizontal="center" wrapText="1"/>
    </xf>
    <xf numFmtId="0" fontId="55" fillId="0" borderId="58" xfId="0" applyFont="1" applyBorder="1" applyAlignment="1">
      <alignment horizontal="center" wrapText="1"/>
    </xf>
    <xf numFmtId="0" fontId="55" fillId="0" borderId="63" xfId="0" applyFont="1" applyBorder="1" applyAlignment="1">
      <alignment horizontal="center" wrapText="1"/>
    </xf>
    <xf numFmtId="0" fontId="55" fillId="0" borderId="51" xfId="0" applyFont="1" applyBorder="1" applyAlignment="1">
      <alignment horizontal="center" wrapText="1"/>
    </xf>
    <xf numFmtId="0" fontId="55" fillId="0" borderId="59" xfId="0" applyFont="1" applyBorder="1" applyAlignment="1">
      <alignment horizontal="center" wrapText="1"/>
    </xf>
    <xf numFmtId="0" fontId="55" fillId="0" borderId="64" xfId="0" applyFont="1" applyBorder="1" applyAlignment="1">
      <alignment horizontal="center" wrapText="1"/>
    </xf>
    <xf numFmtId="0" fontId="55" fillId="0" borderId="54" xfId="0" applyFont="1" applyBorder="1" applyAlignment="1">
      <alignment horizontal="center" wrapText="1"/>
    </xf>
    <xf numFmtId="0" fontId="55" fillId="0" borderId="61" xfId="0" applyFont="1" applyBorder="1" applyAlignment="1">
      <alignment horizontal="center" wrapText="1"/>
    </xf>
    <xf numFmtId="0" fontId="55" fillId="0" borderId="66" xfId="0" applyFont="1" applyBorder="1" applyAlignment="1">
      <alignment horizontal="center" wrapText="1"/>
    </xf>
    <xf numFmtId="0" fontId="58" fillId="6" borderId="4" xfId="0" applyFont="1" applyFill="1" applyBorder="1" applyAlignment="1">
      <alignment horizontal="center"/>
    </xf>
    <xf numFmtId="0" fontId="58" fillId="0" borderId="5" xfId="0" applyFont="1" applyBorder="1"/>
    <xf numFmtId="0" fontId="55" fillId="0" borderId="69" xfId="0" applyFont="1" applyBorder="1" applyAlignment="1">
      <alignment horizontal="center" wrapText="1"/>
    </xf>
    <xf numFmtId="0" fontId="55" fillId="0" borderId="56" xfId="0" applyFont="1" applyBorder="1" applyAlignment="1">
      <alignment horizontal="center"/>
    </xf>
    <xf numFmtId="0" fontId="55" fillId="0" borderId="67" xfId="0" applyFont="1" applyBorder="1" applyAlignment="1">
      <alignment horizontal="center"/>
    </xf>
    <xf numFmtId="41" fontId="55" fillId="0" borderId="58" xfId="75" applyNumberFormat="1" applyFont="1" applyBorder="1" applyAlignment="1">
      <alignment horizontal="center" wrapText="1"/>
    </xf>
    <xf numFmtId="41" fontId="55" fillId="0" borderId="63" xfId="75" applyNumberFormat="1" applyFont="1" applyBorder="1" applyAlignment="1">
      <alignment horizontal="center" wrapText="1"/>
    </xf>
    <xf numFmtId="0" fontId="55" fillId="0" borderId="102" xfId="9" applyFont="1" applyBorder="1" applyAlignment="1">
      <alignment horizontal="center" wrapText="1"/>
    </xf>
    <xf numFmtId="0" fontId="55" fillId="0" borderId="103" xfId="9" applyFont="1" applyBorder="1" applyAlignment="1">
      <alignment horizontal="center" wrapText="1"/>
    </xf>
    <xf numFmtId="0" fontId="55" fillId="0" borderId="104" xfId="9" applyFont="1" applyBorder="1" applyAlignment="1">
      <alignment horizontal="center" wrapText="1"/>
    </xf>
    <xf numFmtId="0" fontId="55" fillId="0" borderId="53" xfId="0" applyFont="1" applyBorder="1" applyAlignment="1">
      <alignment horizontal="center" wrapText="1"/>
    </xf>
    <xf numFmtId="0" fontId="55" fillId="0" borderId="53" xfId="9" applyFont="1" applyBorder="1" applyAlignment="1">
      <alignment horizontal="center" wrapText="1"/>
    </xf>
    <xf numFmtId="0" fontId="55" fillId="0" borderId="58" xfId="9" applyFont="1" applyBorder="1" applyAlignment="1">
      <alignment horizontal="center" wrapText="1"/>
    </xf>
    <xf numFmtId="0" fontId="55" fillId="0" borderId="63" xfId="9" applyFont="1" applyBorder="1" applyAlignment="1">
      <alignment horizontal="center" wrapText="1"/>
    </xf>
    <xf numFmtId="0" fontId="64" fillId="0" borderId="150" xfId="0" applyFont="1" applyBorder="1" applyAlignment="1">
      <alignment horizontal="center" vertical="center" wrapText="1"/>
    </xf>
    <xf numFmtId="0" fontId="64" fillId="0" borderId="151" xfId="0" applyFont="1" applyBorder="1" applyAlignment="1">
      <alignment horizontal="center" vertical="center" wrapText="1"/>
    </xf>
    <xf numFmtId="0" fontId="64" fillId="0" borderId="152" xfId="0" applyFont="1" applyBorder="1" applyAlignment="1">
      <alignment horizontal="center" vertical="center" wrapText="1"/>
    </xf>
    <xf numFmtId="44" fontId="68" fillId="0" borderId="0" xfId="0" applyNumberFormat="1" applyFont="1" applyAlignment="1">
      <alignment horizontal="center"/>
    </xf>
    <xf numFmtId="38" fontId="58" fillId="0" borderId="43" xfId="0" applyNumberFormat="1" applyFont="1" applyBorder="1" applyAlignment="1">
      <alignment horizontal="center"/>
    </xf>
    <xf numFmtId="38" fontId="58" fillId="0" borderId="44" xfId="0" applyNumberFormat="1" applyFont="1" applyBorder="1" applyAlignment="1">
      <alignment horizontal="center"/>
    </xf>
    <xf numFmtId="38" fontId="58" fillId="0" borderId="45" xfId="0" applyNumberFormat="1" applyFont="1" applyBorder="1" applyAlignment="1">
      <alignment horizontal="center"/>
    </xf>
    <xf numFmtId="0" fontId="58" fillId="0" borderId="46" xfId="9" applyFont="1" applyBorder="1" applyAlignment="1">
      <alignment horizontal="center"/>
    </xf>
    <xf numFmtId="0" fontId="58" fillId="0" borderId="47" xfId="9" applyFont="1" applyBorder="1" applyAlignment="1">
      <alignment horizontal="center"/>
    </xf>
    <xf numFmtId="0" fontId="58" fillId="0" borderId="48" xfId="9" applyFont="1" applyBorder="1" applyAlignment="1">
      <alignment horizontal="center"/>
    </xf>
    <xf numFmtId="164" fontId="70" fillId="0" borderId="99" xfId="81" applyNumberFormat="1" applyFont="1" applyFill="1" applyBorder="1" applyAlignment="1" applyProtection="1">
      <alignment horizontal="center"/>
    </xf>
    <xf numFmtId="164" fontId="70" fillId="0" borderId="101" xfId="81" applyNumberFormat="1" applyFont="1" applyFill="1" applyBorder="1" applyAlignment="1" applyProtection="1">
      <alignment horizontal="center"/>
    </xf>
    <xf numFmtId="38" fontId="58" fillId="0" borderId="0" xfId="0" applyNumberFormat="1" applyFont="1" applyAlignment="1">
      <alignment horizontal="center"/>
    </xf>
    <xf numFmtId="0" fontId="58" fillId="0" borderId="0" xfId="9" applyFont="1" applyAlignment="1">
      <alignment horizontal="center"/>
    </xf>
    <xf numFmtId="38" fontId="55" fillId="0" borderId="0" xfId="9" applyNumberFormat="1" applyFont="1" applyAlignment="1">
      <alignment horizontal="center" wrapText="1"/>
    </xf>
    <xf numFmtId="0" fontId="55" fillId="0" borderId="0" xfId="0" applyFont="1" applyAlignment="1">
      <alignment horizontal="center" wrapText="1"/>
    </xf>
    <xf numFmtId="0" fontId="55" fillId="0" borderId="0" xfId="9" applyFont="1" applyAlignment="1">
      <alignment horizontal="center" wrapText="1"/>
    </xf>
    <xf numFmtId="0" fontId="6" fillId="0" borderId="69" xfId="9" applyFont="1" applyBorder="1" applyAlignment="1">
      <alignment horizontal="center" vertical="top" wrapText="1"/>
    </xf>
    <xf numFmtId="0" fontId="6" fillId="0" borderId="63" xfId="9" applyFont="1" applyBorder="1" applyAlignment="1">
      <alignment horizontal="center" vertical="top" wrapText="1"/>
    </xf>
    <xf numFmtId="42" fontId="3" fillId="0" borderId="69" xfId="9" applyNumberFormat="1" applyBorder="1" applyAlignment="1">
      <alignment horizontal="center" vertical="center"/>
    </xf>
    <xf numFmtId="42" fontId="3" fillId="0" borderId="58" xfId="9" applyNumberFormat="1" applyBorder="1" applyAlignment="1">
      <alignment horizontal="center" vertical="center"/>
    </xf>
    <xf numFmtId="42" fontId="3" fillId="0" borderId="63" xfId="9" applyNumberFormat="1" applyBorder="1" applyAlignment="1">
      <alignment horizontal="center" vertical="center"/>
    </xf>
    <xf numFmtId="0" fontId="3" fillId="7" borderId="4" xfId="0" applyFont="1" applyFill="1" applyBorder="1" applyAlignment="1">
      <alignment horizontal="center"/>
    </xf>
    <xf numFmtId="0" fontId="3" fillId="7" borderId="2" xfId="0" applyFont="1" applyFill="1" applyBorder="1" applyAlignment="1">
      <alignment horizontal="center"/>
    </xf>
    <xf numFmtId="0" fontId="3" fillId="7" borderId="5" xfId="0" applyFont="1" applyFill="1" applyBorder="1" applyAlignment="1">
      <alignment horizontal="center"/>
    </xf>
    <xf numFmtId="0" fontId="0" fillId="0" borderId="4" xfId="0" applyBorder="1" applyAlignment="1">
      <alignment horizontal="center"/>
    </xf>
    <xf numFmtId="0" fontId="0" fillId="0" borderId="2" xfId="0" applyBorder="1" applyAlignment="1">
      <alignment horizontal="center"/>
    </xf>
    <xf numFmtId="0" fontId="0" fillId="0" borderId="5" xfId="0" applyBorder="1" applyAlignment="1">
      <alignment horizontal="center"/>
    </xf>
    <xf numFmtId="0" fontId="0" fillId="7" borderId="4" xfId="0" applyFill="1" applyBorder="1" applyAlignment="1">
      <alignment horizontal="center"/>
    </xf>
    <xf numFmtId="0" fontId="0" fillId="7" borderId="5" xfId="0" applyFill="1" applyBorder="1" applyAlignment="1">
      <alignment horizontal="center"/>
    </xf>
    <xf numFmtId="0" fontId="7" fillId="37" borderId="4" xfId="9" applyFont="1" applyFill="1" applyBorder="1" applyAlignment="1">
      <alignment horizontal="center" vertical="top" wrapText="1"/>
    </xf>
    <xf numFmtId="0" fontId="7" fillId="37" borderId="2" xfId="9" applyFont="1" applyFill="1" applyBorder="1" applyAlignment="1">
      <alignment horizontal="center" vertical="top" wrapText="1"/>
    </xf>
    <xf numFmtId="0" fontId="7" fillId="37" borderId="5" xfId="9" applyFont="1" applyFill="1" applyBorder="1" applyAlignment="1">
      <alignment horizontal="center" vertical="top" wrapText="1"/>
    </xf>
    <xf numFmtId="0" fontId="43" fillId="0" borderId="0" xfId="82" applyFont="1" applyAlignment="1">
      <alignment horizontal="center"/>
    </xf>
    <xf numFmtId="0" fontId="44" fillId="0" borderId="0" xfId="82" applyFont="1" applyAlignment="1">
      <alignment horizontal="center"/>
    </xf>
    <xf numFmtId="0" fontId="3" fillId="0" borderId="4" xfId="0" applyFont="1" applyBorder="1" applyAlignment="1">
      <alignment horizontal="center"/>
    </xf>
    <xf numFmtId="0" fontId="33" fillId="0" borderId="109" xfId="0" applyFont="1" applyBorder="1" applyAlignment="1">
      <alignment horizontal="center" wrapText="1"/>
    </xf>
    <xf numFmtId="0" fontId="33" fillId="0" borderId="0" xfId="0" applyFont="1" applyAlignment="1">
      <alignment horizontal="center" wrapText="1"/>
    </xf>
    <xf numFmtId="0" fontId="5" fillId="39" borderId="109" xfId="0" applyFont="1" applyFill="1" applyBorder="1" applyAlignment="1">
      <alignment horizontal="center" wrapText="1"/>
    </xf>
    <xf numFmtId="0" fontId="5" fillId="39" borderId="0" xfId="0" applyFont="1" applyFill="1" applyAlignment="1">
      <alignment horizontal="center" wrapText="1"/>
    </xf>
    <xf numFmtId="0" fontId="58" fillId="45" borderId="36" xfId="9" applyFont="1" applyFill="1" applyBorder="1" applyAlignment="1">
      <alignment horizontal="center"/>
    </xf>
    <xf numFmtId="0" fontId="58" fillId="45" borderId="24" xfId="9" applyFont="1" applyFill="1" applyBorder="1" applyAlignment="1">
      <alignment horizontal="center"/>
    </xf>
    <xf numFmtId="0" fontId="58" fillId="46" borderId="36" xfId="9" applyFont="1" applyFill="1" applyBorder="1" applyAlignment="1">
      <alignment horizontal="center"/>
    </xf>
    <xf numFmtId="0" fontId="58" fillId="46" borderId="24" xfId="9" applyFont="1" applyFill="1" applyBorder="1" applyAlignment="1">
      <alignment horizontal="center"/>
    </xf>
    <xf numFmtId="0" fontId="58" fillId="46" borderId="157" xfId="9" applyFont="1" applyFill="1" applyBorder="1" applyAlignment="1">
      <alignment horizontal="center"/>
    </xf>
    <xf numFmtId="0" fontId="58" fillId="0" borderId="36" xfId="9" applyFont="1" applyBorder="1" applyAlignment="1">
      <alignment horizontal="center"/>
    </xf>
    <xf numFmtId="0" fontId="58" fillId="0" borderId="24" xfId="9" applyFont="1" applyBorder="1" applyAlignment="1">
      <alignment horizontal="center"/>
    </xf>
    <xf numFmtId="0" fontId="58" fillId="0" borderId="157" xfId="9" applyFont="1" applyBorder="1" applyAlignment="1">
      <alignment horizontal="center"/>
    </xf>
    <xf numFmtId="0" fontId="58" fillId="0" borderId="4" xfId="9" applyFont="1" applyBorder="1" applyAlignment="1">
      <alignment horizontal="center"/>
    </xf>
    <xf numFmtId="0" fontId="58" fillId="0" borderId="2" xfId="9" applyFont="1" applyBorder="1" applyAlignment="1">
      <alignment horizontal="center"/>
    </xf>
    <xf numFmtId="0" fontId="58" fillId="0" borderId="5" xfId="9" applyFont="1" applyBorder="1" applyAlignment="1">
      <alignment horizontal="center"/>
    </xf>
    <xf numFmtId="0" fontId="55" fillId="0" borderId="4" xfId="9" applyFont="1" applyBorder="1" applyAlignment="1">
      <alignment horizontal="center"/>
    </xf>
    <xf numFmtId="0" fontId="55" fillId="0" borderId="5" xfId="9" applyFont="1" applyBorder="1" applyAlignment="1">
      <alignment horizontal="center"/>
    </xf>
    <xf numFmtId="0" fontId="55" fillId="0" borderId="3" xfId="9" applyFont="1" applyBorder="1" applyAlignment="1">
      <alignment horizontal="center" wrapText="1"/>
    </xf>
    <xf numFmtId="0" fontId="55" fillId="36" borderId="4" xfId="9" applyFont="1" applyFill="1" applyBorder="1" applyAlignment="1">
      <alignment horizontal="center"/>
    </xf>
    <xf numFmtId="0" fontId="55" fillId="36" borderId="2" xfId="9" applyFont="1" applyFill="1" applyBorder="1" applyAlignment="1">
      <alignment horizontal="center"/>
    </xf>
    <xf numFmtId="0" fontId="55" fillId="36" borderId="5" xfId="9" applyFont="1" applyFill="1" applyBorder="1" applyAlignment="1">
      <alignment horizontal="center"/>
    </xf>
    <xf numFmtId="0" fontId="55" fillId="5" borderId="4" xfId="9" applyFont="1" applyFill="1" applyBorder="1" applyAlignment="1">
      <alignment horizontal="center"/>
    </xf>
    <xf numFmtId="0" fontId="55" fillId="5" borderId="5" xfId="9" applyFont="1" applyFill="1" applyBorder="1" applyAlignment="1">
      <alignment horizontal="center"/>
    </xf>
    <xf numFmtId="0" fontId="58" fillId="5" borderId="99" xfId="9" applyFont="1" applyFill="1" applyBorder="1" applyAlignment="1">
      <alignment horizontal="center"/>
    </xf>
    <xf numFmtId="0" fontId="58" fillId="5" borderId="100" xfId="9" applyFont="1" applyFill="1" applyBorder="1" applyAlignment="1">
      <alignment horizontal="center"/>
    </xf>
    <xf numFmtId="0" fontId="58" fillId="5" borderId="101" xfId="9" applyFont="1" applyFill="1" applyBorder="1" applyAlignment="1">
      <alignment horizontal="center"/>
    </xf>
    <xf numFmtId="0" fontId="80" fillId="0" borderId="4" xfId="62" quotePrefix="1" applyFont="1" applyBorder="1" applyAlignment="1">
      <alignment horizontal="center" wrapText="1"/>
    </xf>
    <xf numFmtId="0" fontId="80" fillId="0" borderId="2" xfId="62" quotePrefix="1" applyFont="1" applyBorder="1" applyAlignment="1">
      <alignment horizontal="center" wrapText="1"/>
    </xf>
    <xf numFmtId="0" fontId="80" fillId="0" borderId="5" xfId="62" quotePrefix="1" applyFont="1" applyBorder="1" applyAlignment="1">
      <alignment horizontal="center" wrapText="1"/>
    </xf>
  </cellXfs>
  <cellStyles count="95">
    <cellStyle name="20% - Accent1 2" xfId="28" xr:uid="{00000000-0005-0000-0000-000000000000}"/>
    <cellStyle name="20% - Accent2 2" xfId="29" xr:uid="{00000000-0005-0000-0000-000001000000}"/>
    <cellStyle name="20% - Accent3 2" xfId="30" xr:uid="{00000000-0005-0000-0000-000002000000}"/>
    <cellStyle name="20% - Accent4 2" xfId="31" xr:uid="{00000000-0005-0000-0000-000003000000}"/>
    <cellStyle name="20% - Accent5 2" xfId="32" xr:uid="{00000000-0005-0000-0000-000004000000}"/>
    <cellStyle name="20% - Accent6 2" xfId="33" xr:uid="{00000000-0005-0000-0000-000005000000}"/>
    <cellStyle name="40% - Accent1 2" xfId="34" xr:uid="{00000000-0005-0000-0000-000006000000}"/>
    <cellStyle name="40% - Accent2 2" xfId="35" xr:uid="{00000000-0005-0000-0000-000007000000}"/>
    <cellStyle name="40% - Accent3 2" xfId="36" xr:uid="{00000000-0005-0000-0000-000008000000}"/>
    <cellStyle name="40% - Accent4 2" xfId="37" xr:uid="{00000000-0005-0000-0000-000009000000}"/>
    <cellStyle name="40% - Accent5 2" xfId="38" xr:uid="{00000000-0005-0000-0000-00000A000000}"/>
    <cellStyle name="40% - Accent6 2" xfId="39" xr:uid="{00000000-0005-0000-0000-00000B000000}"/>
    <cellStyle name="60% - Accent1 2" xfId="40" xr:uid="{00000000-0005-0000-0000-00000C000000}"/>
    <cellStyle name="60% - Accent2 2" xfId="41" xr:uid="{00000000-0005-0000-0000-00000D000000}"/>
    <cellStyle name="60% - Accent3 2" xfId="42" xr:uid="{00000000-0005-0000-0000-00000E000000}"/>
    <cellStyle name="60% - Accent4 2" xfId="43" xr:uid="{00000000-0005-0000-0000-00000F000000}"/>
    <cellStyle name="60% - Accent5 2" xfId="44" xr:uid="{00000000-0005-0000-0000-000010000000}"/>
    <cellStyle name="60% - Accent6 2" xfId="45" xr:uid="{00000000-0005-0000-0000-000011000000}"/>
    <cellStyle name="Accent1 2" xfId="46" xr:uid="{00000000-0005-0000-0000-000012000000}"/>
    <cellStyle name="Accent2 2" xfId="47" xr:uid="{00000000-0005-0000-0000-000013000000}"/>
    <cellStyle name="Accent3 2" xfId="48" xr:uid="{00000000-0005-0000-0000-000014000000}"/>
    <cellStyle name="Accent4 2" xfId="49" xr:uid="{00000000-0005-0000-0000-000015000000}"/>
    <cellStyle name="Accent5 2" xfId="50" xr:uid="{00000000-0005-0000-0000-000016000000}"/>
    <cellStyle name="Accent6 2" xfId="51" xr:uid="{00000000-0005-0000-0000-000017000000}"/>
    <cellStyle name="Bad 2" xfId="52" xr:uid="{00000000-0005-0000-0000-000018000000}"/>
    <cellStyle name="Calculation 2" xfId="53" xr:uid="{00000000-0005-0000-0000-000019000000}"/>
    <cellStyle name="Check Cell 2" xfId="54" xr:uid="{00000000-0005-0000-0000-00001A000000}"/>
    <cellStyle name="Comma" xfId="1" builtinId="3"/>
    <cellStyle name="Comma 2" xfId="94" xr:uid="{00000000-0005-0000-0000-00001C000000}"/>
    <cellStyle name="Comma 3 2" xfId="90" xr:uid="{00000000-0005-0000-0000-00001D000000}"/>
    <cellStyle name="Comma_AUSAFR01" xfId="76" xr:uid="{00000000-0005-0000-0000-00001E000000}"/>
    <cellStyle name="Comma0" xfId="2" xr:uid="{00000000-0005-0000-0000-00001F000000}"/>
    <cellStyle name="Comma0 2" xfId="11" xr:uid="{00000000-0005-0000-0000-000020000000}"/>
    <cellStyle name="Comma0 3" xfId="12" xr:uid="{00000000-0005-0000-0000-000021000000}"/>
    <cellStyle name="Currency" xfId="26" builtinId="4"/>
    <cellStyle name="Currency0" xfId="3" xr:uid="{00000000-0005-0000-0000-000023000000}"/>
    <cellStyle name="Currency0 2" xfId="13" xr:uid="{00000000-0005-0000-0000-000024000000}"/>
    <cellStyle name="Currency0 3" xfId="14" xr:uid="{00000000-0005-0000-0000-000025000000}"/>
    <cellStyle name="Date" xfId="4" xr:uid="{00000000-0005-0000-0000-000026000000}"/>
    <cellStyle name="Date 2" xfId="15" xr:uid="{00000000-0005-0000-0000-000027000000}"/>
    <cellStyle name="Date 3" xfId="16" xr:uid="{00000000-0005-0000-0000-000028000000}"/>
    <cellStyle name="Explanatory Text 2" xfId="55" xr:uid="{00000000-0005-0000-0000-000029000000}"/>
    <cellStyle name="Fixed" xfId="5" xr:uid="{00000000-0005-0000-0000-00002A000000}"/>
    <cellStyle name="Fixed 2" xfId="17" xr:uid="{00000000-0005-0000-0000-00002B000000}"/>
    <cellStyle name="Fixed 3" xfId="18" xr:uid="{00000000-0005-0000-0000-00002C000000}"/>
    <cellStyle name="Good 2" xfId="56" xr:uid="{00000000-0005-0000-0000-00002D000000}"/>
    <cellStyle name="Heading 1" xfId="6" builtinId="16" customBuiltin="1"/>
    <cellStyle name="Heading 1 2" xfId="19" xr:uid="{00000000-0005-0000-0000-00002F000000}"/>
    <cellStyle name="Heading 1 3" xfId="20" xr:uid="{00000000-0005-0000-0000-000030000000}"/>
    <cellStyle name="Heading 2" xfId="7" builtinId="17" customBuiltin="1"/>
    <cellStyle name="Heading 2 2" xfId="21" xr:uid="{00000000-0005-0000-0000-000032000000}"/>
    <cellStyle name="Heading 2 3" xfId="22" xr:uid="{00000000-0005-0000-0000-000033000000}"/>
    <cellStyle name="Heading 3 2" xfId="57" xr:uid="{00000000-0005-0000-0000-000034000000}"/>
    <cellStyle name="Heading 4 2" xfId="58" xr:uid="{00000000-0005-0000-0000-000035000000}"/>
    <cellStyle name="Hyperlink" xfId="81" builtinId="8"/>
    <cellStyle name="Hyperlink 2" xfId="86" xr:uid="{00000000-0005-0000-0000-000037000000}"/>
    <cellStyle name="Input 2" xfId="59" xr:uid="{00000000-0005-0000-0000-000038000000}"/>
    <cellStyle name="Linked Cell 2" xfId="60" xr:uid="{00000000-0005-0000-0000-000039000000}"/>
    <cellStyle name="Neutral 2" xfId="61" xr:uid="{00000000-0005-0000-0000-00003A000000}"/>
    <cellStyle name="Normal" xfId="0" builtinId="0"/>
    <cellStyle name="Normal 10" xfId="87" xr:uid="{00000000-0005-0000-0000-00003C000000}"/>
    <cellStyle name="Normal 2" xfId="9" xr:uid="{00000000-0005-0000-0000-00003D000000}"/>
    <cellStyle name="Normal 2 2" xfId="62" xr:uid="{00000000-0005-0000-0000-00003E000000}"/>
    <cellStyle name="Normal 2 2 2" xfId="77" xr:uid="{00000000-0005-0000-0000-00003F000000}"/>
    <cellStyle name="Normal 2 3" xfId="63" xr:uid="{00000000-0005-0000-0000-000040000000}"/>
    <cellStyle name="Normal 2 3 2" xfId="78" xr:uid="{00000000-0005-0000-0000-000041000000}"/>
    <cellStyle name="Normal 2 4" xfId="64" xr:uid="{00000000-0005-0000-0000-000042000000}"/>
    <cellStyle name="Normal 2 5" xfId="65" xr:uid="{00000000-0005-0000-0000-000043000000}"/>
    <cellStyle name="Normal 2 6" xfId="66" xr:uid="{00000000-0005-0000-0000-000044000000}"/>
    <cellStyle name="Normal 3" xfId="67" xr:uid="{00000000-0005-0000-0000-000045000000}"/>
    <cellStyle name="Normal 3 2" xfId="79" xr:uid="{00000000-0005-0000-0000-000046000000}"/>
    <cellStyle name="Normal 3 2 2" xfId="80" xr:uid="{00000000-0005-0000-0000-000047000000}"/>
    <cellStyle name="Normal 3 2 3" xfId="85" xr:uid="{00000000-0005-0000-0000-000048000000}"/>
    <cellStyle name="Normal 3 3" xfId="83" xr:uid="{00000000-0005-0000-0000-000049000000}"/>
    <cellStyle name="Normal 4" xfId="68" xr:uid="{00000000-0005-0000-0000-00004A000000}"/>
    <cellStyle name="Normal 4 2" xfId="84" xr:uid="{00000000-0005-0000-0000-00004B000000}"/>
    <cellStyle name="Normal 5" xfId="27" xr:uid="{00000000-0005-0000-0000-00004C000000}"/>
    <cellStyle name="Normal 6" xfId="69" xr:uid="{00000000-0005-0000-0000-00004D000000}"/>
    <cellStyle name="Normal 7" xfId="70" xr:uid="{00000000-0005-0000-0000-00004E000000}"/>
    <cellStyle name="Normal 8" xfId="82" xr:uid="{00000000-0005-0000-0000-00004F000000}"/>
    <cellStyle name="Normal_03TTA09mastersurvey" xfId="88" xr:uid="{00000000-0005-0000-0000-000050000000}"/>
    <cellStyle name="Normal_AUSAFR01" xfId="75" xr:uid="{00000000-0005-0000-0000-000051000000}"/>
    <cellStyle name="Normal_Degrees02 Form 2" xfId="92" xr:uid="{00000000-0005-0000-0000-000052000000}"/>
    <cellStyle name="Normal_Funding02 Form" xfId="91" xr:uid="{00000000-0005-0000-0000-000053000000}"/>
    <cellStyle name="Normal_Funding04 Form" xfId="89" xr:uid="{00000000-0005-0000-0000-000054000000}"/>
    <cellStyle name="Normal_SCH&amp;FTE02 Form" xfId="93" xr:uid="{00000000-0005-0000-0000-000055000000}"/>
    <cellStyle name="Normal_Sheet1" xfId="25" xr:uid="{00000000-0005-0000-0000-000056000000}"/>
    <cellStyle name="Note 2" xfId="71" xr:uid="{00000000-0005-0000-0000-000057000000}"/>
    <cellStyle name="Output 2" xfId="72" xr:uid="{00000000-0005-0000-0000-000058000000}"/>
    <cellStyle name="Percent 2" xfId="10" xr:uid="{00000000-0005-0000-0000-000059000000}"/>
    <cellStyle name="Title 2" xfId="73" xr:uid="{00000000-0005-0000-0000-00005A000000}"/>
    <cellStyle name="Total" xfId="8" builtinId="25" customBuiltin="1"/>
    <cellStyle name="Total 2" xfId="23" xr:uid="{00000000-0005-0000-0000-00005C000000}"/>
    <cellStyle name="Total 3" xfId="24" xr:uid="{00000000-0005-0000-0000-00005D000000}"/>
    <cellStyle name="Warning Text 2" xfId="74" xr:uid="{00000000-0005-0000-0000-00005E000000}"/>
  </cellStyles>
  <dxfs count="263">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rgb="FFCCFFFF"/>
        </patternFill>
      </fill>
    </dxf>
    <dxf>
      <fill>
        <patternFill>
          <bgColor rgb="FFCCFFFF"/>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ont>
        <strike val="0"/>
      </font>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ont>
        <color auto="1"/>
      </font>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rgb="FFCCFFFF"/>
        </patternFill>
      </fill>
    </dxf>
    <dxf>
      <fill>
        <patternFill>
          <bgColor rgb="FFCCFFFF"/>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ont>
        <strike val="0"/>
      </font>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ont>
        <color auto="1"/>
      </font>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rgb="FFCCFFFF"/>
        </patternFill>
      </fill>
    </dxf>
    <dxf>
      <fill>
        <patternFill>
          <bgColor rgb="FFCCFFFF"/>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ont>
        <strike val="0"/>
      </font>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ont>
        <color auto="1"/>
      </font>
      <fill>
        <patternFill>
          <bgColor rgb="FFFF7C80"/>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rgb="FFCCFFFF"/>
        </patternFill>
      </fill>
    </dxf>
    <dxf>
      <fill>
        <patternFill>
          <bgColor rgb="FFCCFFFF"/>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ont>
        <strike val="0"/>
      </font>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ont>
        <color auto="1"/>
      </font>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rgb="FFCCFFFF"/>
        </patternFill>
      </fill>
    </dxf>
    <dxf>
      <fill>
        <patternFill>
          <bgColor rgb="FFCCFFFF"/>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ont>
        <strike val="0"/>
      </font>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ont>
        <color auto="1"/>
      </font>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rgb="FFCCFFFF"/>
        </patternFill>
      </fill>
    </dxf>
    <dxf>
      <fill>
        <patternFill>
          <bgColor rgb="FFCCFFFF"/>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ont>
        <strike val="0"/>
      </font>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ont>
        <color auto="1"/>
      </font>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rgb="FFCCFFFF"/>
        </patternFill>
      </fill>
    </dxf>
    <dxf>
      <fill>
        <patternFill>
          <bgColor rgb="FFCCFFFF"/>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ont>
        <strike val="0"/>
      </font>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ont>
        <color auto="1"/>
      </font>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rgb="FFCCFFFF"/>
        </patternFill>
      </fill>
    </dxf>
    <dxf>
      <fill>
        <patternFill>
          <bgColor indexed="10"/>
        </patternFill>
      </fill>
    </dxf>
    <dxf>
      <fill>
        <patternFill>
          <bgColor rgb="FFFF7C80"/>
        </patternFill>
      </fill>
    </dxf>
    <dxf>
      <fill>
        <patternFill>
          <bgColor rgb="FFCCFFFF"/>
        </patternFill>
      </fill>
    </dxf>
    <dxf>
      <fill>
        <patternFill>
          <bgColor rgb="FFFF7C80"/>
        </patternFill>
      </fill>
    </dxf>
    <dxf>
      <fill>
        <patternFill>
          <bgColor rgb="FFFF7C80"/>
        </patternFill>
      </fill>
    </dxf>
    <dxf>
      <fill>
        <patternFill>
          <bgColor rgb="FFFF7C80"/>
        </patternFill>
      </fill>
    </dxf>
    <dxf>
      <font>
        <strike val="0"/>
      </font>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ont>
        <color auto="1"/>
      </font>
      <fill>
        <patternFill>
          <bgColor rgb="FFFF7C80"/>
        </patternFill>
      </fill>
    </dxf>
    <dxf>
      <font>
        <color auto="1"/>
      </font>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7C80"/>
        </patternFill>
      </fill>
    </dxf>
    <dxf>
      <fill>
        <patternFill>
          <bgColor rgb="FFCCFFFF"/>
        </patternFill>
      </fill>
    </dxf>
    <dxf>
      <fill>
        <patternFill>
          <bgColor rgb="FFFF7C80"/>
        </patternFill>
      </fill>
    </dxf>
    <dxf>
      <fill>
        <patternFill>
          <bgColor rgb="FFFF7C80"/>
        </patternFill>
      </fill>
    </dxf>
    <dxf>
      <fill>
        <patternFill>
          <bgColor rgb="FFFF7C80"/>
        </patternFill>
      </fill>
    </dxf>
    <dxf>
      <font>
        <strike val="0"/>
      </font>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ont>
        <color auto="1"/>
      </font>
      <fill>
        <patternFill>
          <bgColor rgb="FFFF7C80"/>
        </patternFill>
      </fill>
    </dxf>
    <dxf>
      <font>
        <color auto="1"/>
      </font>
      <fill>
        <patternFill>
          <bgColor theme="9" tint="0.39994506668294322"/>
        </patternFill>
      </fill>
    </dxf>
    <dxf>
      <fill>
        <patternFill>
          <bgColor rgb="FFFF7C80"/>
        </patternFill>
      </fill>
    </dxf>
    <dxf>
      <fill>
        <patternFill>
          <bgColor rgb="FFFF7C80"/>
        </patternFill>
      </fill>
    </dxf>
    <dxf>
      <font>
        <color auto="1"/>
      </font>
      <fill>
        <patternFill>
          <bgColor rgb="FFFF7C80"/>
        </patternFill>
      </fill>
    </dxf>
    <dxf>
      <font>
        <color auto="1"/>
      </font>
      <fill>
        <patternFill>
          <bgColor rgb="FFFF7C80"/>
        </patternFill>
      </fill>
    </dxf>
    <dxf>
      <fill>
        <patternFill>
          <bgColor indexed="10"/>
        </patternFill>
      </fill>
    </dxf>
    <dxf>
      <fill>
        <patternFill>
          <bgColor indexed="10"/>
        </patternFill>
      </fill>
    </dxf>
    <dxf>
      <font>
        <color auto="1"/>
      </font>
      <fill>
        <patternFill>
          <bgColor theme="9" tint="0.39994506668294322"/>
        </patternFill>
      </fill>
    </dxf>
    <dxf>
      <fill>
        <patternFill>
          <bgColor rgb="FFFF7C80"/>
        </patternFill>
      </fill>
    </dxf>
    <dxf>
      <fill>
        <patternFill>
          <bgColor rgb="FFFF7C80"/>
        </patternFill>
      </fill>
    </dxf>
    <dxf>
      <font>
        <color auto="1"/>
      </font>
      <fill>
        <patternFill>
          <bgColor rgb="FFFF7C80"/>
        </patternFill>
      </fill>
    </dxf>
    <dxf>
      <font>
        <color auto="1"/>
      </font>
      <fill>
        <patternFill>
          <bgColor rgb="FFFF7C80"/>
        </patternFill>
      </fill>
    </dxf>
    <dxf>
      <fill>
        <patternFill>
          <bgColor indexed="10"/>
        </patternFill>
      </fill>
    </dxf>
    <dxf>
      <fill>
        <patternFill>
          <bgColor indexed="10"/>
        </patternFill>
      </fill>
    </dxf>
    <dxf>
      <font>
        <color auto="1"/>
      </font>
      <fill>
        <patternFill>
          <bgColor theme="9" tint="0.39994506668294322"/>
        </patternFill>
      </fill>
    </dxf>
    <dxf>
      <fill>
        <patternFill>
          <bgColor rgb="FFFF7C80"/>
        </patternFill>
      </fill>
    </dxf>
    <dxf>
      <fill>
        <patternFill>
          <bgColor rgb="FFFF7C80"/>
        </patternFill>
      </fill>
    </dxf>
    <dxf>
      <font>
        <color auto="1"/>
      </font>
      <fill>
        <patternFill>
          <bgColor rgb="FFFF7C80"/>
        </patternFill>
      </fill>
    </dxf>
    <dxf>
      <font>
        <color auto="1"/>
      </font>
      <fill>
        <patternFill>
          <bgColor rgb="FFFF7C80"/>
        </patternFill>
      </fill>
    </dxf>
    <dxf>
      <fill>
        <patternFill>
          <bgColor indexed="10"/>
        </patternFill>
      </fill>
    </dxf>
    <dxf>
      <fill>
        <patternFill>
          <bgColor indexed="10"/>
        </patternFill>
      </fill>
    </dxf>
  </dxfs>
  <tableStyles count="0" defaultTableStyle="TableStyleMedium9" defaultPivotStyle="PivotStyleLight16"/>
  <colors>
    <mruColors>
      <color rgb="FFFFCC99"/>
      <color rgb="FFFF66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91941478198E-2"/>
        </c:manualLayout>
      </c:layout>
      <c:overlay val="0"/>
      <c:spPr>
        <a:noFill/>
        <a:ln w="25400">
          <a:noFill/>
        </a:ln>
      </c:spPr>
    </c:title>
    <c:autoTitleDeleted val="0"/>
    <c:plotArea>
      <c:layout>
        <c:manualLayout>
          <c:layoutTarget val="inner"/>
          <c:xMode val="edge"/>
          <c:yMode val="edge"/>
          <c:x val="0.3880195247087328"/>
          <c:y val="0.30638347591510129"/>
          <c:w val="0.22787719860809255"/>
          <c:h val="0.35881353944256938"/>
        </c:manualLayout>
      </c:layout>
      <c:pieChart>
        <c:varyColors val="1"/>
        <c:ser>
          <c:idx val="0"/>
          <c:order val="0"/>
          <c:tx>
            <c:strRef>
              <c:f>'Smmy LIT-TSTC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42A5-4897-AFB0-3AEC6BD16DE5}"/>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42A5-4897-AFB0-3AEC6BD16DE5}"/>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42A5-4897-AFB0-3AEC6BD16DE5}"/>
              </c:ext>
            </c:extLst>
          </c:dPt>
          <c:dLbls>
            <c:dLbl>
              <c:idx val="0"/>
              <c:layout>
                <c:manualLayout>
                  <c:x val="9.5482575410367934E-2"/>
                  <c:y val="-1.132420088585720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42A5-4897-AFB0-3AEC6BD16DE5}"/>
                </c:ext>
              </c:extLst>
            </c:dLbl>
            <c:dLbl>
              <c:idx val="1"/>
              <c:layout>
                <c:manualLayout>
                  <c:x val="5.2315309236407329E-2"/>
                  <c:y val="0.1458361383079115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42A5-4897-AFB0-3AEC6BD16DE5}"/>
                </c:ext>
              </c:extLst>
            </c:dLbl>
            <c:dLbl>
              <c:idx val="2"/>
              <c:layout>
                <c:manualLayout>
                  <c:x val="-9.1527243684497842E-2"/>
                  <c:y val="3.204451963881025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42A5-4897-AFB0-3AEC6BD16DE5}"/>
                </c:ext>
              </c:extLst>
            </c:dLbl>
            <c:dLbl>
              <c:idx val="3"/>
              <c:layout>
                <c:manualLayout>
                  <c:x val="1.5493640218049666E-2"/>
                  <c:y val="-5.391457541434083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42A5-4897-AFB0-3AEC6BD16DE5}"/>
                </c:ext>
              </c:extLst>
            </c:dLbl>
            <c:spPr>
              <a:noFill/>
              <a:ln>
                <a:noFill/>
              </a:ln>
              <a:effectLst/>
            </c:sp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'Smmy LIT-TSTC Chrts'!$C$9:$C$12</c:f>
              <c:strCache>
                <c:ptCount val="4"/>
                <c:pt idx="0">
                  <c:v>State of Texas</c:v>
                </c:pt>
                <c:pt idx="1">
                  <c:v>Student &amp; Parent</c:v>
                </c:pt>
                <c:pt idx="2">
                  <c:v>Federal Government</c:v>
                </c:pt>
                <c:pt idx="3">
                  <c:v>Institutional Resources</c:v>
                </c:pt>
              </c:strCache>
            </c:strRef>
          </c:cat>
          <c:val>
            <c:numRef>
              <c:f>'Smmy LIT-TSTC Chrts'!$D$9:$D$12</c:f>
              <c:numCache>
                <c:formatCode>"$"#,##0</c:formatCode>
                <c:ptCount val="4"/>
                <c:pt idx="0">
                  <c:v>192521005</c:v>
                </c:pt>
                <c:pt idx="1">
                  <c:v>43883193</c:v>
                </c:pt>
                <c:pt idx="2">
                  <c:v>103811595</c:v>
                </c:pt>
                <c:pt idx="3">
                  <c:v>25548003</c:v>
                </c:pt>
              </c:numCache>
            </c:numRef>
          </c:val>
          <c:extLst>
            <c:ext xmlns:c16="http://schemas.microsoft.com/office/drawing/2014/chart" uri="{C3380CC4-5D6E-409C-BE32-E72D297353CC}">
              <c16:uniqueId val="{00000007-42A5-4897-AFB0-3AEC6BD16DE5}"/>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75" b="1" i="0" u="none" strike="noStrike" baseline="0">
          <a:solidFill>
            <a:srgbClr val="000000"/>
          </a:solidFill>
          <a:latin typeface="Arial"/>
          <a:ea typeface="Arial"/>
          <a:cs typeface="Arial"/>
        </a:defRPr>
      </a:pPr>
      <a:endParaRPr lang="en-US"/>
    </a:p>
  </c:txPr>
  <c:printSettings>
    <c:headerFooter alignWithMargins="0"/>
    <c:pageMargins b="1" l="0.7500000000000091" r="0.7500000000000091" t="1" header="0.5" footer="0.5"/>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6218477215245"/>
          <c:y val="0.283427174391778"/>
          <c:w val="0.22537366539589787"/>
          <c:h val="0.35487149689304842"/>
        </c:manualLayout>
      </c:layout>
      <c:pieChart>
        <c:varyColors val="1"/>
        <c:ser>
          <c:idx val="0"/>
          <c:order val="0"/>
          <c:tx>
            <c:strRef>
              <c:f>'LSCPA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7672-465D-859B-A815FE3E5448}"/>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7672-465D-859B-A815FE3E5448}"/>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7672-465D-859B-A815FE3E5448}"/>
              </c:ext>
            </c:extLst>
          </c:dPt>
          <c:dLbls>
            <c:dLbl>
              <c:idx val="0"/>
              <c:layout>
                <c:manualLayout>
                  <c:x val="0.10505018063668148"/>
                  <c:y val="1.940726640368430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7672-465D-859B-A815FE3E5448}"/>
                </c:ext>
              </c:extLst>
            </c:dLbl>
            <c:dLbl>
              <c:idx val="1"/>
              <c:layout>
                <c:manualLayout>
                  <c:x val="-7.3970255603999835E-2"/>
                  <c:y val="0.1193835991880738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7672-465D-859B-A815FE3E5448}"/>
                </c:ext>
              </c:extLst>
            </c:dLbl>
            <c:dLbl>
              <c:idx val="2"/>
              <c:layout>
                <c:manualLayout>
                  <c:x val="-0.11596052303416821"/>
                  <c:y val="3.183838912133891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7672-465D-859B-A815FE3E5448}"/>
                </c:ext>
              </c:extLst>
            </c:dLbl>
            <c:dLbl>
              <c:idx val="3"/>
              <c:layout>
                <c:manualLayout>
                  <c:x val="0.13487501083404213"/>
                  <c:y val="-4.567578128740080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7672-465D-859B-A815FE3E5448}"/>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'LSCPA Chrts'!$C$9:$C$12</c:f>
              <c:strCache>
                <c:ptCount val="4"/>
                <c:pt idx="0">
                  <c:v>State of Texas</c:v>
                </c:pt>
                <c:pt idx="1">
                  <c:v>Student &amp; Parent</c:v>
                </c:pt>
                <c:pt idx="2">
                  <c:v>Federal Government</c:v>
                </c:pt>
                <c:pt idx="3">
                  <c:v>Institutional Resources</c:v>
                </c:pt>
              </c:strCache>
            </c:strRef>
          </c:cat>
          <c:val>
            <c:numRef>
              <c:f>'LSCPA Chrts'!$D$9:$D$12</c:f>
              <c:numCache>
                <c:formatCode>"$"#,##0</c:formatCode>
                <c:ptCount val="4"/>
                <c:pt idx="0">
                  <c:v>20146738</c:v>
                </c:pt>
                <c:pt idx="1">
                  <c:v>4426138</c:v>
                </c:pt>
                <c:pt idx="2">
                  <c:v>12853314</c:v>
                </c:pt>
                <c:pt idx="3">
                  <c:v>3981299</c:v>
                </c:pt>
              </c:numCache>
            </c:numRef>
          </c:val>
          <c:extLst>
            <c:ext xmlns:c16="http://schemas.microsoft.com/office/drawing/2014/chart" uri="{C3380CC4-5D6E-409C-BE32-E72D297353CC}">
              <c16:uniqueId val="{00000007-7672-465D-859B-A815FE3E5448}"/>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0999" r="0.75000000000000999" t="1" header="0.5" footer="0.5"/>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40119511667822283"/>
          <c:y val="1.7929537002216285E-2"/>
        </c:manualLayout>
      </c:layout>
      <c:overlay val="0"/>
      <c:spPr>
        <a:noFill/>
        <a:ln w="25400">
          <a:noFill/>
        </a:ln>
      </c:spPr>
    </c:title>
    <c:autoTitleDeleted val="0"/>
    <c:plotArea>
      <c:layout>
        <c:manualLayout>
          <c:layoutTarget val="inner"/>
          <c:xMode val="edge"/>
          <c:yMode val="edge"/>
          <c:x val="0.38527457098151358"/>
          <c:y val="0.30648848361356745"/>
          <c:w val="0.22483877715453718"/>
          <c:h val="0.35641548687704627"/>
        </c:manualLayout>
      </c:layout>
      <c:pieChart>
        <c:varyColors val="1"/>
        <c:ser>
          <c:idx val="0"/>
          <c:order val="0"/>
          <c:tx>
            <c:strRef>
              <c:f>'LSCPA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4E7D-43EF-82E4-A74061B1A3D2}"/>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4E7D-43EF-82E4-A74061B1A3D2}"/>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4E7D-43EF-82E4-A74061B1A3D2}"/>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4E7D-43EF-82E4-A74061B1A3D2}"/>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4E7D-43EF-82E4-A74061B1A3D2}"/>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4E7D-43EF-82E4-A74061B1A3D2}"/>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4E7D-43EF-82E4-A74061B1A3D2}"/>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4E7D-43EF-82E4-A74061B1A3D2}"/>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4E7D-43EF-82E4-A74061B1A3D2}"/>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4E7D-43EF-82E4-A74061B1A3D2}"/>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4E7D-43EF-82E4-A74061B1A3D2}"/>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4E7D-43EF-82E4-A74061B1A3D2}"/>
              </c:ext>
            </c:extLst>
          </c:dPt>
          <c:dLbls>
            <c:dLbl>
              <c:idx val="0"/>
              <c:layout>
                <c:manualLayout>
                  <c:x val="8.7996145963776931E-2"/>
                  <c:y val="-8.2586901574376662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4E7D-43EF-82E4-A74061B1A3D2}"/>
                </c:ext>
              </c:extLst>
            </c:dLbl>
            <c:dLbl>
              <c:idx val="1"/>
              <c:layout>
                <c:manualLayout>
                  <c:x val="0.14739439041889763"/>
                  <c:y val="-1.2051185008151565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4E7D-43EF-82E4-A74061B1A3D2}"/>
                </c:ext>
              </c:extLst>
            </c:dLbl>
            <c:dLbl>
              <c:idx val="2"/>
              <c:delete val="1"/>
              <c:extLst>
                <c:ext xmlns:c15="http://schemas.microsoft.com/office/drawing/2012/chart" uri="{CE6537A1-D6FC-4f65-9D91-7224C49458BB}"/>
                <c:ext xmlns:c16="http://schemas.microsoft.com/office/drawing/2014/chart" uri="{C3380CC4-5D6E-409C-BE32-E72D297353CC}">
                  <c16:uniqueId val="{00000003-4E7D-43EF-82E4-A74061B1A3D2}"/>
                </c:ext>
              </c:extLst>
            </c:dLbl>
            <c:dLbl>
              <c:idx val="3"/>
              <c:layout>
                <c:manualLayout>
                  <c:x val="3.6621850672731396E-2"/>
                  <c:y val="0.1217471679114249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4E7D-43EF-82E4-A74061B1A3D2}"/>
                </c:ext>
              </c:extLst>
            </c:dLbl>
            <c:dLbl>
              <c:idx val="4"/>
              <c:delete val="1"/>
              <c:extLst>
                <c:ext xmlns:c15="http://schemas.microsoft.com/office/drawing/2012/chart" uri="{CE6537A1-D6FC-4f65-9D91-7224C49458BB}"/>
                <c:ext xmlns:c16="http://schemas.microsoft.com/office/drawing/2014/chart" uri="{C3380CC4-5D6E-409C-BE32-E72D297353CC}">
                  <c16:uniqueId val="{00000007-4E7D-43EF-82E4-A74061B1A3D2}"/>
                </c:ext>
              </c:extLst>
            </c:dLbl>
            <c:dLbl>
              <c:idx val="5"/>
              <c:layout>
                <c:manualLayout>
                  <c:x val="-5.4570680345710151E-2"/>
                  <c:y val="0.1159078797261386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4E7D-43EF-82E4-A74061B1A3D2}"/>
                </c:ext>
              </c:extLst>
            </c:dLbl>
            <c:dLbl>
              <c:idx val="6"/>
              <c:layout>
                <c:manualLayout>
                  <c:x val="-0.13443418228430662"/>
                  <c:y val="0.2491371030008968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4E7D-43EF-82E4-A74061B1A3D2}"/>
                </c:ext>
              </c:extLst>
            </c:dLbl>
            <c:dLbl>
              <c:idx val="7"/>
              <c:layout>
                <c:manualLayout>
                  <c:x val="-0.15085703062463535"/>
                  <c:y val="0.120194832248736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4E7D-43EF-82E4-A74061B1A3D2}"/>
                </c:ext>
              </c:extLst>
            </c:dLbl>
            <c:dLbl>
              <c:idx val="8"/>
              <c:delete val="1"/>
              <c:extLst>
                <c:ext xmlns:c15="http://schemas.microsoft.com/office/drawing/2012/chart" uri="{CE6537A1-D6FC-4f65-9D91-7224C49458BB}"/>
                <c:ext xmlns:c16="http://schemas.microsoft.com/office/drawing/2014/chart" uri="{C3380CC4-5D6E-409C-BE32-E72D297353CC}">
                  <c16:uniqueId val="{0000000F-4E7D-43EF-82E4-A74061B1A3D2}"/>
                </c:ext>
              </c:extLst>
            </c:dLbl>
            <c:dLbl>
              <c:idx val="9"/>
              <c:layout>
                <c:manualLayout>
                  <c:x val="-0.14592511944856359"/>
                  <c:y val="-4.626386971799085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4E7D-43EF-82E4-A74061B1A3D2}"/>
                </c:ext>
              </c:extLst>
            </c:dLbl>
            <c:dLbl>
              <c:idx val="10"/>
              <c:layout>
                <c:manualLayout>
                  <c:x val="6.34164571770129E-2"/>
                  <c:y val="-9.386807881333764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4E7D-43EF-82E4-A74061B1A3D2}"/>
                </c:ext>
              </c:extLst>
            </c:dLbl>
            <c:dLbl>
              <c:idx val="11"/>
              <c:delete val="1"/>
              <c:extLst>
                <c:ext xmlns:c15="http://schemas.microsoft.com/office/drawing/2012/chart" uri="{CE6537A1-D6FC-4f65-9D91-7224C49458BB}"/>
                <c:ext xmlns:c16="http://schemas.microsoft.com/office/drawing/2014/chart" uri="{C3380CC4-5D6E-409C-BE32-E72D297353CC}">
                  <c16:uniqueId val="{00000015-4E7D-43EF-82E4-A74061B1A3D2}"/>
                </c:ext>
              </c:extLst>
            </c:dLbl>
            <c:dLbl>
              <c:idx val="12"/>
              <c:layout>
                <c:manualLayout>
                  <c:x val="0.23875875383515641"/>
                  <c:y val="-2.497559638791984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4E7D-43EF-82E4-A74061B1A3D2}"/>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'LSCPA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'LSCPA Chrts'!$D$54:$D$66</c:f>
              <c:numCache>
                <c:formatCode>"$"#,##0</c:formatCode>
                <c:ptCount val="13"/>
                <c:pt idx="0">
                  <c:v>17540489</c:v>
                </c:pt>
                <c:pt idx="1">
                  <c:v>389147</c:v>
                </c:pt>
                <c:pt idx="3">
                  <c:v>2217102</c:v>
                </c:pt>
                <c:pt idx="4">
                  <c:v>0</c:v>
                </c:pt>
                <c:pt idx="5">
                  <c:v>4426138</c:v>
                </c:pt>
                <c:pt idx="6">
                  <c:v>12853314</c:v>
                </c:pt>
                <c:pt idx="7">
                  <c:v>79164</c:v>
                </c:pt>
                <c:pt idx="8">
                  <c:v>0</c:v>
                </c:pt>
                <c:pt idx="9">
                  <c:v>1379264</c:v>
                </c:pt>
                <c:pt idx="10">
                  <c:v>1484097</c:v>
                </c:pt>
                <c:pt idx="11">
                  <c:v>0</c:v>
                </c:pt>
                <c:pt idx="12">
                  <c:v>1038774</c:v>
                </c:pt>
              </c:numCache>
            </c:numRef>
          </c:val>
          <c:extLst>
            <c:ext xmlns:c16="http://schemas.microsoft.com/office/drawing/2014/chart" uri="{C3380CC4-5D6E-409C-BE32-E72D297353CC}">
              <c16:uniqueId val="{00000019-4E7D-43EF-82E4-A74061B1A3D2}"/>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0999" r="0.75000000000000999" t="1" header="0.5" footer="0.5"/>
    <c:pageSetup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5661"/>
          <c:y val="3.3873343151694421E-2"/>
        </c:manualLayout>
      </c:layout>
      <c:overlay val="0"/>
      <c:spPr>
        <a:noFill/>
        <a:ln w="25400">
          <a:noFill/>
        </a:ln>
      </c:spPr>
    </c:title>
    <c:autoTitleDeleted val="0"/>
    <c:plotArea>
      <c:layout>
        <c:manualLayout>
          <c:layoutTarget val="inner"/>
          <c:xMode val="edge"/>
          <c:yMode val="edge"/>
          <c:x val="0.39043167072470936"/>
          <c:y val="0.30267321387078211"/>
          <c:w val="0.22157926461723931"/>
          <c:h val="0.36256587277623081"/>
        </c:manualLayout>
      </c:layout>
      <c:pieChart>
        <c:varyColors val="1"/>
        <c:ser>
          <c:idx val="0"/>
          <c:order val="0"/>
          <c:tx>
            <c:strRef>
              <c:f>'LSCPA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32BB-4171-BA22-652583262317}"/>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32BB-4171-BA22-652583262317}"/>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32BB-4171-BA22-652583262317}"/>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32BB-4171-BA22-652583262317}"/>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32BB-4171-BA22-652583262317}"/>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32BB-4171-BA22-652583262317}"/>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32BB-4171-BA22-652583262317}"/>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32BB-4171-BA22-652583262317}"/>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32BB-4171-BA22-652583262317}"/>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32BB-4171-BA22-652583262317}"/>
              </c:ext>
            </c:extLst>
          </c:dPt>
          <c:dLbls>
            <c:dLbl>
              <c:idx val="0"/>
              <c:layout>
                <c:manualLayout>
                  <c:x val="-8.0061192641595294E-2"/>
                  <c:y val="0.1156406784726149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32BB-4171-BA22-652583262317}"/>
                </c:ext>
              </c:extLst>
            </c:dLbl>
            <c:dLbl>
              <c:idx val="1"/>
              <c:delete val="1"/>
              <c:extLst>
                <c:ext xmlns:c15="http://schemas.microsoft.com/office/drawing/2012/chart" uri="{CE6537A1-D6FC-4f65-9D91-7224C49458BB}"/>
                <c:ext xmlns:c16="http://schemas.microsoft.com/office/drawing/2014/chart" uri="{C3380CC4-5D6E-409C-BE32-E72D297353CC}">
                  <c16:uniqueId val="{00000001-32BB-4171-BA22-652583262317}"/>
                </c:ext>
              </c:extLst>
            </c:dLbl>
            <c:dLbl>
              <c:idx val="2"/>
              <c:layout>
                <c:manualLayout>
                  <c:x val="-0.13213841623408124"/>
                  <c:y val="0.1679943996482227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32BB-4171-BA22-652583262317}"/>
                </c:ext>
              </c:extLst>
            </c:dLbl>
            <c:dLbl>
              <c:idx val="3"/>
              <c:layout>
                <c:manualLayout>
                  <c:x val="-0.12319422864576987"/>
                  <c:y val="0.1137980732714761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32BB-4171-BA22-652583262317}"/>
                </c:ext>
              </c:extLst>
            </c:dLbl>
            <c:dLbl>
              <c:idx val="4"/>
              <c:layout>
                <c:manualLayout>
                  <c:x val="-0.14219162821392867"/>
                  <c:y val="5.744771765007027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32BB-4171-BA22-652583262317}"/>
                </c:ext>
              </c:extLst>
            </c:dLbl>
            <c:dLbl>
              <c:idx val="5"/>
              <c:layout>
                <c:manualLayout>
                  <c:x val="-7.0361699180894272E-2"/>
                  <c:y val="-3.289740697934676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32BB-4171-BA22-652583262317}"/>
                </c:ext>
              </c:extLst>
            </c:dLbl>
            <c:dLbl>
              <c:idx val="6"/>
              <c:layout>
                <c:manualLayout>
                  <c:x val="3.667641954743707E-2"/>
                  <c:y val="-2.917724874176143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32BB-4171-BA22-652583262317}"/>
                </c:ext>
              </c:extLst>
            </c:dLbl>
            <c:dLbl>
              <c:idx val="7"/>
              <c:layout>
                <c:manualLayout>
                  <c:x val="0.12332846950660666"/>
                  <c:y val="-3.8504748323552339E-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32BB-4171-BA22-652583262317}"/>
                </c:ext>
              </c:extLst>
            </c:dLbl>
            <c:dLbl>
              <c:idx val="8"/>
              <c:layout>
                <c:manualLayout>
                  <c:x val="0.12972125319778074"/>
                  <c:y val="8.943615637243404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32BB-4171-BA22-652583262317}"/>
                </c:ext>
              </c:extLst>
            </c:dLbl>
            <c:dLbl>
              <c:idx val="9"/>
              <c:layout>
                <c:manualLayout>
                  <c:x val="-4.8407216576769121E-2"/>
                  <c:y val="0.1270254406261906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32BB-4171-BA22-652583262317}"/>
                </c:ext>
              </c:extLst>
            </c:dLbl>
            <c:dLbl>
              <c:idx val="10"/>
              <c:delete val="1"/>
              <c:extLst>
                <c:ext xmlns:c15="http://schemas.microsoft.com/office/drawing/2012/chart" uri="{CE6537A1-D6FC-4f65-9D91-7224C49458BB}"/>
                <c:ext xmlns:c16="http://schemas.microsoft.com/office/drawing/2014/chart" uri="{C3380CC4-5D6E-409C-BE32-E72D297353CC}">
                  <c16:uniqueId val="{00000013-32BB-4171-BA22-652583262317}"/>
                </c:ext>
              </c:extLst>
            </c:dLbl>
            <c:spPr>
              <a:noFill/>
              <a:ln>
                <a:noFill/>
              </a:ln>
              <a:effectLst/>
            </c:spPr>
            <c:txPr>
              <a:bodyPr/>
              <a:lstStyle/>
              <a:p>
                <a:pPr>
                  <a:defRPr sz="1475"/>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'LSCPA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'LSCPA Chrts'!$D$102:$D$112</c:f>
              <c:numCache>
                <c:formatCode>"$"#,##0</c:formatCode>
                <c:ptCount val="11"/>
                <c:pt idx="0">
                  <c:v>9237451</c:v>
                </c:pt>
                <c:pt idx="1">
                  <c:v>0</c:v>
                </c:pt>
                <c:pt idx="2">
                  <c:v>274391</c:v>
                </c:pt>
                <c:pt idx="3">
                  <c:v>3904392</c:v>
                </c:pt>
                <c:pt idx="4">
                  <c:v>1724918</c:v>
                </c:pt>
                <c:pt idx="5">
                  <c:v>5365248</c:v>
                </c:pt>
                <c:pt idx="6">
                  <c:v>2664769</c:v>
                </c:pt>
                <c:pt idx="7">
                  <c:v>6945493</c:v>
                </c:pt>
                <c:pt idx="8">
                  <c:v>1212028</c:v>
                </c:pt>
                <c:pt idx="9">
                  <c:v>6157905</c:v>
                </c:pt>
                <c:pt idx="10">
                  <c:v>0</c:v>
                </c:pt>
              </c:numCache>
            </c:numRef>
          </c:val>
          <c:extLst>
            <c:ext xmlns:c16="http://schemas.microsoft.com/office/drawing/2014/chart" uri="{C3380CC4-5D6E-409C-BE32-E72D297353CC}">
              <c16:uniqueId val="{00000015-32BB-4171-BA22-652583262317}"/>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0999" r="0.75000000000000999" t="1" header="0.5" footer="0.5"/>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7490766142928"/>
          <c:y val="0.3011389884913302"/>
          <c:w val="0.22514354936402181"/>
          <c:h val="0.35450915810537803"/>
        </c:manualLayout>
      </c:layout>
      <c:pieChart>
        <c:varyColors val="1"/>
        <c:ser>
          <c:idx val="0"/>
          <c:order val="0"/>
          <c:tx>
            <c:strRef>
              <c:f>'TSTCH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34F2-4399-9A79-D94123BEFBD8}"/>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34F2-4399-9A79-D94123BEFBD8}"/>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34F2-4399-9A79-D94123BEFBD8}"/>
              </c:ext>
            </c:extLst>
          </c:dPt>
          <c:dLbls>
            <c:dLbl>
              <c:idx val="0"/>
              <c:layout>
                <c:manualLayout>
                  <c:x val="0.10716576070287605"/>
                  <c:y val="6.5179092902348757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34F2-4399-9A79-D94123BEFBD8}"/>
                </c:ext>
              </c:extLst>
            </c:dLbl>
            <c:dLbl>
              <c:idx val="1"/>
              <c:layout>
                <c:manualLayout>
                  <c:x val="-3.8369710573508631E-2"/>
                  <c:y val="0.1008939984010417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34F2-4399-9A79-D94123BEFBD8}"/>
                </c:ext>
              </c:extLst>
            </c:dLbl>
            <c:dLbl>
              <c:idx val="2"/>
              <c:layout>
                <c:manualLayout>
                  <c:x val="-8.4850773743779764E-2"/>
                  <c:y val="2.349322716697161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34F2-4399-9A79-D94123BEFBD8}"/>
                </c:ext>
              </c:extLst>
            </c:dLbl>
            <c:dLbl>
              <c:idx val="3"/>
              <c:layout>
                <c:manualLayout>
                  <c:x val="-5.0066270784229719E-2"/>
                  <c:y val="-2.994845274455924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34F2-4399-9A79-D94123BEFBD8}"/>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'TSTCH Chrts'!$C$9:$C$12</c:f>
              <c:strCache>
                <c:ptCount val="4"/>
                <c:pt idx="0">
                  <c:v>State of Texas</c:v>
                </c:pt>
                <c:pt idx="1">
                  <c:v>Student &amp; Parent</c:v>
                </c:pt>
                <c:pt idx="2">
                  <c:v>Federal Government</c:v>
                </c:pt>
                <c:pt idx="3">
                  <c:v>Institutional Resources</c:v>
                </c:pt>
              </c:strCache>
            </c:strRef>
          </c:cat>
          <c:val>
            <c:numRef>
              <c:f>'TSTCH Chrts'!$D$9:$D$12</c:f>
              <c:numCache>
                <c:formatCode>"$"#,##0</c:formatCode>
                <c:ptCount val="4"/>
                <c:pt idx="0">
                  <c:v>33309703</c:v>
                </c:pt>
                <c:pt idx="1">
                  <c:v>8105224</c:v>
                </c:pt>
                <c:pt idx="2">
                  <c:v>7646370</c:v>
                </c:pt>
                <c:pt idx="3">
                  <c:v>3880846</c:v>
                </c:pt>
              </c:numCache>
            </c:numRef>
          </c:val>
          <c:extLst>
            <c:ext xmlns:c16="http://schemas.microsoft.com/office/drawing/2014/chart" uri="{C3380CC4-5D6E-409C-BE32-E72D297353CC}">
              <c16:uniqueId val="{00000007-34F2-4399-9A79-D94123BEFBD8}"/>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40361632347407211"/>
          <c:y val="1.7524926090522565E-2"/>
        </c:manualLayout>
      </c:layout>
      <c:overlay val="0"/>
      <c:spPr>
        <a:noFill/>
        <a:ln w="25400">
          <a:noFill/>
        </a:ln>
      </c:spPr>
    </c:title>
    <c:autoTitleDeleted val="0"/>
    <c:plotArea>
      <c:layout>
        <c:manualLayout>
          <c:layoutTarget val="inner"/>
          <c:xMode val="edge"/>
          <c:yMode val="edge"/>
          <c:x val="0.3961079045517914"/>
          <c:y val="0.32556965174765606"/>
          <c:w val="0.22483877715453718"/>
          <c:h val="0.35641548687704627"/>
        </c:manualLayout>
      </c:layout>
      <c:pieChart>
        <c:varyColors val="1"/>
        <c:ser>
          <c:idx val="0"/>
          <c:order val="0"/>
          <c:tx>
            <c:strRef>
              <c:f>'TSTCH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F868-4DBC-8239-E51F8A769850}"/>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F868-4DBC-8239-E51F8A769850}"/>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F868-4DBC-8239-E51F8A769850}"/>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F868-4DBC-8239-E51F8A769850}"/>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F868-4DBC-8239-E51F8A769850}"/>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F868-4DBC-8239-E51F8A769850}"/>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F868-4DBC-8239-E51F8A769850}"/>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F868-4DBC-8239-E51F8A769850}"/>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F868-4DBC-8239-E51F8A769850}"/>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F868-4DBC-8239-E51F8A769850}"/>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F868-4DBC-8239-E51F8A769850}"/>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F868-4DBC-8239-E51F8A769850}"/>
              </c:ext>
            </c:extLst>
          </c:dPt>
          <c:dLbls>
            <c:dLbl>
              <c:idx val="0"/>
              <c:layout>
                <c:manualLayout>
                  <c:x val="9.0528074606640391E-2"/>
                  <c:y val="3.420892857437982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F868-4DBC-8239-E51F8A769850}"/>
                </c:ext>
              </c:extLst>
            </c:dLbl>
            <c:dLbl>
              <c:idx val="1"/>
              <c:layout>
                <c:manualLayout>
                  <c:x val="0.22766148110264225"/>
                  <c:y val="0.1283986828284661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F868-4DBC-8239-E51F8A769850}"/>
                </c:ext>
              </c:extLst>
            </c:dLbl>
            <c:dLbl>
              <c:idx val="2"/>
              <c:delete val="1"/>
              <c:extLst>
                <c:ext xmlns:c15="http://schemas.microsoft.com/office/drawing/2012/chart" uri="{CE6537A1-D6FC-4f65-9D91-7224C49458BB}"/>
                <c:ext xmlns:c16="http://schemas.microsoft.com/office/drawing/2014/chart" uri="{C3380CC4-5D6E-409C-BE32-E72D297353CC}">
                  <c16:uniqueId val="{00000003-F868-4DBC-8239-E51F8A769850}"/>
                </c:ext>
              </c:extLst>
            </c:dLbl>
            <c:dLbl>
              <c:idx val="3"/>
              <c:layout>
                <c:manualLayout>
                  <c:x val="6.9028798183604897E-2"/>
                  <c:y val="0.142383676616569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F868-4DBC-8239-E51F8A769850}"/>
                </c:ext>
              </c:extLst>
            </c:dLbl>
            <c:dLbl>
              <c:idx val="4"/>
              <c:delete val="1"/>
              <c:extLst>
                <c:ext xmlns:c15="http://schemas.microsoft.com/office/drawing/2012/chart" uri="{CE6537A1-D6FC-4f65-9D91-7224C49458BB}"/>
                <c:ext xmlns:c16="http://schemas.microsoft.com/office/drawing/2014/chart" uri="{C3380CC4-5D6E-409C-BE32-E72D297353CC}">
                  <c16:uniqueId val="{00000007-F868-4DBC-8239-E51F8A769850}"/>
                </c:ext>
              </c:extLst>
            </c:dLbl>
            <c:dLbl>
              <c:idx val="5"/>
              <c:layout>
                <c:manualLayout>
                  <c:x val="-0.10741689309066466"/>
                  <c:y val="0.2362053295956279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F868-4DBC-8239-E51F8A769850}"/>
                </c:ext>
              </c:extLst>
            </c:dLbl>
            <c:dLbl>
              <c:idx val="6"/>
              <c:layout>
                <c:manualLayout>
                  <c:x val="-0.15392506122592495"/>
                  <c:y val="0.2852981702962703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F868-4DBC-8239-E51F8A769850}"/>
                </c:ext>
              </c:extLst>
            </c:dLbl>
            <c:dLbl>
              <c:idx val="7"/>
              <c:layout>
                <c:manualLayout>
                  <c:x val="-0.17936145455274097"/>
                  <c:y val="0.1232458659597519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F868-4DBC-8239-E51F8A769850}"/>
                </c:ext>
              </c:extLst>
            </c:dLbl>
            <c:dLbl>
              <c:idx val="8"/>
              <c:layout>
                <c:manualLayout>
                  <c:x val="-0.19475529336884789"/>
                  <c:y val="-2.329945850048765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F868-4DBC-8239-E51F8A769850}"/>
                </c:ext>
              </c:extLst>
            </c:dLbl>
            <c:dLbl>
              <c:idx val="9"/>
              <c:layout>
                <c:manualLayout>
                  <c:x val="-5.0012017870947445E-2"/>
                  <c:y val="-0.1353637599336636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F868-4DBC-8239-E51F8A769850}"/>
                </c:ext>
              </c:extLst>
            </c:dLbl>
            <c:dLbl>
              <c:idx val="10"/>
              <c:layout>
                <c:manualLayout>
                  <c:x val="0.10567824789933003"/>
                  <c:y val="-0.1414306699277935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F868-4DBC-8239-E51F8A769850}"/>
                </c:ext>
              </c:extLst>
            </c:dLbl>
            <c:dLbl>
              <c:idx val="11"/>
              <c:layout>
                <c:manualLayout>
                  <c:x val="0.24703893931962886"/>
                  <c:y val="-4.202214106632478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F868-4DBC-8239-E51F8A769850}"/>
                </c:ext>
              </c:extLst>
            </c:dLbl>
            <c:dLbl>
              <c:idx val="12"/>
              <c:delete val="1"/>
              <c:extLst>
                <c:ext xmlns:c15="http://schemas.microsoft.com/office/drawing/2012/chart" uri="{CE6537A1-D6FC-4f65-9D91-7224C49458BB}"/>
                <c:ext xmlns:c16="http://schemas.microsoft.com/office/drawing/2014/chart" uri="{C3380CC4-5D6E-409C-BE32-E72D297353CC}">
                  <c16:uniqueId val="{00000017-F868-4DBC-8239-E51F8A769850}"/>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'TSTCH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'TSTCH Chrts'!$D$54:$D$66</c:f>
              <c:numCache>
                <c:formatCode>"$"#,##0</c:formatCode>
                <c:ptCount val="13"/>
                <c:pt idx="0">
                  <c:v>30867699</c:v>
                </c:pt>
                <c:pt idx="1">
                  <c:v>173783</c:v>
                </c:pt>
                <c:pt idx="3">
                  <c:v>2268221</c:v>
                </c:pt>
                <c:pt idx="4">
                  <c:v>0</c:v>
                </c:pt>
                <c:pt idx="5">
                  <c:v>8105224</c:v>
                </c:pt>
                <c:pt idx="6">
                  <c:v>7646370</c:v>
                </c:pt>
                <c:pt idx="7">
                  <c:v>-2566</c:v>
                </c:pt>
                <c:pt idx="8">
                  <c:v>5250</c:v>
                </c:pt>
                <c:pt idx="9">
                  <c:v>652163</c:v>
                </c:pt>
                <c:pt idx="10">
                  <c:v>2139155</c:v>
                </c:pt>
                <c:pt idx="11">
                  <c:v>1084945</c:v>
                </c:pt>
                <c:pt idx="12">
                  <c:v>1899</c:v>
                </c:pt>
              </c:numCache>
            </c:numRef>
          </c:val>
          <c:extLst>
            <c:ext xmlns:c16="http://schemas.microsoft.com/office/drawing/2014/chart" uri="{C3380CC4-5D6E-409C-BE32-E72D297353CC}">
              <c16:uniqueId val="{00000019-F868-4DBC-8239-E51F8A769850}"/>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666704705390084"/>
          <c:y val="2.6509572901326012E-2"/>
        </c:manualLayout>
      </c:layout>
      <c:overlay val="0"/>
      <c:spPr>
        <a:noFill/>
        <a:ln w="25400">
          <a:noFill/>
        </a:ln>
      </c:spPr>
    </c:title>
    <c:autoTitleDeleted val="0"/>
    <c:plotArea>
      <c:layout>
        <c:manualLayout>
          <c:layoutTarget val="inner"/>
          <c:xMode val="edge"/>
          <c:yMode val="edge"/>
          <c:x val="0.39525385276207581"/>
          <c:y val="0.31450887892332607"/>
          <c:w val="0.22519590114526841"/>
          <c:h val="0.36848370530251107"/>
        </c:manualLayout>
      </c:layout>
      <c:pieChart>
        <c:varyColors val="1"/>
        <c:ser>
          <c:idx val="0"/>
          <c:order val="0"/>
          <c:tx>
            <c:strRef>
              <c:f>'TSTCH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3255-4CE7-B87E-DE5BA18ADE0C}"/>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3255-4CE7-B87E-DE5BA18ADE0C}"/>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3255-4CE7-B87E-DE5BA18ADE0C}"/>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3255-4CE7-B87E-DE5BA18ADE0C}"/>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3255-4CE7-B87E-DE5BA18ADE0C}"/>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3255-4CE7-B87E-DE5BA18ADE0C}"/>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3255-4CE7-B87E-DE5BA18ADE0C}"/>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3255-4CE7-B87E-DE5BA18ADE0C}"/>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3255-4CE7-B87E-DE5BA18ADE0C}"/>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3255-4CE7-B87E-DE5BA18ADE0C}"/>
              </c:ext>
            </c:extLst>
          </c:dPt>
          <c:dLbls>
            <c:dLbl>
              <c:idx val="0"/>
              <c:layout>
                <c:manualLayout>
                  <c:x val="-6.5726747288126483E-2"/>
                  <c:y val="-4.220564642079026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3255-4CE7-B87E-DE5BA18ADE0C}"/>
                </c:ext>
              </c:extLst>
            </c:dLbl>
            <c:dLbl>
              <c:idx val="1"/>
              <c:delete val="1"/>
              <c:extLst>
                <c:ext xmlns:c15="http://schemas.microsoft.com/office/drawing/2012/chart" uri="{CE6537A1-D6FC-4f65-9D91-7224C49458BB}"/>
                <c:ext xmlns:c16="http://schemas.microsoft.com/office/drawing/2014/chart" uri="{C3380CC4-5D6E-409C-BE32-E72D297353CC}">
                  <c16:uniqueId val="{00000001-3255-4CE7-B87E-DE5BA18ADE0C}"/>
                </c:ext>
              </c:extLst>
            </c:dLbl>
            <c:dLbl>
              <c:idx val="2"/>
              <c:layout>
                <c:manualLayout>
                  <c:x val="-7.9515431171427939E-2"/>
                  <c:y val="-7.566439329703625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3255-4CE7-B87E-DE5BA18ADE0C}"/>
                </c:ext>
              </c:extLst>
            </c:dLbl>
            <c:dLbl>
              <c:idx val="3"/>
              <c:layout>
                <c:manualLayout>
                  <c:x val="4.0949895521066405E-2"/>
                  <c:y val="-0.1150178303855740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3255-4CE7-B87E-DE5BA18ADE0C}"/>
                </c:ext>
              </c:extLst>
            </c:dLbl>
            <c:dLbl>
              <c:idx val="4"/>
              <c:layout>
                <c:manualLayout>
                  <c:x val="8.909761760786003E-2"/>
                  <c:y val="-6.284288680302949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3255-4CE7-B87E-DE5BA18ADE0C}"/>
                </c:ext>
              </c:extLst>
            </c:dLbl>
            <c:dLbl>
              <c:idx val="5"/>
              <c:layout>
                <c:manualLayout>
                  <c:x val="0.10452263987727414"/>
                  <c:y val="-4.154427805305454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3255-4CE7-B87E-DE5BA18ADE0C}"/>
                </c:ext>
              </c:extLst>
            </c:dLbl>
            <c:dLbl>
              <c:idx val="6"/>
              <c:layout>
                <c:manualLayout>
                  <c:x val="0.11140146701894092"/>
                  <c:y val="-4.849905260301580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3255-4CE7-B87E-DE5BA18ADE0C}"/>
                </c:ext>
              </c:extLst>
            </c:dLbl>
            <c:dLbl>
              <c:idx val="7"/>
              <c:layout>
                <c:manualLayout>
                  <c:x val="0.13990887136263075"/>
                  <c:y val="-1.703404090015076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3255-4CE7-B87E-DE5BA18ADE0C}"/>
                </c:ext>
              </c:extLst>
            </c:dLbl>
            <c:dLbl>
              <c:idx val="8"/>
              <c:layout>
                <c:manualLayout>
                  <c:x val="4.3863414133907104E-2"/>
                  <c:y val="0.132258917794459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3255-4CE7-B87E-DE5BA18ADE0C}"/>
                </c:ext>
              </c:extLst>
            </c:dLbl>
            <c:dLbl>
              <c:idx val="9"/>
              <c:layout>
                <c:manualLayout>
                  <c:x val="-0.11006989038983016"/>
                  <c:y val="0.1195448953094879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3255-4CE7-B87E-DE5BA18ADE0C}"/>
                </c:ext>
              </c:extLst>
            </c:dLbl>
            <c:dLbl>
              <c:idx val="10"/>
              <c:layout>
                <c:manualLayout>
                  <c:x val="-0.25293371623355149"/>
                  <c:y val="7.378280184406524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3255-4CE7-B87E-DE5BA18ADE0C}"/>
                </c:ext>
              </c:extLst>
            </c:dLbl>
            <c:spPr>
              <a:noFill/>
              <a:ln>
                <a:noFill/>
              </a:ln>
              <a:effectLst/>
            </c:sp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'TSTCH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'TSTCH Chrts'!$D$102:$D$112</c:f>
              <c:numCache>
                <c:formatCode>"$"#,##0</c:formatCode>
                <c:ptCount val="11"/>
                <c:pt idx="0">
                  <c:v>20830613</c:v>
                </c:pt>
                <c:pt idx="1">
                  <c:v>0</c:v>
                </c:pt>
                <c:pt idx="2">
                  <c:v>0</c:v>
                </c:pt>
                <c:pt idx="3">
                  <c:v>3768699</c:v>
                </c:pt>
                <c:pt idx="4">
                  <c:v>5684217</c:v>
                </c:pt>
                <c:pt idx="5">
                  <c:v>5201082</c:v>
                </c:pt>
                <c:pt idx="6">
                  <c:v>3672238</c:v>
                </c:pt>
                <c:pt idx="7">
                  <c:v>4340666</c:v>
                </c:pt>
                <c:pt idx="8">
                  <c:v>1416036</c:v>
                </c:pt>
                <c:pt idx="9">
                  <c:v>921378</c:v>
                </c:pt>
                <c:pt idx="10">
                  <c:v>419253</c:v>
                </c:pt>
              </c:numCache>
            </c:numRef>
          </c:val>
          <c:extLst>
            <c:ext xmlns:c16="http://schemas.microsoft.com/office/drawing/2014/chart" uri="{C3380CC4-5D6E-409C-BE32-E72D297353CC}">
              <c16:uniqueId val="{00000015-3255-4CE7-B87E-DE5BA18ADE0C}"/>
            </c:ext>
          </c:extLst>
        </c:ser>
        <c:dLbls>
          <c:showLegendKey val="0"/>
          <c:showVal val="0"/>
          <c:showCatName val="0"/>
          <c:showSerName val="0"/>
          <c:showPercent val="0"/>
          <c:showBubbleSize val="0"/>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8542440113538723"/>
          <c:y val="0.30493890806469304"/>
          <c:w val="0.22483770976591727"/>
          <c:h val="0.35402758562087294"/>
        </c:manualLayout>
      </c:layout>
      <c:pieChart>
        <c:varyColors val="1"/>
        <c:ser>
          <c:idx val="0"/>
          <c:order val="0"/>
          <c:tx>
            <c:strRef>
              <c:f>'TSTCWT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46CD-474B-A55E-AC80EEC4308D}"/>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46CD-474B-A55E-AC80EEC4308D}"/>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46CD-474B-A55E-AC80EEC4308D}"/>
              </c:ext>
            </c:extLst>
          </c:dPt>
          <c:dLbls>
            <c:dLbl>
              <c:idx val="0"/>
              <c:layout>
                <c:manualLayout>
                  <c:x val="6.8584945081212545E-2"/>
                  <c:y val="5.594513873596131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46CD-474B-A55E-AC80EEC4308D}"/>
                </c:ext>
              </c:extLst>
            </c:dLbl>
            <c:dLbl>
              <c:idx val="1"/>
              <c:layout>
                <c:manualLayout>
                  <c:x val="-8.5846161611111152E-2"/>
                  <c:y val="6.779131320433147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46CD-474B-A55E-AC80EEC4308D}"/>
                </c:ext>
              </c:extLst>
            </c:dLbl>
            <c:dLbl>
              <c:idx val="2"/>
              <c:layout>
                <c:manualLayout>
                  <c:x val="-5.4886746098350724E-2"/>
                  <c:y val="-2.863134676330633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46CD-474B-A55E-AC80EEC4308D}"/>
                </c:ext>
              </c:extLst>
            </c:dLbl>
            <c:dLbl>
              <c:idx val="3"/>
              <c:layout>
                <c:manualLayout>
                  <c:x val="8.7649740167297457E-2"/>
                  <c:y val="-4.624576922340415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46CD-474B-A55E-AC80EEC4308D}"/>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'TSTCWT Chrts'!$C$9:$C$12</c:f>
              <c:strCache>
                <c:ptCount val="4"/>
                <c:pt idx="0">
                  <c:v>State of Texas</c:v>
                </c:pt>
                <c:pt idx="1">
                  <c:v>Student &amp; Parent</c:v>
                </c:pt>
                <c:pt idx="2">
                  <c:v>Federal Government</c:v>
                </c:pt>
                <c:pt idx="3">
                  <c:v>Institutional Resources</c:v>
                </c:pt>
              </c:strCache>
            </c:strRef>
          </c:cat>
          <c:val>
            <c:numRef>
              <c:f>'TSTCWT Chrts'!$D$9:$D$12</c:f>
              <c:numCache>
                <c:formatCode>"$"#,##0</c:formatCode>
                <c:ptCount val="4"/>
                <c:pt idx="0">
                  <c:v>20104945</c:v>
                </c:pt>
                <c:pt idx="1">
                  <c:v>2796495</c:v>
                </c:pt>
                <c:pt idx="2">
                  <c:v>4940500</c:v>
                </c:pt>
                <c:pt idx="3">
                  <c:v>1865790</c:v>
                </c:pt>
              </c:numCache>
            </c:numRef>
          </c:val>
          <c:extLst>
            <c:ext xmlns:c16="http://schemas.microsoft.com/office/drawing/2014/chart" uri="{C3380CC4-5D6E-409C-BE32-E72D297353CC}">
              <c16:uniqueId val="{00000007-46CD-474B-A55E-AC80EEC4308D}"/>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144" r="0.75000000000001144" t="1" header="0.5" footer="0.5"/>
    <c:pageSetup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40361133866166526"/>
          <c:y val="2.134115971734029E-2"/>
        </c:manualLayout>
      </c:layout>
      <c:overlay val="0"/>
      <c:spPr>
        <a:noFill/>
        <a:ln w="25400">
          <a:noFill/>
        </a:ln>
      </c:spPr>
    </c:title>
    <c:autoTitleDeleted val="0"/>
    <c:plotArea>
      <c:layout>
        <c:manualLayout>
          <c:layoutTarget val="inner"/>
          <c:xMode val="edge"/>
          <c:yMode val="edge"/>
          <c:x val="0.38527457098151358"/>
          <c:y val="0.28931543229288503"/>
          <c:w val="0.22483877715453718"/>
          <c:h val="0.35641548687704627"/>
        </c:manualLayout>
      </c:layout>
      <c:pieChart>
        <c:varyColors val="1"/>
        <c:ser>
          <c:idx val="0"/>
          <c:order val="0"/>
          <c:tx>
            <c:strRef>
              <c:f>'TSTCWT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AF1C-40EF-935D-7955F75AF773}"/>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AF1C-40EF-935D-7955F75AF773}"/>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AF1C-40EF-935D-7955F75AF773}"/>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AF1C-40EF-935D-7955F75AF773}"/>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AF1C-40EF-935D-7955F75AF773}"/>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AF1C-40EF-935D-7955F75AF773}"/>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AF1C-40EF-935D-7955F75AF773}"/>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AF1C-40EF-935D-7955F75AF773}"/>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AF1C-40EF-935D-7955F75AF773}"/>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AF1C-40EF-935D-7955F75AF773}"/>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AF1C-40EF-935D-7955F75AF773}"/>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AF1C-40EF-935D-7955F75AF773}"/>
              </c:ext>
            </c:extLst>
          </c:dPt>
          <c:dLbls>
            <c:dLbl>
              <c:idx val="0"/>
              <c:layout>
                <c:manualLayout>
                  <c:x val="9.8092575318686162E-2"/>
                  <c:y val="2.576348336189749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AF1C-40EF-935D-7955F75AF773}"/>
                </c:ext>
              </c:extLst>
            </c:dLbl>
            <c:dLbl>
              <c:idx val="1"/>
              <c:layout>
                <c:manualLayout>
                  <c:x val="0.1947879018271795"/>
                  <c:y val="0.1611592455696757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AF1C-40EF-935D-7955F75AF773}"/>
                </c:ext>
              </c:extLst>
            </c:dLbl>
            <c:dLbl>
              <c:idx val="2"/>
              <c:delete val="1"/>
              <c:extLst>
                <c:ext xmlns:c15="http://schemas.microsoft.com/office/drawing/2012/chart" uri="{CE6537A1-D6FC-4f65-9D91-7224C49458BB}"/>
                <c:ext xmlns:c16="http://schemas.microsoft.com/office/drawing/2014/chart" uri="{C3380CC4-5D6E-409C-BE32-E72D297353CC}">
                  <c16:uniqueId val="{00000003-AF1C-40EF-935D-7955F75AF773}"/>
                </c:ext>
              </c:extLst>
            </c:dLbl>
            <c:dLbl>
              <c:idx val="3"/>
              <c:layout>
                <c:manualLayout>
                  <c:x val="4.2723696623379916E-2"/>
                  <c:y val="0.1866211863768871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AF1C-40EF-935D-7955F75AF773}"/>
                </c:ext>
              </c:extLst>
            </c:dLbl>
            <c:dLbl>
              <c:idx val="4"/>
              <c:delete val="1"/>
              <c:extLst>
                <c:ext xmlns:c15="http://schemas.microsoft.com/office/drawing/2012/chart" uri="{CE6537A1-D6FC-4f65-9D91-7224C49458BB}"/>
                <c:ext xmlns:c16="http://schemas.microsoft.com/office/drawing/2014/chart" uri="{C3380CC4-5D6E-409C-BE32-E72D297353CC}">
                  <c16:uniqueId val="{00000007-AF1C-40EF-935D-7955F75AF773}"/>
                </c:ext>
              </c:extLst>
            </c:dLbl>
            <c:dLbl>
              <c:idx val="5"/>
              <c:layout>
                <c:manualLayout>
                  <c:x val="-0.10599696013554533"/>
                  <c:y val="0.2212252604016030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AF1C-40EF-935D-7955F75AF773}"/>
                </c:ext>
              </c:extLst>
            </c:dLbl>
            <c:dLbl>
              <c:idx val="6"/>
              <c:layout>
                <c:manualLayout>
                  <c:x val="-0.12971635272597731"/>
                  <c:y val="0.2755212501861164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AF1C-40EF-935D-7955F75AF773}"/>
                </c:ext>
              </c:extLst>
            </c:dLbl>
            <c:dLbl>
              <c:idx val="7"/>
              <c:layout>
                <c:manualLayout>
                  <c:x val="-0.12373898602061213"/>
                  <c:y val="0.1794145146389369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AF1C-40EF-935D-7955F75AF773}"/>
                </c:ext>
              </c:extLst>
            </c:dLbl>
            <c:dLbl>
              <c:idx val="8"/>
              <c:layout>
                <c:manualLayout>
                  <c:x val="-0.13014659534141385"/>
                  <c:y val="2.966250221424185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AF1C-40EF-935D-7955F75AF773}"/>
                </c:ext>
              </c:extLst>
            </c:dLbl>
            <c:dLbl>
              <c:idx val="9"/>
              <c:layout>
                <c:manualLayout>
                  <c:x val="-5.7728502353999879E-2"/>
                  <c:y val="-0.1064542877563355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AF1C-40EF-935D-7955F75AF773}"/>
                </c:ext>
              </c:extLst>
            </c:dLbl>
            <c:dLbl>
              <c:idx val="10"/>
              <c:layout>
                <c:manualLayout>
                  <c:x val="7.8928348064007475E-2"/>
                  <c:y val="-0.1012364146214634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AF1C-40EF-935D-7955F75AF773}"/>
                </c:ext>
              </c:extLst>
            </c:dLbl>
            <c:dLbl>
              <c:idx val="11"/>
              <c:layout>
                <c:manualLayout>
                  <c:x val="0.16019864505712009"/>
                  <c:y val="-6.7441261929298418E-2"/>
                </c:manualLayout>
              </c:layout>
              <c:showLegendKey val="0"/>
              <c:showVal val="1"/>
              <c:showCatName val="1"/>
              <c:showSerName val="0"/>
              <c:showPercent val="1"/>
              <c:showBubbleSize val="0"/>
              <c:separator>
</c:separator>
              <c:extLst>
                <c:ext xmlns:c15="http://schemas.microsoft.com/office/drawing/2012/chart" uri="{CE6537A1-D6FC-4f65-9D91-7224C49458BB}">
                  <c15:layout>
                    <c:manualLayout>
                      <c:w val="0.11479736867699546"/>
                      <c:h val="0.13902539102496975"/>
                    </c:manualLayout>
                  </c15:layout>
                </c:ext>
                <c:ext xmlns:c16="http://schemas.microsoft.com/office/drawing/2014/chart" uri="{C3380CC4-5D6E-409C-BE32-E72D297353CC}">
                  <c16:uniqueId val="{00000015-AF1C-40EF-935D-7955F75AF773}"/>
                </c:ext>
              </c:extLst>
            </c:dLbl>
            <c:dLbl>
              <c:idx val="12"/>
              <c:layout>
                <c:manualLayout>
                  <c:x val="0.24893902000902254"/>
                  <c:y val="-7.3237129188673238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AF1C-40EF-935D-7955F75AF773}"/>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'TSTCWT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'TSTCWT Chrts'!$D$54:$D$66</c:f>
              <c:numCache>
                <c:formatCode>"$"#,##0</c:formatCode>
                <c:ptCount val="13"/>
                <c:pt idx="0">
                  <c:v>18736693</c:v>
                </c:pt>
                <c:pt idx="1">
                  <c:v>397587</c:v>
                </c:pt>
                <c:pt idx="3">
                  <c:v>970665</c:v>
                </c:pt>
                <c:pt idx="4">
                  <c:v>0</c:v>
                </c:pt>
                <c:pt idx="5">
                  <c:v>2796495</c:v>
                </c:pt>
                <c:pt idx="6">
                  <c:v>4940500</c:v>
                </c:pt>
                <c:pt idx="7">
                  <c:v>-3426</c:v>
                </c:pt>
                <c:pt idx="8">
                  <c:v>10750</c:v>
                </c:pt>
                <c:pt idx="9">
                  <c:v>107967</c:v>
                </c:pt>
                <c:pt idx="10">
                  <c:v>1199002</c:v>
                </c:pt>
                <c:pt idx="11">
                  <c:v>551497</c:v>
                </c:pt>
                <c:pt idx="12">
                  <c:v>0</c:v>
                </c:pt>
              </c:numCache>
            </c:numRef>
          </c:val>
          <c:extLst>
            <c:ext xmlns:c16="http://schemas.microsoft.com/office/drawing/2014/chart" uri="{C3380CC4-5D6E-409C-BE32-E72D297353CC}">
              <c16:uniqueId val="{00000019-AF1C-40EF-935D-7955F75AF773}"/>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144" r="0.75000000000001144" t="1" header="0.5" footer="0.5"/>
    <c:pageSetup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666704705390084"/>
          <c:y val="2.6509572901326005E-2"/>
        </c:manualLayout>
      </c:layout>
      <c:overlay val="0"/>
      <c:spPr>
        <a:noFill/>
        <a:ln w="25400">
          <a:noFill/>
        </a:ln>
      </c:spPr>
    </c:title>
    <c:autoTitleDeleted val="0"/>
    <c:plotArea>
      <c:layout>
        <c:manualLayout>
          <c:layoutTarget val="inner"/>
          <c:xMode val="edge"/>
          <c:yMode val="edge"/>
          <c:x val="0.39766494378076966"/>
          <c:y val="0.32042671144960105"/>
          <c:w val="0.20952380952380953"/>
          <c:h val="0.34283976435532598"/>
        </c:manualLayout>
      </c:layout>
      <c:pieChart>
        <c:varyColors val="1"/>
        <c:ser>
          <c:idx val="0"/>
          <c:order val="0"/>
          <c:tx>
            <c:strRef>
              <c:f>'TSTCWT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451C-474C-8CF6-1F9FB83DBF31}"/>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451C-474C-8CF6-1F9FB83DBF31}"/>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451C-474C-8CF6-1F9FB83DBF31}"/>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451C-474C-8CF6-1F9FB83DBF31}"/>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451C-474C-8CF6-1F9FB83DBF31}"/>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451C-474C-8CF6-1F9FB83DBF31}"/>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451C-474C-8CF6-1F9FB83DBF31}"/>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451C-474C-8CF6-1F9FB83DBF31}"/>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451C-474C-8CF6-1F9FB83DBF31}"/>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451C-474C-8CF6-1F9FB83DBF31}"/>
              </c:ext>
            </c:extLst>
          </c:dPt>
          <c:dLbls>
            <c:dLbl>
              <c:idx val="0"/>
              <c:layout>
                <c:manualLayout>
                  <c:x val="-0.10535230326666006"/>
                  <c:y val="-9.7369313755093067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451C-474C-8CF6-1F9FB83DBF31}"/>
                </c:ext>
              </c:extLst>
            </c:dLbl>
            <c:dLbl>
              <c:idx val="1"/>
              <c:delete val="1"/>
              <c:extLst>
                <c:ext xmlns:c15="http://schemas.microsoft.com/office/drawing/2012/chart" uri="{CE6537A1-D6FC-4f65-9D91-7224C49458BB}"/>
                <c:ext xmlns:c16="http://schemas.microsoft.com/office/drawing/2014/chart" uri="{C3380CC4-5D6E-409C-BE32-E72D297353CC}">
                  <c16:uniqueId val="{00000001-451C-474C-8CF6-1F9FB83DBF31}"/>
                </c:ext>
              </c:extLst>
            </c:dLbl>
            <c:dLbl>
              <c:idx val="2"/>
              <c:delete val="1"/>
              <c:extLst>
                <c:ext xmlns:c15="http://schemas.microsoft.com/office/drawing/2012/chart" uri="{CE6537A1-D6FC-4f65-9D91-7224C49458BB}"/>
                <c:ext xmlns:c16="http://schemas.microsoft.com/office/drawing/2014/chart" uri="{C3380CC4-5D6E-409C-BE32-E72D297353CC}">
                  <c16:uniqueId val="{00000003-451C-474C-8CF6-1F9FB83DBF31}"/>
                </c:ext>
              </c:extLst>
            </c:dLbl>
            <c:dLbl>
              <c:idx val="3"/>
              <c:layout>
                <c:manualLayout>
                  <c:x val="-2.9549450208465979E-2"/>
                  <c:y val="-3.718153984176865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451C-474C-8CF6-1F9FB83DBF31}"/>
                </c:ext>
              </c:extLst>
            </c:dLbl>
            <c:dLbl>
              <c:idx val="4"/>
              <c:layout>
                <c:manualLayout>
                  <c:x val="5.5757258466729076E-2"/>
                  <c:y val="-6.021713009042333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451C-474C-8CF6-1F9FB83DBF31}"/>
                </c:ext>
              </c:extLst>
            </c:dLbl>
            <c:dLbl>
              <c:idx val="5"/>
              <c:layout>
                <c:manualLayout>
                  <c:x val="0.1264086609426987"/>
                  <c:y val="-5.285804905991891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451C-474C-8CF6-1F9FB83DBF31}"/>
                </c:ext>
              </c:extLst>
            </c:dLbl>
            <c:dLbl>
              <c:idx val="6"/>
              <c:layout>
                <c:manualLayout>
                  <c:x val="0.12087438763841274"/>
                  <c:y val="-6.551056138951336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451C-474C-8CF6-1F9FB83DBF31}"/>
                </c:ext>
              </c:extLst>
            </c:dLbl>
            <c:dLbl>
              <c:idx val="7"/>
              <c:layout>
                <c:manualLayout>
                  <c:x val="0.15928818097673603"/>
                  <c:y val="-1.751134794867104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451C-474C-8CF6-1F9FB83DBF31}"/>
                </c:ext>
              </c:extLst>
            </c:dLbl>
            <c:dLbl>
              <c:idx val="8"/>
              <c:layout>
                <c:manualLayout>
                  <c:x val="0.14385625272928038"/>
                  <c:y val="0.1449432509372231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451C-474C-8CF6-1F9FB83DBF31}"/>
                </c:ext>
              </c:extLst>
            </c:dLbl>
            <c:dLbl>
              <c:idx val="9"/>
              <c:layout>
                <c:manualLayout>
                  <c:x val="1.2983238718280748E-2"/>
                  <c:y val="0.1490767249316886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451C-474C-8CF6-1F9FB83DBF31}"/>
                </c:ext>
              </c:extLst>
            </c:dLbl>
            <c:dLbl>
              <c:idx val="10"/>
              <c:layout>
                <c:manualLayout>
                  <c:x val="-0.18059160959616871"/>
                  <c:y val="0.1226286732499058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451C-474C-8CF6-1F9FB83DBF31}"/>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'TSTCWT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'TSTCWT Chrts'!$D$102:$D$112</c:f>
              <c:numCache>
                <c:formatCode>"$"#,##0</c:formatCode>
                <c:ptCount val="11"/>
                <c:pt idx="0">
                  <c:v>10029648</c:v>
                </c:pt>
                <c:pt idx="1">
                  <c:v>0</c:v>
                </c:pt>
                <c:pt idx="2">
                  <c:v>0</c:v>
                </c:pt>
                <c:pt idx="3">
                  <c:v>3797102</c:v>
                </c:pt>
                <c:pt idx="4">
                  <c:v>3215135</c:v>
                </c:pt>
                <c:pt idx="5">
                  <c:v>2778246</c:v>
                </c:pt>
                <c:pt idx="6">
                  <c:v>3034105</c:v>
                </c:pt>
                <c:pt idx="7">
                  <c:v>2298565</c:v>
                </c:pt>
                <c:pt idx="8">
                  <c:v>956983</c:v>
                </c:pt>
                <c:pt idx="9">
                  <c:v>884904</c:v>
                </c:pt>
                <c:pt idx="10">
                  <c:v>603060</c:v>
                </c:pt>
              </c:numCache>
            </c:numRef>
          </c:val>
          <c:extLst>
            <c:ext xmlns:c16="http://schemas.microsoft.com/office/drawing/2014/chart" uri="{C3380CC4-5D6E-409C-BE32-E72D297353CC}">
              <c16:uniqueId val="{00000015-451C-474C-8CF6-1F9FB83DBF31}"/>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144" r="0.75000000000001144" t="1" header="0.5" footer="0.5"/>
    <c:pageSetup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508129381"/>
          <c:y val="1.5550647242993787E-2"/>
        </c:manualLayout>
      </c:layout>
      <c:overlay val="0"/>
      <c:spPr>
        <a:noFill/>
        <a:ln w="25400">
          <a:noFill/>
        </a:ln>
      </c:spPr>
    </c:title>
    <c:autoTitleDeleted val="0"/>
    <c:plotArea>
      <c:layout>
        <c:manualLayout>
          <c:layoutTarget val="inner"/>
          <c:xMode val="edge"/>
          <c:yMode val="edge"/>
          <c:x val="0.39145758363915339"/>
          <c:y val="0.31633866678475786"/>
          <c:w val="0.22876345886628746"/>
          <c:h val="0.36020903746541177"/>
        </c:manualLayout>
      </c:layout>
      <c:pieChart>
        <c:varyColors val="1"/>
        <c:ser>
          <c:idx val="0"/>
          <c:order val="0"/>
          <c:tx>
            <c:strRef>
              <c:f>'TSTCM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37E2-4859-B359-E5AB025BEE60}"/>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37E2-4859-B359-E5AB025BEE60}"/>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37E2-4859-B359-E5AB025BEE60}"/>
              </c:ext>
            </c:extLst>
          </c:dPt>
          <c:dLbls>
            <c:dLbl>
              <c:idx val="0"/>
              <c:layout>
                <c:manualLayout>
                  <c:x val="0.12271369698697274"/>
                  <c:y val="1.3138147123311278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37E2-4859-B359-E5AB025BEE60}"/>
                </c:ext>
              </c:extLst>
            </c:dLbl>
            <c:dLbl>
              <c:idx val="1"/>
              <c:layout>
                <c:manualLayout>
                  <c:x val="-8.7007042671702242E-2"/>
                  <c:y val="0.1284715406968393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37E2-4859-B359-E5AB025BEE60}"/>
                </c:ext>
              </c:extLst>
            </c:dLbl>
            <c:dLbl>
              <c:idx val="2"/>
              <c:layout>
                <c:manualLayout>
                  <c:x val="-7.9474374335838954E-2"/>
                  <c:y val="-1.01417459762741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37E2-4859-B359-E5AB025BEE60}"/>
                </c:ext>
              </c:extLst>
            </c:dLbl>
            <c:dLbl>
              <c:idx val="3"/>
              <c:layout>
                <c:manualLayout>
                  <c:x val="5.1205298411344267E-2"/>
                  <c:y val="-6.761104142929635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37E2-4859-B359-E5AB025BEE60}"/>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'TSTCM Chrts'!$C$9:$C$12</c:f>
              <c:strCache>
                <c:ptCount val="4"/>
                <c:pt idx="0">
                  <c:v>State of Texas</c:v>
                </c:pt>
                <c:pt idx="1">
                  <c:v>Student &amp; Parent</c:v>
                </c:pt>
                <c:pt idx="2">
                  <c:v>Federal Government</c:v>
                </c:pt>
                <c:pt idx="3">
                  <c:v>Institutional Resources</c:v>
                </c:pt>
              </c:strCache>
            </c:strRef>
          </c:cat>
          <c:val>
            <c:numRef>
              <c:f>'TSTCM Chrts'!$D$9:$D$12</c:f>
              <c:numCache>
                <c:formatCode>"$"#,##0</c:formatCode>
                <c:ptCount val="4"/>
                <c:pt idx="0">
                  <c:v>7363282</c:v>
                </c:pt>
                <c:pt idx="1">
                  <c:v>2144116</c:v>
                </c:pt>
                <c:pt idx="2">
                  <c:v>2787099</c:v>
                </c:pt>
                <c:pt idx="3">
                  <c:v>534408</c:v>
                </c:pt>
              </c:numCache>
            </c:numRef>
          </c:val>
          <c:extLst>
            <c:ext xmlns:c16="http://schemas.microsoft.com/office/drawing/2014/chart" uri="{C3380CC4-5D6E-409C-BE32-E72D297353CC}">
              <c16:uniqueId val="{00000007-37E2-4859-B359-E5AB025BEE60}"/>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099" r="0.75000000000001099" t="1" header="0.5" footer="0.5"/>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879843388559066"/>
          <c:y val="1.7517113698958902E-2"/>
        </c:manualLayout>
      </c:layout>
      <c:overlay val="0"/>
      <c:spPr>
        <a:noFill/>
        <a:ln w="25400">
          <a:noFill/>
        </a:ln>
      </c:spPr>
    </c:title>
    <c:autoTitleDeleted val="0"/>
    <c:plotArea>
      <c:layout>
        <c:manualLayout>
          <c:layoutTarget val="inner"/>
          <c:xMode val="edge"/>
          <c:yMode val="edge"/>
          <c:x val="0.38911400676102381"/>
          <c:y val="0.30918644046436705"/>
          <c:w val="0.22309880919580374"/>
          <c:h val="0.35315189019192228"/>
        </c:manualLayout>
      </c:layout>
      <c:pieChart>
        <c:varyColors val="1"/>
        <c:ser>
          <c:idx val="0"/>
          <c:order val="0"/>
          <c:tx>
            <c:strRef>
              <c:f>'Smmy LIT-TSTC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DDD8-4918-9262-6525E9550EB6}"/>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DDD8-4918-9262-6525E9550EB6}"/>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DDD8-4918-9262-6525E9550EB6}"/>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DDD8-4918-9262-6525E9550EB6}"/>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DDD8-4918-9262-6525E9550EB6}"/>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DDD8-4918-9262-6525E9550EB6}"/>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DDD8-4918-9262-6525E9550EB6}"/>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DDD8-4918-9262-6525E9550EB6}"/>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DDD8-4918-9262-6525E9550EB6}"/>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DDD8-4918-9262-6525E9550EB6}"/>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DDD8-4918-9262-6525E9550EB6}"/>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DDD8-4918-9262-6525E9550EB6}"/>
              </c:ext>
            </c:extLst>
          </c:dPt>
          <c:dLbls>
            <c:dLbl>
              <c:idx val="0"/>
              <c:layout>
                <c:manualLayout>
                  <c:x val="9.004178324978164E-2"/>
                  <c:y val="1.92819470145538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DDD8-4918-9262-6525E9550EB6}"/>
                </c:ext>
              </c:extLst>
            </c:dLbl>
            <c:dLbl>
              <c:idx val="1"/>
              <c:layout>
                <c:manualLayout>
                  <c:x val="0.22996912026254621"/>
                  <c:y val="6.527131103736935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DDD8-4918-9262-6525E9550EB6}"/>
                </c:ext>
              </c:extLst>
            </c:dLbl>
            <c:dLbl>
              <c:idx val="2"/>
              <c:delete val="1"/>
              <c:extLst>
                <c:ext xmlns:c15="http://schemas.microsoft.com/office/drawing/2012/chart" uri="{CE6537A1-D6FC-4f65-9D91-7224C49458BB}"/>
                <c:ext xmlns:c16="http://schemas.microsoft.com/office/drawing/2014/chart" uri="{C3380CC4-5D6E-409C-BE32-E72D297353CC}">
                  <c16:uniqueId val="{00000003-DDD8-4918-9262-6525E9550EB6}"/>
                </c:ext>
              </c:extLst>
            </c:dLbl>
            <c:dLbl>
              <c:idx val="3"/>
              <c:layout>
                <c:manualLayout>
                  <c:x val="0.11241921963327867"/>
                  <c:y val="0.1208053288508157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DDD8-4918-9262-6525E9550EB6}"/>
                </c:ext>
              </c:extLst>
            </c:dLbl>
            <c:dLbl>
              <c:idx val="4"/>
              <c:delete val="1"/>
              <c:extLst>
                <c:ext xmlns:c15="http://schemas.microsoft.com/office/drawing/2012/chart" uri="{CE6537A1-D6FC-4f65-9D91-7224C49458BB}"/>
                <c:ext xmlns:c16="http://schemas.microsoft.com/office/drawing/2014/chart" uri="{C3380CC4-5D6E-409C-BE32-E72D297353CC}">
                  <c16:uniqueId val="{00000007-DDD8-4918-9262-6525E9550EB6}"/>
                </c:ext>
              </c:extLst>
            </c:dLbl>
            <c:dLbl>
              <c:idx val="5"/>
              <c:layout>
                <c:manualLayout>
                  <c:x val="-6.2074311935536954E-2"/>
                  <c:y val="0.1751039937875283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DDD8-4918-9262-6525E9550EB6}"/>
                </c:ext>
              </c:extLst>
            </c:dLbl>
            <c:dLbl>
              <c:idx val="6"/>
              <c:layout>
                <c:manualLayout>
                  <c:x val="-0.13188316115279691"/>
                  <c:y val="0.2502836330596873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DDD8-4918-9262-6525E9550EB6}"/>
                </c:ext>
              </c:extLst>
            </c:dLbl>
            <c:dLbl>
              <c:idx val="7"/>
              <c:layout>
                <c:manualLayout>
                  <c:x val="-0.14970713351141018"/>
                  <c:y val="0.1978163930156502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DDD8-4918-9262-6525E9550EB6}"/>
                </c:ext>
              </c:extLst>
            </c:dLbl>
            <c:dLbl>
              <c:idx val="8"/>
              <c:layout>
                <c:manualLayout>
                  <c:x val="-0.15963050174398541"/>
                  <c:y val="4.032555464103498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DDD8-4918-9262-6525E9550EB6}"/>
                </c:ext>
              </c:extLst>
            </c:dLbl>
            <c:dLbl>
              <c:idx val="9"/>
              <c:layout>
                <c:manualLayout>
                  <c:x val="-0.10376701417201409"/>
                  <c:y val="-0.1101463969674592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DDD8-4918-9262-6525E9550EB6}"/>
                </c:ext>
              </c:extLst>
            </c:dLbl>
            <c:dLbl>
              <c:idx val="10"/>
              <c:layout>
                <c:manualLayout>
                  <c:x val="7.2361949728721259E-2"/>
                  <c:y val="-0.109451754774202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DDD8-4918-9262-6525E9550EB6}"/>
                </c:ext>
              </c:extLst>
            </c:dLbl>
            <c:dLbl>
              <c:idx val="11"/>
              <c:layout>
                <c:manualLayout>
                  <c:x val="0.21330846646957285"/>
                  <c:y val="-7.464492981713356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DDD8-4918-9262-6525E9550EB6}"/>
                </c:ext>
              </c:extLst>
            </c:dLbl>
            <c:dLbl>
              <c:idx val="12"/>
              <c:layout>
                <c:manualLayout>
                  <c:x val="0.26745977368595708"/>
                  <c:y val="3.385503012466652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DDD8-4918-9262-6525E9550EB6}"/>
                </c:ext>
              </c:extLst>
            </c:dLbl>
            <c:spPr>
              <a:noFill/>
              <a:ln>
                <a:noFill/>
              </a:ln>
              <a:effectLst/>
            </c:sp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'Smmy LIT-TSTC Chrts'!$C$54:$C$66</c:f>
              <c:strCache>
                <c:ptCount val="13"/>
                <c:pt idx="0">
                  <c:v>State Appropriations</c:v>
                </c:pt>
                <c:pt idx="1">
                  <c:v>State Grants &amp; Contracts</c:v>
                </c:pt>
                <c:pt idx="3">
                  <c:v>Higher Education Fund</c:v>
                </c:pt>
                <c:pt idx="4">
                  <c:v>Available University Fund Excellence</c:v>
                </c:pt>
                <c:pt idx="5">
                  <c:v>Tuition and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'Smmy LIT-TSTC Chrts'!$D$54:$D$66</c:f>
              <c:numCache>
                <c:formatCode>"$"#,##0</c:formatCode>
                <c:ptCount val="13"/>
                <c:pt idx="0">
                  <c:v>172111214</c:v>
                </c:pt>
                <c:pt idx="1">
                  <c:v>5488663</c:v>
                </c:pt>
                <c:pt idx="3">
                  <c:v>14921128</c:v>
                </c:pt>
                <c:pt idx="4">
                  <c:v>0</c:v>
                </c:pt>
                <c:pt idx="5">
                  <c:v>43883193</c:v>
                </c:pt>
                <c:pt idx="6">
                  <c:v>103811595</c:v>
                </c:pt>
                <c:pt idx="7">
                  <c:v>649272</c:v>
                </c:pt>
                <c:pt idx="8">
                  <c:v>1246034</c:v>
                </c:pt>
                <c:pt idx="9">
                  <c:v>5965631</c:v>
                </c:pt>
                <c:pt idx="10">
                  <c:v>6278216</c:v>
                </c:pt>
                <c:pt idx="11">
                  <c:v>5480708</c:v>
                </c:pt>
                <c:pt idx="12">
                  <c:v>5928142</c:v>
                </c:pt>
              </c:numCache>
            </c:numRef>
          </c:val>
          <c:extLst>
            <c:ext xmlns:c16="http://schemas.microsoft.com/office/drawing/2014/chart" uri="{C3380CC4-5D6E-409C-BE32-E72D297353CC}">
              <c16:uniqueId val="{00000019-DDD8-4918-9262-6525E9550EB6}"/>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75" b="1" i="0" u="none" strike="noStrike" baseline="0">
          <a:solidFill>
            <a:srgbClr val="000000"/>
          </a:solidFill>
          <a:latin typeface="Arial"/>
          <a:ea typeface="Arial"/>
          <a:cs typeface="Arial"/>
        </a:defRPr>
      </a:pPr>
      <a:endParaRPr lang="en-US"/>
    </a:p>
  </c:txPr>
  <c:printSettings>
    <c:headerFooter alignWithMargins="0"/>
    <c:pageMargins b="1" l="0.7500000000000091" r="0.7500000000000091" t="1" header="0.5" footer="0.5"/>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40120891140296888"/>
          <c:y val="1.180057565029616E-2"/>
        </c:manualLayout>
      </c:layout>
      <c:overlay val="0"/>
      <c:spPr>
        <a:noFill/>
        <a:ln w="25400">
          <a:noFill/>
        </a:ln>
      </c:spPr>
    </c:title>
    <c:autoTitleDeleted val="0"/>
    <c:plotArea>
      <c:layout>
        <c:manualLayout>
          <c:layoutTarget val="inner"/>
          <c:xMode val="edge"/>
          <c:yMode val="edge"/>
          <c:x val="0.3961079045517914"/>
          <c:y val="0.29885601635992937"/>
          <c:w val="0.22483877715453718"/>
          <c:h val="0.35641548687704627"/>
        </c:manualLayout>
      </c:layout>
      <c:pieChart>
        <c:varyColors val="1"/>
        <c:ser>
          <c:idx val="0"/>
          <c:order val="0"/>
          <c:tx>
            <c:strRef>
              <c:f>'TSTCM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985B-4550-858C-B0C2AB4F7D88}"/>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985B-4550-858C-B0C2AB4F7D88}"/>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985B-4550-858C-B0C2AB4F7D88}"/>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985B-4550-858C-B0C2AB4F7D88}"/>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985B-4550-858C-B0C2AB4F7D88}"/>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985B-4550-858C-B0C2AB4F7D88}"/>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985B-4550-858C-B0C2AB4F7D88}"/>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985B-4550-858C-B0C2AB4F7D88}"/>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985B-4550-858C-B0C2AB4F7D88}"/>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985B-4550-858C-B0C2AB4F7D88}"/>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985B-4550-858C-B0C2AB4F7D88}"/>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985B-4550-858C-B0C2AB4F7D88}"/>
              </c:ext>
            </c:extLst>
          </c:dPt>
          <c:dLbls>
            <c:dLbl>
              <c:idx val="0"/>
              <c:layout>
                <c:manualLayout>
                  <c:x val="6.7125321216974246E-2"/>
                  <c:y val="5.368404019545720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985B-4550-858C-B0C2AB4F7D88}"/>
                </c:ext>
              </c:extLst>
            </c:dLbl>
            <c:dLbl>
              <c:idx val="1"/>
              <c:layout>
                <c:manualLayout>
                  <c:x val="0.18270908450941184"/>
                  <c:y val="0.1132632598718376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985B-4550-858C-B0C2AB4F7D88}"/>
                </c:ext>
              </c:extLst>
            </c:dLbl>
            <c:dLbl>
              <c:idx val="2"/>
              <c:delete val="1"/>
              <c:extLst>
                <c:ext xmlns:c15="http://schemas.microsoft.com/office/drawing/2012/chart" uri="{CE6537A1-D6FC-4f65-9D91-7224C49458BB}"/>
                <c:ext xmlns:c16="http://schemas.microsoft.com/office/drawing/2014/chart" uri="{C3380CC4-5D6E-409C-BE32-E72D297353CC}">
                  <c16:uniqueId val="{00000003-985B-4550-858C-B0C2AB4F7D88}"/>
                </c:ext>
              </c:extLst>
            </c:dLbl>
            <c:dLbl>
              <c:idx val="3"/>
              <c:layout>
                <c:manualLayout>
                  <c:x val="4.7769033039081702E-3"/>
                  <c:y val="0.108875793164344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985B-4550-858C-B0C2AB4F7D88}"/>
                </c:ext>
              </c:extLst>
            </c:dLbl>
            <c:dLbl>
              <c:idx val="4"/>
              <c:delete val="1"/>
              <c:extLst>
                <c:ext xmlns:c15="http://schemas.microsoft.com/office/drawing/2012/chart" uri="{CE6537A1-D6FC-4f65-9D91-7224C49458BB}"/>
                <c:ext xmlns:c16="http://schemas.microsoft.com/office/drawing/2014/chart" uri="{C3380CC4-5D6E-409C-BE32-E72D297353CC}">
                  <c16:uniqueId val="{00000007-985B-4550-858C-B0C2AB4F7D88}"/>
                </c:ext>
              </c:extLst>
            </c:dLbl>
            <c:dLbl>
              <c:idx val="5"/>
              <c:layout>
                <c:manualLayout>
                  <c:x val="-0.13060851358723699"/>
                  <c:y val="0.1275412322257792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985B-4550-858C-B0C2AB4F7D88}"/>
                </c:ext>
              </c:extLst>
            </c:dLbl>
            <c:dLbl>
              <c:idx val="6"/>
              <c:layout>
                <c:manualLayout>
                  <c:x val="-0.15505465178132935"/>
                  <c:y val="0.2051333751115759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985B-4550-858C-B0C2AB4F7D88}"/>
                </c:ext>
              </c:extLst>
            </c:dLbl>
            <c:dLbl>
              <c:idx val="7"/>
              <c:layout>
                <c:manualLayout>
                  <c:x val="-0.18057497885648457"/>
                  <c:y val="6.118774712554221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985B-4550-858C-B0C2AB4F7D88}"/>
                </c:ext>
              </c:extLst>
            </c:dLbl>
            <c:dLbl>
              <c:idx val="8"/>
              <c:delete val="1"/>
              <c:extLst>
                <c:ext xmlns:c15="http://schemas.microsoft.com/office/drawing/2012/chart" uri="{CE6537A1-D6FC-4f65-9D91-7224C49458BB}"/>
                <c:ext xmlns:c16="http://schemas.microsoft.com/office/drawing/2014/chart" uri="{C3380CC4-5D6E-409C-BE32-E72D297353CC}">
                  <c16:uniqueId val="{0000000F-985B-4550-858C-B0C2AB4F7D88}"/>
                </c:ext>
              </c:extLst>
            </c:dLbl>
            <c:dLbl>
              <c:idx val="9"/>
              <c:layout>
                <c:manualLayout>
                  <c:x val="-4.1848848722825703E-2"/>
                  <c:y val="-0.1074764073375655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985B-4550-858C-B0C2AB4F7D88}"/>
                </c:ext>
              </c:extLst>
            </c:dLbl>
            <c:dLbl>
              <c:idx val="10"/>
              <c:layout>
                <c:manualLayout>
                  <c:x val="0.14622191749851324"/>
                  <c:y val="-9.465987216819313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985B-4550-858C-B0C2AB4F7D88}"/>
                </c:ext>
              </c:extLst>
            </c:dLbl>
            <c:dLbl>
              <c:idx val="11"/>
              <c:layout>
                <c:manualLayout>
                  <c:x val="0.25857621438636158"/>
                  <c:y val="1.410534036822447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985B-4550-858C-B0C2AB4F7D88}"/>
                </c:ext>
              </c:extLst>
            </c:dLbl>
            <c:dLbl>
              <c:idx val="12"/>
              <c:delete val="1"/>
              <c:extLst>
                <c:ext xmlns:c15="http://schemas.microsoft.com/office/drawing/2012/chart" uri="{CE6537A1-D6FC-4f65-9D91-7224C49458BB}"/>
                <c:ext xmlns:c16="http://schemas.microsoft.com/office/drawing/2014/chart" uri="{C3380CC4-5D6E-409C-BE32-E72D297353CC}">
                  <c16:uniqueId val="{00000017-985B-4550-858C-B0C2AB4F7D88}"/>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'TSTCM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'TSTCM Chrts'!$D$54:$D$66</c:f>
              <c:numCache>
                <c:formatCode>"$"#,##0</c:formatCode>
                <c:ptCount val="13"/>
                <c:pt idx="0">
                  <c:v>6873858</c:v>
                </c:pt>
                <c:pt idx="1">
                  <c:v>131859</c:v>
                </c:pt>
                <c:pt idx="3">
                  <c:v>357565</c:v>
                </c:pt>
                <c:pt idx="4">
                  <c:v>0</c:v>
                </c:pt>
                <c:pt idx="5">
                  <c:v>2144116</c:v>
                </c:pt>
                <c:pt idx="6">
                  <c:v>2787099</c:v>
                </c:pt>
                <c:pt idx="7">
                  <c:v>843</c:v>
                </c:pt>
                <c:pt idx="8">
                  <c:v>2000</c:v>
                </c:pt>
                <c:pt idx="9" formatCode="&quot;$&quot;#,##0_);\(&quot;$&quot;#,##0\)">
                  <c:v>126356</c:v>
                </c:pt>
                <c:pt idx="10">
                  <c:v>110373</c:v>
                </c:pt>
                <c:pt idx="11">
                  <c:v>294836</c:v>
                </c:pt>
                <c:pt idx="12">
                  <c:v>0</c:v>
                </c:pt>
              </c:numCache>
            </c:numRef>
          </c:val>
          <c:extLst>
            <c:ext xmlns:c16="http://schemas.microsoft.com/office/drawing/2014/chart" uri="{C3380CC4-5D6E-409C-BE32-E72D297353CC}">
              <c16:uniqueId val="{00000019-985B-4550-858C-B0C2AB4F7D88}"/>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099" r="0.75000000000001099" t="1" header="0.5" footer="0.5"/>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214929051098264"/>
          <c:y val="1.6646505651918598E-2"/>
        </c:manualLayout>
      </c:layout>
      <c:overlay val="0"/>
      <c:spPr>
        <a:noFill/>
        <a:ln w="25400">
          <a:noFill/>
        </a:ln>
      </c:spPr>
    </c:title>
    <c:autoTitleDeleted val="0"/>
    <c:plotArea>
      <c:layout>
        <c:manualLayout>
          <c:layoutTarget val="inner"/>
          <c:xMode val="edge"/>
          <c:yMode val="edge"/>
          <c:x val="0.39525385276207581"/>
          <c:y val="0.30070060302869211"/>
          <c:w val="0.22760699216395419"/>
          <c:h val="0.3724289269866915"/>
        </c:manualLayout>
      </c:layout>
      <c:pieChart>
        <c:varyColors val="1"/>
        <c:ser>
          <c:idx val="0"/>
          <c:order val="0"/>
          <c:tx>
            <c:strRef>
              <c:f>'TSTCM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8AD9-4B13-858C-1532A2538CD9}"/>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8AD9-4B13-858C-1532A2538CD9}"/>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8AD9-4B13-858C-1532A2538CD9}"/>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8AD9-4B13-858C-1532A2538CD9}"/>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8AD9-4B13-858C-1532A2538CD9}"/>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8AD9-4B13-858C-1532A2538CD9}"/>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8AD9-4B13-858C-1532A2538CD9}"/>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8AD9-4B13-858C-1532A2538CD9}"/>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8AD9-4B13-858C-1532A2538CD9}"/>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8AD9-4B13-858C-1532A2538CD9}"/>
              </c:ext>
            </c:extLst>
          </c:dPt>
          <c:dLbls>
            <c:dLbl>
              <c:idx val="0"/>
              <c:layout>
                <c:manualLayout>
                  <c:x val="-0.10011770235698662"/>
                  <c:y val="-5.86826964879911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8AD9-4B13-858C-1532A2538CD9}"/>
                </c:ext>
              </c:extLst>
            </c:dLbl>
            <c:dLbl>
              <c:idx val="1"/>
              <c:delete val="1"/>
              <c:extLst>
                <c:ext xmlns:c15="http://schemas.microsoft.com/office/drawing/2012/chart" uri="{CE6537A1-D6FC-4f65-9D91-7224C49458BB}"/>
                <c:ext xmlns:c16="http://schemas.microsoft.com/office/drawing/2014/chart" uri="{C3380CC4-5D6E-409C-BE32-E72D297353CC}">
                  <c16:uniqueId val="{00000001-8AD9-4B13-858C-1532A2538CD9}"/>
                </c:ext>
              </c:extLst>
            </c:dLbl>
            <c:dLbl>
              <c:idx val="2"/>
              <c:delete val="1"/>
              <c:extLst>
                <c:ext xmlns:c15="http://schemas.microsoft.com/office/drawing/2012/chart" uri="{CE6537A1-D6FC-4f65-9D91-7224C49458BB}"/>
                <c:ext xmlns:c16="http://schemas.microsoft.com/office/drawing/2014/chart" uri="{C3380CC4-5D6E-409C-BE32-E72D297353CC}">
                  <c16:uniqueId val="{00000003-8AD9-4B13-858C-1532A2538CD9}"/>
                </c:ext>
              </c:extLst>
            </c:dLbl>
            <c:dLbl>
              <c:idx val="3"/>
              <c:layout>
                <c:manualLayout>
                  <c:x val="-4.2212736258913808E-2"/>
                  <c:y val="-9.9158658046615174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8AD9-4B13-858C-1532A2538CD9}"/>
                </c:ext>
              </c:extLst>
            </c:dLbl>
            <c:dLbl>
              <c:idx val="4"/>
              <c:layout>
                <c:manualLayout>
                  <c:x val="4.4413003799499716E-2"/>
                  <c:y val="-7.616888471516815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8AD9-4B13-858C-1532A2538CD9}"/>
                </c:ext>
              </c:extLst>
            </c:dLbl>
            <c:dLbl>
              <c:idx val="5"/>
              <c:layout>
                <c:manualLayout>
                  <c:x val="6.3834128995469502E-2"/>
                  <c:y val="-5.064826681258813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8AD9-4B13-858C-1532A2538CD9}"/>
                </c:ext>
              </c:extLst>
            </c:dLbl>
            <c:dLbl>
              <c:idx val="6"/>
              <c:layout>
                <c:manualLayout>
                  <c:x val="0.10205776385181317"/>
                  <c:y val="-2.88824443354762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8AD9-4B13-858C-1532A2538CD9}"/>
                </c:ext>
              </c:extLst>
            </c:dLbl>
            <c:dLbl>
              <c:idx val="7"/>
              <c:layout>
                <c:manualLayout>
                  <c:x val="0.12486014988359717"/>
                  <c:y val="1.197965197237032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8AD9-4B13-858C-1532A2538CD9}"/>
                </c:ext>
              </c:extLst>
            </c:dLbl>
            <c:dLbl>
              <c:idx val="8"/>
              <c:layout>
                <c:manualLayout>
                  <c:x val="6.719809317077749E-2"/>
                  <c:y val="0.128579299045830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8AD9-4B13-858C-1532A2538CD9}"/>
                </c:ext>
              </c:extLst>
            </c:dLbl>
            <c:dLbl>
              <c:idx val="9"/>
              <c:layout>
                <c:manualLayout>
                  <c:x val="-9.8411004003089955E-2"/>
                  <c:y val="0.1451590180869803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8AD9-4B13-858C-1532A2538CD9}"/>
                </c:ext>
              </c:extLst>
            </c:dLbl>
            <c:dLbl>
              <c:idx val="10"/>
              <c:layout>
                <c:manualLayout>
                  <c:x val="-0.26175811385871767"/>
                  <c:y val="0.1294428988872143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8AD9-4B13-858C-1532A2538CD9}"/>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'TSTCM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'TSTCM Chrts'!$D$102:$D$112</c:f>
              <c:numCache>
                <c:formatCode>"$"#,##0</c:formatCode>
                <c:ptCount val="11"/>
                <c:pt idx="0">
                  <c:v>4496522</c:v>
                </c:pt>
                <c:pt idx="1">
                  <c:v>0</c:v>
                </c:pt>
                <c:pt idx="2">
                  <c:v>0</c:v>
                </c:pt>
                <c:pt idx="3">
                  <c:v>913917</c:v>
                </c:pt>
                <c:pt idx="4">
                  <c:v>1177775</c:v>
                </c:pt>
                <c:pt idx="5">
                  <c:v>1334371</c:v>
                </c:pt>
                <c:pt idx="6">
                  <c:v>911051</c:v>
                </c:pt>
                <c:pt idx="7">
                  <c:v>1913817</c:v>
                </c:pt>
                <c:pt idx="8">
                  <c:v>560779</c:v>
                </c:pt>
                <c:pt idx="9">
                  <c:v>491748</c:v>
                </c:pt>
                <c:pt idx="10">
                  <c:v>94086</c:v>
                </c:pt>
              </c:numCache>
            </c:numRef>
          </c:val>
          <c:extLst>
            <c:ext xmlns:c16="http://schemas.microsoft.com/office/drawing/2014/chart" uri="{C3380CC4-5D6E-409C-BE32-E72D297353CC}">
              <c16:uniqueId val="{00000015-8AD9-4B13-858C-1532A2538CD9}"/>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099" r="0.75000000000001099" t="1" header="0.5" footer="0.5"/>
    <c:pageSetup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507749314141877"/>
          <c:y val="0.28593931019790697"/>
          <c:w val="0.22393691286326844"/>
          <c:h val="0.3526091983187003"/>
        </c:manualLayout>
      </c:layout>
      <c:pieChart>
        <c:varyColors val="1"/>
        <c:ser>
          <c:idx val="0"/>
          <c:order val="0"/>
          <c:tx>
            <c:strRef>
              <c:f>'TSTCW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F54F-4C09-AFD7-8B472D8E894F}"/>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F54F-4C09-AFD7-8B472D8E894F}"/>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F54F-4C09-AFD7-8B472D8E894F}"/>
              </c:ext>
            </c:extLst>
          </c:dPt>
          <c:dLbls>
            <c:dLbl>
              <c:idx val="0"/>
              <c:layout>
                <c:manualLayout>
                  <c:x val="0.10379316160140629"/>
                  <c:y val="8.3662559960935648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F54F-4C09-AFD7-8B472D8E894F}"/>
                </c:ext>
              </c:extLst>
            </c:dLbl>
            <c:dLbl>
              <c:idx val="1"/>
              <c:layout>
                <c:manualLayout>
                  <c:x val="-4.6510058480670795E-2"/>
                  <c:y val="3.217439775762856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F54F-4C09-AFD7-8B472D8E894F}"/>
                </c:ext>
              </c:extLst>
            </c:dLbl>
            <c:dLbl>
              <c:idx val="2"/>
              <c:layout>
                <c:manualLayout>
                  <c:x val="-5.0331297210785921E-2"/>
                  <c:y val="-2.664386914393500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F54F-4C09-AFD7-8B472D8E894F}"/>
                </c:ext>
              </c:extLst>
            </c:dLbl>
            <c:dLbl>
              <c:idx val="3"/>
              <c:layout>
                <c:manualLayout>
                  <c:x val="4.6987087145017946E-2"/>
                  <c:y val="-4.357056600250854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F54F-4C09-AFD7-8B472D8E894F}"/>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'TSTCW Chrts'!$C$9:$C$12</c:f>
              <c:strCache>
                <c:ptCount val="4"/>
                <c:pt idx="0">
                  <c:v>State of Texas</c:v>
                </c:pt>
                <c:pt idx="1">
                  <c:v>Student &amp; Parent</c:v>
                </c:pt>
                <c:pt idx="2">
                  <c:v>Federal Government</c:v>
                </c:pt>
                <c:pt idx="3">
                  <c:v>Institutional Resources</c:v>
                </c:pt>
              </c:strCache>
            </c:strRef>
          </c:cat>
          <c:val>
            <c:numRef>
              <c:f>'TSTCW Chrts'!$D$9:$D$12</c:f>
              <c:numCache>
                <c:formatCode>"$"#,##0</c:formatCode>
                <c:ptCount val="4"/>
                <c:pt idx="0">
                  <c:v>52407957</c:v>
                </c:pt>
                <c:pt idx="1">
                  <c:v>14351562</c:v>
                </c:pt>
                <c:pt idx="2">
                  <c:v>50222404</c:v>
                </c:pt>
                <c:pt idx="3">
                  <c:v>7125522</c:v>
                </c:pt>
              </c:numCache>
            </c:numRef>
          </c:val>
          <c:extLst>
            <c:ext xmlns:c16="http://schemas.microsoft.com/office/drawing/2014/chart" uri="{C3380CC4-5D6E-409C-BE32-E72D297353CC}">
              <c16:uniqueId val="{00000007-F54F-4C09-AFD7-8B472D8E894F}"/>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121" r="0.75000000000001121" t="1" header="0.5" footer="0.5"/>
    <c:pageSetup orientation="landscape"/>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40120556770688248"/>
          <c:y val="1.9433042903931427E-2"/>
        </c:manualLayout>
      </c:layout>
      <c:overlay val="0"/>
      <c:spPr>
        <a:noFill/>
        <a:ln w="25400">
          <a:noFill/>
        </a:ln>
      </c:spPr>
    </c:title>
    <c:autoTitleDeleted val="0"/>
    <c:plotArea>
      <c:layout>
        <c:manualLayout>
          <c:layoutTarget val="inner"/>
          <c:xMode val="edge"/>
          <c:yMode val="edge"/>
          <c:x val="0.39249679336170595"/>
          <c:y val="0.32556965174765606"/>
          <c:w val="0.22363507342450567"/>
          <c:h val="0.35450737006363042"/>
        </c:manualLayout>
      </c:layout>
      <c:pieChart>
        <c:varyColors val="1"/>
        <c:ser>
          <c:idx val="0"/>
          <c:order val="0"/>
          <c:tx>
            <c:strRef>
              <c:f>'TSTCW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BAC7-4496-BBE5-CADC96F15227}"/>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BAC7-4496-BBE5-CADC96F15227}"/>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BAC7-4496-BBE5-CADC96F15227}"/>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BAC7-4496-BBE5-CADC96F15227}"/>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BAC7-4496-BBE5-CADC96F15227}"/>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BAC7-4496-BBE5-CADC96F15227}"/>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BAC7-4496-BBE5-CADC96F15227}"/>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BAC7-4496-BBE5-CADC96F15227}"/>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BAC7-4496-BBE5-CADC96F15227}"/>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BAC7-4496-BBE5-CADC96F15227}"/>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BAC7-4496-BBE5-CADC96F15227}"/>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BAC7-4496-BBE5-CADC96F15227}"/>
              </c:ext>
            </c:extLst>
          </c:dPt>
          <c:dLbls>
            <c:dLbl>
              <c:idx val="0"/>
              <c:layout>
                <c:manualLayout>
                  <c:x val="5.2353683248241009E-2"/>
                  <c:y val="6.771966668955398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BAC7-4496-BBE5-CADC96F15227}"/>
                </c:ext>
              </c:extLst>
            </c:dLbl>
            <c:dLbl>
              <c:idx val="1"/>
              <c:layout>
                <c:manualLayout>
                  <c:x val="0.11326316434180952"/>
                  <c:y val="0.1136133316966599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BAC7-4496-BBE5-CADC96F15227}"/>
                </c:ext>
              </c:extLst>
            </c:dLbl>
            <c:dLbl>
              <c:idx val="2"/>
              <c:delete val="1"/>
              <c:extLst>
                <c:ext xmlns:c15="http://schemas.microsoft.com/office/drawing/2012/chart" uri="{CE6537A1-D6FC-4f65-9D91-7224C49458BB}"/>
                <c:ext xmlns:c16="http://schemas.microsoft.com/office/drawing/2014/chart" uri="{C3380CC4-5D6E-409C-BE32-E72D297353CC}">
                  <c16:uniqueId val="{00000003-BAC7-4496-BBE5-CADC96F15227}"/>
                </c:ext>
              </c:extLst>
            </c:dLbl>
            <c:dLbl>
              <c:idx val="3"/>
              <c:layout>
                <c:manualLayout>
                  <c:x val="-6.6078347066850271E-2"/>
                  <c:y val="0.1194717010500802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BAC7-4496-BBE5-CADC96F15227}"/>
                </c:ext>
              </c:extLst>
            </c:dLbl>
            <c:dLbl>
              <c:idx val="4"/>
              <c:delete val="1"/>
              <c:extLst>
                <c:ext xmlns:c15="http://schemas.microsoft.com/office/drawing/2012/chart" uri="{CE6537A1-D6FC-4f65-9D91-7224C49458BB}"/>
                <c:ext xmlns:c16="http://schemas.microsoft.com/office/drawing/2014/chart" uri="{C3380CC4-5D6E-409C-BE32-E72D297353CC}">
                  <c16:uniqueId val="{00000007-BAC7-4496-BBE5-CADC96F15227}"/>
                </c:ext>
              </c:extLst>
            </c:dLbl>
            <c:dLbl>
              <c:idx val="5"/>
              <c:layout>
                <c:manualLayout>
                  <c:x val="-0.11744602614895903"/>
                  <c:y val="8.183732718208558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BAC7-4496-BBE5-CADC96F15227}"/>
                </c:ext>
              </c:extLst>
            </c:dLbl>
            <c:dLbl>
              <c:idx val="6"/>
              <c:layout>
                <c:manualLayout>
                  <c:x val="-0.12807836842775341"/>
                  <c:y val="0.1835522734610850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BAC7-4496-BBE5-CADC96F15227}"/>
                </c:ext>
              </c:extLst>
            </c:dLbl>
            <c:dLbl>
              <c:idx val="7"/>
              <c:layout>
                <c:manualLayout>
                  <c:x val="-0.14301030134279741"/>
                  <c:y val="0.1460358422465175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BAC7-4496-BBE5-CADC96F15227}"/>
                </c:ext>
              </c:extLst>
            </c:dLbl>
            <c:dLbl>
              <c:idx val="8"/>
              <c:layout>
                <c:manualLayout>
                  <c:x val="-0.16924829564094857"/>
                  <c:y val="-1.401248869966647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BAC7-4496-BBE5-CADC96F15227}"/>
                </c:ext>
              </c:extLst>
            </c:dLbl>
            <c:dLbl>
              <c:idx val="9"/>
              <c:layout>
                <c:manualLayout>
                  <c:x val="-7.9858587040529099E-3"/>
                  <c:y val="-0.1223308713618259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BAC7-4496-BBE5-CADC96F15227}"/>
                </c:ext>
              </c:extLst>
            </c:dLbl>
            <c:dLbl>
              <c:idx val="10"/>
              <c:layout>
                <c:manualLayout>
                  <c:x val="0.14802482061330935"/>
                  <c:y val="-0.1264678789568821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BAC7-4496-BBE5-CADC96F15227}"/>
                </c:ext>
              </c:extLst>
            </c:dLbl>
            <c:dLbl>
              <c:idx val="11"/>
              <c:layout>
                <c:manualLayout>
                  <c:x val="0.27901942490588677"/>
                  <c:y val="-7.871567812443237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BAC7-4496-BBE5-CADC96F15227}"/>
                </c:ext>
              </c:extLst>
            </c:dLbl>
            <c:dLbl>
              <c:idx val="12"/>
              <c:layout>
                <c:manualLayout>
                  <c:x val="0.25509360659662489"/>
                  <c:y val="6.301097527756710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BAC7-4496-BBE5-CADC96F15227}"/>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'TSTCW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'TSTCW Chrts'!$D$54:$D$66</c:f>
              <c:numCache>
                <c:formatCode>"$"#,##0</c:formatCode>
                <c:ptCount val="13"/>
                <c:pt idx="0">
                  <c:v>46506113</c:v>
                </c:pt>
                <c:pt idx="1">
                  <c:v>2401345</c:v>
                </c:pt>
                <c:pt idx="3">
                  <c:v>3500499</c:v>
                </c:pt>
                <c:pt idx="4">
                  <c:v>0</c:v>
                </c:pt>
                <c:pt idx="5">
                  <c:v>14351562</c:v>
                </c:pt>
                <c:pt idx="6">
                  <c:v>50222404</c:v>
                </c:pt>
                <c:pt idx="7">
                  <c:v>62849</c:v>
                </c:pt>
                <c:pt idx="8">
                  <c:v>1207284</c:v>
                </c:pt>
                <c:pt idx="9">
                  <c:v>1115876</c:v>
                </c:pt>
                <c:pt idx="10">
                  <c:v>114292</c:v>
                </c:pt>
                <c:pt idx="11">
                  <c:v>3436917</c:v>
                </c:pt>
                <c:pt idx="12">
                  <c:v>1188304</c:v>
                </c:pt>
              </c:numCache>
            </c:numRef>
          </c:val>
          <c:extLst>
            <c:ext xmlns:c16="http://schemas.microsoft.com/office/drawing/2014/chart" uri="{C3380CC4-5D6E-409C-BE32-E72D297353CC}">
              <c16:uniqueId val="{00000019-BAC7-4496-BBE5-CADC96F15227}"/>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121" r="0.75000000000001121" t="1" header="0.5" footer="0.5"/>
    <c:pageSetup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787349939534529"/>
          <c:y val="1.0728673125646918E-2"/>
        </c:manualLayout>
      </c:layout>
      <c:overlay val="0"/>
      <c:spPr>
        <a:noFill/>
        <a:ln w="25400">
          <a:noFill/>
        </a:ln>
      </c:spPr>
    </c:title>
    <c:autoTitleDeleted val="0"/>
    <c:plotArea>
      <c:layout>
        <c:manualLayout>
          <c:layoutTarget val="inner"/>
          <c:xMode val="edge"/>
          <c:yMode val="edge"/>
          <c:x val="0.39284276174339744"/>
          <c:y val="0.31056365723914597"/>
          <c:w val="0.21796262808921041"/>
          <c:h val="0.35664804024996088"/>
        </c:manualLayout>
      </c:layout>
      <c:pieChart>
        <c:varyColors val="1"/>
        <c:ser>
          <c:idx val="0"/>
          <c:order val="0"/>
          <c:tx>
            <c:strRef>
              <c:f>'TSTCW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1727-4DBE-B436-91B9BFD9C6FE}"/>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1727-4DBE-B436-91B9BFD9C6FE}"/>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1727-4DBE-B436-91B9BFD9C6FE}"/>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1727-4DBE-B436-91B9BFD9C6FE}"/>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1727-4DBE-B436-91B9BFD9C6FE}"/>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1727-4DBE-B436-91B9BFD9C6FE}"/>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1727-4DBE-B436-91B9BFD9C6FE}"/>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1727-4DBE-B436-91B9BFD9C6FE}"/>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1727-4DBE-B436-91B9BFD9C6FE}"/>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1727-4DBE-B436-91B9BFD9C6FE}"/>
              </c:ext>
            </c:extLst>
          </c:dPt>
          <c:dLbls>
            <c:dLbl>
              <c:idx val="0"/>
              <c:layout>
                <c:manualLayout>
                  <c:x val="-8.3753904242654539E-2"/>
                  <c:y val="7.303755867159084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1727-4DBE-B436-91B9BFD9C6FE}"/>
                </c:ext>
              </c:extLst>
            </c:dLbl>
            <c:dLbl>
              <c:idx val="1"/>
              <c:delete val="1"/>
              <c:extLst>
                <c:ext xmlns:c15="http://schemas.microsoft.com/office/drawing/2012/chart" uri="{CE6537A1-D6FC-4f65-9D91-7224C49458BB}"/>
                <c:ext xmlns:c16="http://schemas.microsoft.com/office/drawing/2014/chart" uri="{C3380CC4-5D6E-409C-BE32-E72D297353CC}">
                  <c16:uniqueId val="{00000001-1727-4DBE-B436-91B9BFD9C6FE}"/>
                </c:ext>
              </c:extLst>
            </c:dLbl>
            <c:dLbl>
              <c:idx val="2"/>
              <c:layout>
                <c:manualLayout>
                  <c:x val="-0.11417246705753874"/>
                  <c:y val="0.1644834624513467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1727-4DBE-B436-91B9BFD9C6FE}"/>
                </c:ext>
              </c:extLst>
            </c:dLbl>
            <c:dLbl>
              <c:idx val="3"/>
              <c:layout>
                <c:manualLayout>
                  <c:x val="-7.8683497323507823E-2"/>
                  <c:y val="1.204783908214869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1727-4DBE-B436-91B9BFD9C6FE}"/>
                </c:ext>
              </c:extLst>
            </c:dLbl>
            <c:dLbl>
              <c:idx val="4"/>
              <c:layout>
                <c:manualLayout>
                  <c:x val="-4.1642196169131E-2"/>
                  <c:y val="-0.1110250790325880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1727-4DBE-B436-91B9BFD9C6FE}"/>
                </c:ext>
              </c:extLst>
            </c:dLbl>
            <c:dLbl>
              <c:idx val="5"/>
              <c:layout>
                <c:manualLayout>
                  <c:x val="9.3065527703756534E-2"/>
                  <c:y val="-7.172973301251740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1727-4DBE-B436-91B9BFD9C6FE}"/>
                </c:ext>
              </c:extLst>
            </c:dLbl>
            <c:dLbl>
              <c:idx val="6"/>
              <c:layout>
                <c:manualLayout>
                  <c:x val="8.2490583273229251E-2"/>
                  <c:y val="-4.48579541350822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1727-4DBE-B436-91B9BFD9C6FE}"/>
                </c:ext>
              </c:extLst>
            </c:dLbl>
            <c:dLbl>
              <c:idx val="7"/>
              <c:layout>
                <c:manualLayout>
                  <c:x val="0.10112660152468858"/>
                  <c:y val="-3.840238999702865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1727-4DBE-B436-91B9BFD9C6FE}"/>
                </c:ext>
              </c:extLst>
            </c:dLbl>
            <c:dLbl>
              <c:idx val="8"/>
              <c:layout>
                <c:manualLayout>
                  <c:x val="5.7127953204335967E-2"/>
                  <c:y val="-3.081964167751473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1727-4DBE-B436-91B9BFD9C6FE}"/>
                </c:ext>
              </c:extLst>
            </c:dLbl>
            <c:dLbl>
              <c:idx val="9"/>
              <c:layout>
                <c:manualLayout>
                  <c:x val="8.4852238558591919E-2"/>
                  <c:y val="7.324041144008845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1727-4DBE-B436-91B9BFD9C6FE}"/>
                </c:ext>
              </c:extLst>
            </c:dLbl>
            <c:dLbl>
              <c:idx val="10"/>
              <c:layout>
                <c:manualLayout>
                  <c:x val="-0.10850133465120837"/>
                  <c:y val="0.1494850941269463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1727-4DBE-B436-91B9BFD9C6FE}"/>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'TSTCW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'TSTCW Chrts'!$D$102:$D$112</c:f>
              <c:numCache>
                <c:formatCode>"$"#,##0</c:formatCode>
                <c:ptCount val="11"/>
                <c:pt idx="0">
                  <c:v>38954508</c:v>
                </c:pt>
                <c:pt idx="1">
                  <c:v>0</c:v>
                </c:pt>
                <c:pt idx="2">
                  <c:v>0</c:v>
                </c:pt>
                <c:pt idx="3">
                  <c:v>7818693</c:v>
                </c:pt>
                <c:pt idx="4">
                  <c:v>7005638</c:v>
                </c:pt>
                <c:pt idx="5">
                  <c:v>14091738</c:v>
                </c:pt>
                <c:pt idx="6">
                  <c:v>7725485</c:v>
                </c:pt>
                <c:pt idx="7">
                  <c:v>16047662</c:v>
                </c:pt>
                <c:pt idx="8">
                  <c:v>5006613</c:v>
                </c:pt>
                <c:pt idx="9">
                  <c:v>14416097</c:v>
                </c:pt>
                <c:pt idx="10">
                  <c:v>4772131</c:v>
                </c:pt>
              </c:numCache>
            </c:numRef>
          </c:val>
          <c:extLst>
            <c:ext xmlns:c16="http://schemas.microsoft.com/office/drawing/2014/chart" uri="{C3380CC4-5D6E-409C-BE32-E72D297353CC}">
              <c16:uniqueId val="{00000015-1727-4DBE-B436-91B9BFD9C6FE}"/>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121" r="0.75000000000001121" t="1" header="0.5" footer="0.5"/>
    <c:pageSetup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507749314141877"/>
          <c:y val="0.28593931019790697"/>
          <c:w val="0.22393691286326844"/>
          <c:h val="0.3526091983187003"/>
        </c:manualLayout>
      </c:layout>
      <c:pieChart>
        <c:varyColors val="1"/>
        <c:ser>
          <c:idx val="0"/>
          <c:order val="0"/>
          <c:tx>
            <c:strRef>
              <c:f>'TSTCNT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C8E0-4D15-982B-AFD60D78B646}"/>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C8E0-4D15-982B-AFD60D78B646}"/>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C8E0-4D15-982B-AFD60D78B646}"/>
              </c:ext>
            </c:extLst>
          </c:dPt>
          <c:dLbls>
            <c:dLbl>
              <c:idx val="0"/>
              <c:layout>
                <c:manualLayout>
                  <c:x val="1.1364756608104081E-2"/>
                  <c:y val="9.956432575663266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C8E0-4D15-982B-AFD60D78B646}"/>
                </c:ext>
              </c:extLst>
            </c:dLbl>
            <c:dLbl>
              <c:idx val="1"/>
              <c:layout>
                <c:manualLayout>
                  <c:x val="-4.6510058480670795E-2"/>
                  <c:y val="3.217439775762856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C8E0-4D15-982B-AFD60D78B646}"/>
                </c:ext>
              </c:extLst>
            </c:dLbl>
            <c:dLbl>
              <c:idx val="2"/>
              <c:layout>
                <c:manualLayout>
                  <c:x val="-5.0331297210785921E-2"/>
                  <c:y val="-2.664386914393500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C8E0-4D15-982B-AFD60D78B646}"/>
                </c:ext>
              </c:extLst>
            </c:dLbl>
            <c:dLbl>
              <c:idx val="3"/>
              <c:layout>
                <c:manualLayout>
                  <c:x val="0.18142845274188457"/>
                  <c:y val="2.0284688777610755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C8E0-4D15-982B-AFD60D78B646}"/>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'TSTCNT Chrts'!$C$9:$C$12</c:f>
              <c:strCache>
                <c:ptCount val="4"/>
                <c:pt idx="0">
                  <c:v>State of Texas</c:v>
                </c:pt>
                <c:pt idx="1">
                  <c:v>Student &amp; Parent</c:v>
                </c:pt>
                <c:pt idx="2">
                  <c:v>Federal Government</c:v>
                </c:pt>
                <c:pt idx="3">
                  <c:v>Institutional Resources</c:v>
                </c:pt>
              </c:strCache>
            </c:strRef>
          </c:cat>
          <c:val>
            <c:numRef>
              <c:f>'TSTCNT Chrts'!$D$9:$D$12</c:f>
              <c:numCache>
                <c:formatCode>"$"#,##0</c:formatCode>
                <c:ptCount val="4"/>
                <c:pt idx="0">
                  <c:v>5454288</c:v>
                </c:pt>
                <c:pt idx="1">
                  <c:v>743329</c:v>
                </c:pt>
                <c:pt idx="2">
                  <c:v>1206763</c:v>
                </c:pt>
                <c:pt idx="3">
                  <c:v>185967</c:v>
                </c:pt>
              </c:numCache>
            </c:numRef>
          </c:val>
          <c:extLst>
            <c:ext xmlns:c16="http://schemas.microsoft.com/office/drawing/2014/chart" uri="{C3380CC4-5D6E-409C-BE32-E72D297353CC}">
              <c16:uniqueId val="{00000007-C8E0-4D15-982B-AFD60D78B646}"/>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121" r="0.75000000000001121" t="1" header="0.5" footer="0.5"/>
    <c:pageSetup orientation="landscape"/>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40120556770688248"/>
          <c:y val="1.9433042903931427E-2"/>
        </c:manualLayout>
      </c:layout>
      <c:overlay val="0"/>
      <c:spPr>
        <a:noFill/>
        <a:ln w="25400">
          <a:noFill/>
        </a:ln>
      </c:spPr>
    </c:title>
    <c:autoTitleDeleted val="0"/>
    <c:plotArea>
      <c:layout>
        <c:manualLayout>
          <c:layoutTarget val="inner"/>
          <c:xMode val="edge"/>
          <c:yMode val="edge"/>
          <c:x val="0.39249679336170595"/>
          <c:y val="0.32556965174765606"/>
          <c:w val="0.22363507342450567"/>
          <c:h val="0.35450737006363042"/>
        </c:manualLayout>
      </c:layout>
      <c:pieChart>
        <c:varyColors val="1"/>
        <c:ser>
          <c:idx val="0"/>
          <c:order val="0"/>
          <c:tx>
            <c:strRef>
              <c:f>'TSTCNT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058B-4FD0-8DB5-ADC0FBAFE1AC}"/>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058B-4FD0-8DB5-ADC0FBAFE1AC}"/>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058B-4FD0-8DB5-ADC0FBAFE1AC}"/>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058B-4FD0-8DB5-ADC0FBAFE1AC}"/>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058B-4FD0-8DB5-ADC0FBAFE1AC}"/>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058B-4FD0-8DB5-ADC0FBAFE1AC}"/>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058B-4FD0-8DB5-ADC0FBAFE1AC}"/>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058B-4FD0-8DB5-ADC0FBAFE1AC}"/>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058B-4FD0-8DB5-ADC0FBAFE1AC}"/>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058B-4FD0-8DB5-ADC0FBAFE1AC}"/>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058B-4FD0-8DB5-ADC0FBAFE1AC}"/>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058B-4FD0-8DB5-ADC0FBAFE1AC}"/>
              </c:ext>
            </c:extLst>
          </c:dPt>
          <c:dLbls>
            <c:dLbl>
              <c:idx val="0"/>
              <c:layout>
                <c:manualLayout>
                  <c:x val="5.2408219713334793E-2"/>
                  <c:y val="5.886405148489800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058B-4FD0-8DB5-ADC0FBAFE1AC}"/>
                </c:ext>
              </c:extLst>
            </c:dLbl>
            <c:dLbl>
              <c:idx val="1"/>
              <c:layout>
                <c:manualLayout>
                  <c:x val="0.11113283958141325"/>
                  <c:y val="0.1720231912817992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058B-4FD0-8DB5-ADC0FBAFE1AC}"/>
                </c:ext>
              </c:extLst>
            </c:dLbl>
            <c:dLbl>
              <c:idx val="2"/>
              <c:delete val="1"/>
              <c:extLst>
                <c:ext xmlns:c15="http://schemas.microsoft.com/office/drawing/2012/chart" uri="{CE6537A1-D6FC-4f65-9D91-7224C49458BB}"/>
                <c:ext xmlns:c16="http://schemas.microsoft.com/office/drawing/2014/chart" uri="{C3380CC4-5D6E-409C-BE32-E72D297353CC}">
                  <c16:uniqueId val="{00000003-058B-4FD0-8DB5-ADC0FBAFE1AC}"/>
                </c:ext>
              </c:extLst>
            </c:dLbl>
            <c:dLbl>
              <c:idx val="3"/>
              <c:layout>
                <c:manualLayout>
                  <c:x val="-0.10526690873799879"/>
                  <c:y val="8.284171780394686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058B-4FD0-8DB5-ADC0FBAFE1AC}"/>
                </c:ext>
              </c:extLst>
            </c:dLbl>
            <c:dLbl>
              <c:idx val="4"/>
              <c:layout>
                <c:manualLayout>
                  <c:x val="-0.12591297775999172"/>
                  <c:y val="-4.404925225108961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058B-4FD0-8DB5-ADC0FBAFE1AC}"/>
                </c:ext>
              </c:extLst>
            </c:dLbl>
            <c:dLbl>
              <c:idx val="5"/>
              <c:layout>
                <c:manualLayout>
                  <c:x val="-0.16984167506531381"/>
                  <c:y val="-7.841714047811404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058B-4FD0-8DB5-ADC0FBAFE1AC}"/>
                </c:ext>
              </c:extLst>
            </c:dLbl>
            <c:dLbl>
              <c:idx val="6"/>
              <c:layout>
                <c:manualLayout>
                  <c:x val="-0.18178232540273573"/>
                  <c:y val="-3.06114522767214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058B-4FD0-8DB5-ADC0FBAFE1AC}"/>
                </c:ext>
              </c:extLst>
            </c:dLbl>
            <c:dLbl>
              <c:idx val="7"/>
              <c:layout>
                <c:manualLayout>
                  <c:x val="-0.16974904814019784"/>
                  <c:y val="-0.1090131174767423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058B-4FD0-8DB5-ADC0FBAFE1AC}"/>
                </c:ext>
              </c:extLst>
            </c:dLbl>
            <c:dLbl>
              <c:idx val="8"/>
              <c:delete val="1"/>
              <c:extLst>
                <c:ext xmlns:c15="http://schemas.microsoft.com/office/drawing/2012/chart" uri="{CE6537A1-D6FC-4f65-9D91-7224C49458BB}"/>
                <c:ext xmlns:c16="http://schemas.microsoft.com/office/drawing/2014/chart" uri="{C3380CC4-5D6E-409C-BE32-E72D297353CC}">
                  <c16:uniqueId val="{0000000F-058B-4FD0-8DB5-ADC0FBAFE1AC}"/>
                </c:ext>
              </c:extLst>
            </c:dLbl>
            <c:dLbl>
              <c:idx val="9"/>
              <c:layout>
                <c:manualLayout>
                  <c:x val="1.5233821077105582E-2"/>
                  <c:y val="-0.1496143876214602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058B-4FD0-8DB5-ADC0FBAFE1AC}"/>
                </c:ext>
              </c:extLst>
            </c:dLbl>
            <c:dLbl>
              <c:idx val="10"/>
              <c:layout>
                <c:manualLayout>
                  <c:x val="0.12914707520559632"/>
                  <c:y val="-0.132839636904902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058B-4FD0-8DB5-ADC0FBAFE1AC}"/>
                </c:ext>
              </c:extLst>
            </c:dLbl>
            <c:dLbl>
              <c:idx val="11"/>
              <c:layout>
                <c:manualLayout>
                  <c:x val="0.25475154859458965"/>
                  <c:y val="-1.146778204858726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058B-4FD0-8DB5-ADC0FBAFE1AC}"/>
                </c:ext>
              </c:extLst>
            </c:dLbl>
            <c:dLbl>
              <c:idx val="12"/>
              <c:delete val="1"/>
              <c:extLst>
                <c:ext xmlns:c15="http://schemas.microsoft.com/office/drawing/2012/chart" uri="{CE6537A1-D6FC-4f65-9D91-7224C49458BB}"/>
                <c:ext xmlns:c16="http://schemas.microsoft.com/office/drawing/2014/chart" uri="{C3380CC4-5D6E-409C-BE32-E72D297353CC}">
                  <c16:uniqueId val="{00000017-058B-4FD0-8DB5-ADC0FBAFE1AC}"/>
                </c:ext>
              </c:extLst>
            </c:dLbl>
            <c:spPr>
              <a:noFill/>
              <a:ln>
                <a:noFill/>
              </a:ln>
              <a:effectLst/>
            </c:sp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'TSTCNT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'TSTCNT Chrts'!$D$54:$D$66</c:f>
              <c:numCache>
                <c:formatCode>"$"#,##0</c:formatCode>
                <c:ptCount val="13"/>
                <c:pt idx="0">
                  <c:v>5346876</c:v>
                </c:pt>
                <c:pt idx="1">
                  <c:v>43662</c:v>
                </c:pt>
                <c:pt idx="3">
                  <c:v>63750</c:v>
                </c:pt>
                <c:pt idx="4">
                  <c:v>0</c:v>
                </c:pt>
                <c:pt idx="5">
                  <c:v>743329</c:v>
                </c:pt>
                <c:pt idx="6">
                  <c:v>1206763</c:v>
                </c:pt>
                <c:pt idx="7">
                  <c:v>-57</c:v>
                </c:pt>
                <c:pt idx="8">
                  <c:v>1250</c:v>
                </c:pt>
                <c:pt idx="9">
                  <c:v>99683</c:v>
                </c:pt>
                <c:pt idx="10">
                  <c:v>82194</c:v>
                </c:pt>
                <c:pt idx="11">
                  <c:v>2897</c:v>
                </c:pt>
                <c:pt idx="12">
                  <c:v>0</c:v>
                </c:pt>
              </c:numCache>
            </c:numRef>
          </c:val>
          <c:extLst>
            <c:ext xmlns:c16="http://schemas.microsoft.com/office/drawing/2014/chart" uri="{C3380CC4-5D6E-409C-BE32-E72D297353CC}">
              <c16:uniqueId val="{00000019-058B-4FD0-8DB5-ADC0FBAFE1AC}"/>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121" r="0.75000000000001121" t="1" header="0.5" footer="0.5"/>
    <c:pageSetup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787349939534529"/>
          <c:y val="1.0728673125646918E-2"/>
        </c:manualLayout>
      </c:layout>
      <c:overlay val="0"/>
      <c:spPr>
        <a:noFill/>
        <a:ln w="25400">
          <a:noFill/>
        </a:ln>
      </c:spPr>
    </c:title>
    <c:autoTitleDeleted val="0"/>
    <c:plotArea>
      <c:layout>
        <c:manualLayout>
          <c:layoutTarget val="inner"/>
          <c:xMode val="edge"/>
          <c:yMode val="edge"/>
          <c:x val="0.39284276174339744"/>
          <c:y val="0.31056365723914597"/>
          <c:w val="0.21796262808921041"/>
          <c:h val="0.35664804024996088"/>
        </c:manualLayout>
      </c:layout>
      <c:pieChart>
        <c:varyColors val="1"/>
        <c:ser>
          <c:idx val="0"/>
          <c:order val="0"/>
          <c:tx>
            <c:strRef>
              <c:f>'TSTCNT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5369-4E05-86D7-A424474F31AF}"/>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5369-4E05-86D7-A424474F31AF}"/>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5369-4E05-86D7-A424474F31AF}"/>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5369-4E05-86D7-A424474F31AF}"/>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5369-4E05-86D7-A424474F31AF}"/>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5369-4E05-86D7-A424474F31AF}"/>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5369-4E05-86D7-A424474F31AF}"/>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5369-4E05-86D7-A424474F31AF}"/>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5369-4E05-86D7-A424474F31AF}"/>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5369-4E05-86D7-A424474F31AF}"/>
              </c:ext>
            </c:extLst>
          </c:dPt>
          <c:dLbls>
            <c:dLbl>
              <c:idx val="0"/>
              <c:layout>
                <c:manualLayout>
                  <c:x val="-9.0962610088858198E-2"/>
                  <c:y val="-3.348344334653022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5369-4E05-86D7-A424474F31AF}"/>
                </c:ext>
              </c:extLst>
            </c:dLbl>
            <c:dLbl>
              <c:idx val="1"/>
              <c:delete val="1"/>
              <c:extLst>
                <c:ext xmlns:c15="http://schemas.microsoft.com/office/drawing/2012/chart" uri="{CE6537A1-D6FC-4f65-9D91-7224C49458BB}"/>
                <c:ext xmlns:c16="http://schemas.microsoft.com/office/drawing/2014/chart" uri="{C3380CC4-5D6E-409C-BE32-E72D297353CC}">
                  <c16:uniqueId val="{00000001-5369-4E05-86D7-A424474F31AF}"/>
                </c:ext>
              </c:extLst>
            </c:dLbl>
            <c:dLbl>
              <c:idx val="2"/>
              <c:layout>
                <c:manualLayout>
                  <c:x val="-0.10456085926260059"/>
                  <c:y val="-1.699676056915570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5369-4E05-86D7-A424474F31AF}"/>
                </c:ext>
              </c:extLst>
            </c:dLbl>
            <c:dLbl>
              <c:idx val="3"/>
              <c:layout>
                <c:manualLayout>
                  <c:x val="6.549061960056575E-2"/>
                  <c:y val="-0.1043362186783909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5369-4E05-86D7-A424474F31AF}"/>
                </c:ext>
              </c:extLst>
            </c:dLbl>
            <c:dLbl>
              <c:idx val="4"/>
              <c:layout>
                <c:manualLayout>
                  <c:x val="7.4898548344495164E-2"/>
                  <c:y val="-8.34085099984966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5369-4E05-86D7-A424474F31AF}"/>
                </c:ext>
              </c:extLst>
            </c:dLbl>
            <c:dLbl>
              <c:idx val="5"/>
              <c:layout>
                <c:manualLayout>
                  <c:x val="0.10147568452432749"/>
                  <c:y val="-9.14558444973546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5369-4E05-86D7-A424474F31AF}"/>
                </c:ext>
              </c:extLst>
            </c:dLbl>
            <c:dLbl>
              <c:idx val="6"/>
              <c:layout>
                <c:manualLayout>
                  <c:x val="0.11613121055551309"/>
                  <c:y val="-8.431017710475667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5369-4E05-86D7-A424474F31AF}"/>
                </c:ext>
              </c:extLst>
            </c:dLbl>
            <c:dLbl>
              <c:idx val="7"/>
              <c:layout>
                <c:manualLayout>
                  <c:x val="0.1660049541405218"/>
                  <c:y val="-8.8132227697728244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5369-4E05-86D7-A424474F31AF}"/>
                </c:ext>
              </c:extLst>
            </c:dLbl>
            <c:dLbl>
              <c:idx val="8"/>
              <c:layout>
                <c:manualLayout>
                  <c:x val="0.11840195289706724"/>
                  <c:y val="0.1230440279042155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5369-4E05-86D7-A424474F31AF}"/>
                </c:ext>
              </c:extLst>
            </c:dLbl>
            <c:dLbl>
              <c:idx val="9"/>
              <c:layout>
                <c:manualLayout>
                  <c:x val="-8.2149446878460083E-2"/>
                  <c:y val="0.1304461347461162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5369-4E05-86D7-A424474F31AF}"/>
                </c:ext>
              </c:extLst>
            </c:dLbl>
            <c:dLbl>
              <c:idx val="10"/>
              <c:layout>
                <c:manualLayout>
                  <c:x val="-0.27069721619079118"/>
                  <c:y val="0.1139780934542393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5369-4E05-86D7-A424474F31AF}"/>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'TSTCNT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'TSTCNT Chrts'!$D$102:$D$112</c:f>
              <c:numCache>
                <c:formatCode>"$"#,##0</c:formatCode>
                <c:ptCount val="11"/>
                <c:pt idx="0">
                  <c:v>2972225</c:v>
                </c:pt>
                <c:pt idx="1">
                  <c:v>0</c:v>
                </c:pt>
                <c:pt idx="2">
                  <c:v>0</c:v>
                </c:pt>
                <c:pt idx="3">
                  <c:v>1029536</c:v>
                </c:pt>
                <c:pt idx="4">
                  <c:v>825226</c:v>
                </c:pt>
                <c:pt idx="5">
                  <c:v>770844</c:v>
                </c:pt>
                <c:pt idx="6">
                  <c:v>293396</c:v>
                </c:pt>
                <c:pt idx="7">
                  <c:v>811491</c:v>
                </c:pt>
                <c:pt idx="8">
                  <c:v>0</c:v>
                </c:pt>
                <c:pt idx="9">
                  <c:v>119784</c:v>
                </c:pt>
                <c:pt idx="10">
                  <c:v>50176</c:v>
                </c:pt>
              </c:numCache>
            </c:numRef>
          </c:val>
          <c:extLst>
            <c:ext xmlns:c16="http://schemas.microsoft.com/office/drawing/2014/chart" uri="{C3380CC4-5D6E-409C-BE32-E72D297353CC}">
              <c16:uniqueId val="{00000015-5369-4E05-86D7-A424474F31AF}"/>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121" r="0.75000000000001121" t="1" header="0.5" footer="0.5"/>
    <c:pageSetup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507749314141877"/>
          <c:y val="0.28593931019790697"/>
          <c:w val="0.22393691286326844"/>
          <c:h val="0.3526091983187003"/>
        </c:manualLayout>
      </c:layout>
      <c:pieChart>
        <c:varyColors val="1"/>
        <c:ser>
          <c:idx val="0"/>
          <c:order val="0"/>
          <c:tx>
            <c:strRef>
              <c:f>'TSTCFB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7105-4199-983C-49F73EE8486B}"/>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7105-4199-983C-49F73EE8486B}"/>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7105-4199-983C-49F73EE8486B}"/>
              </c:ext>
            </c:extLst>
          </c:dPt>
          <c:dLbls>
            <c:dLbl>
              <c:idx val="0"/>
              <c:layout>
                <c:manualLayout>
                  <c:x val="1.1364756608103993E-2"/>
                  <c:y val="0.1223638431967676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7105-4199-983C-49F73EE8486B}"/>
                </c:ext>
              </c:extLst>
            </c:dLbl>
            <c:dLbl>
              <c:idx val="1"/>
              <c:layout>
                <c:manualLayout>
                  <c:x val="-7.1717814530083288E-2"/>
                  <c:y val="7.017359349118658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7105-4199-983C-49F73EE8486B}"/>
                </c:ext>
              </c:extLst>
            </c:dLbl>
            <c:dLbl>
              <c:idx val="2"/>
              <c:layout>
                <c:manualLayout>
                  <c:x val="-5.0331297210785921E-2"/>
                  <c:y val="-2.664386914393500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7105-4199-983C-49F73EE8486B}"/>
                </c:ext>
              </c:extLst>
            </c:dLbl>
            <c:dLbl>
              <c:idx val="3"/>
              <c:layout>
                <c:manualLayout>
                  <c:x val="0.14781811134266792"/>
                  <c:y val="-2.647092792240743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7105-4199-983C-49F73EE8486B}"/>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'TSTCFB Chrts'!$C$9:$C$12</c:f>
              <c:strCache>
                <c:ptCount val="4"/>
                <c:pt idx="0">
                  <c:v>State of Texas</c:v>
                </c:pt>
                <c:pt idx="1">
                  <c:v>Student &amp; Parent</c:v>
                </c:pt>
                <c:pt idx="2">
                  <c:v>Federal Government</c:v>
                </c:pt>
                <c:pt idx="3">
                  <c:v>Institutional Resources</c:v>
                </c:pt>
              </c:strCache>
            </c:strRef>
          </c:cat>
          <c:val>
            <c:numRef>
              <c:f>'TSTCFB Chrts'!$D$9:$D$12</c:f>
              <c:numCache>
                <c:formatCode>"$"#,##0</c:formatCode>
                <c:ptCount val="4"/>
                <c:pt idx="0">
                  <c:v>10365955</c:v>
                </c:pt>
                <c:pt idx="1">
                  <c:v>2256743</c:v>
                </c:pt>
                <c:pt idx="2">
                  <c:v>2642594</c:v>
                </c:pt>
                <c:pt idx="3">
                  <c:v>1037840</c:v>
                </c:pt>
              </c:numCache>
            </c:numRef>
          </c:val>
          <c:extLst>
            <c:ext xmlns:c16="http://schemas.microsoft.com/office/drawing/2014/chart" uri="{C3380CC4-5D6E-409C-BE32-E72D297353CC}">
              <c16:uniqueId val="{00000007-7105-4199-983C-49F73EE8486B}"/>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121" r="0.75000000000001121" t="1" header="0.5" footer="0.5"/>
    <c:pageSetup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40120556770688248"/>
          <c:y val="1.9433042903931427E-2"/>
        </c:manualLayout>
      </c:layout>
      <c:overlay val="0"/>
      <c:spPr>
        <a:noFill/>
        <a:ln w="25400">
          <a:noFill/>
        </a:ln>
      </c:spPr>
    </c:title>
    <c:autoTitleDeleted val="0"/>
    <c:plotArea>
      <c:layout>
        <c:manualLayout>
          <c:layoutTarget val="inner"/>
          <c:xMode val="edge"/>
          <c:yMode val="edge"/>
          <c:x val="0.39249679336170595"/>
          <c:y val="0.32556965174765606"/>
          <c:w val="0.22363507342450567"/>
          <c:h val="0.35450737006363042"/>
        </c:manualLayout>
      </c:layout>
      <c:pieChart>
        <c:varyColors val="1"/>
        <c:ser>
          <c:idx val="0"/>
          <c:order val="0"/>
          <c:tx>
            <c:strRef>
              <c:f>'TSTCFB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81F3-4D62-B0CE-C64A2A6F565C}"/>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81F3-4D62-B0CE-C64A2A6F565C}"/>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81F3-4D62-B0CE-C64A2A6F565C}"/>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81F3-4D62-B0CE-C64A2A6F565C}"/>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81F3-4D62-B0CE-C64A2A6F565C}"/>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81F3-4D62-B0CE-C64A2A6F565C}"/>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81F3-4D62-B0CE-C64A2A6F565C}"/>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81F3-4D62-B0CE-C64A2A6F565C}"/>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81F3-4D62-B0CE-C64A2A6F565C}"/>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81F3-4D62-B0CE-C64A2A6F565C}"/>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81F3-4D62-B0CE-C64A2A6F565C}"/>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81F3-4D62-B0CE-C64A2A6F565C}"/>
              </c:ext>
            </c:extLst>
          </c:dPt>
          <c:dLbls>
            <c:dLbl>
              <c:idx val="0"/>
              <c:layout>
                <c:manualLayout>
                  <c:x val="6.7958484612163028E-2"/>
                  <c:y val="7.726025075659823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81F3-4D62-B0CE-C64A2A6F565C}"/>
                </c:ext>
              </c:extLst>
            </c:dLbl>
            <c:dLbl>
              <c:idx val="1"/>
              <c:layout>
                <c:manualLayout>
                  <c:x val="0.12526685769867271"/>
                  <c:y val="0.1288782662039308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81F3-4D62-B0CE-C64A2A6F565C}"/>
                </c:ext>
              </c:extLst>
            </c:dLbl>
            <c:dLbl>
              <c:idx val="2"/>
              <c:delete val="1"/>
              <c:extLst>
                <c:ext xmlns:c15="http://schemas.microsoft.com/office/drawing/2012/chart" uri="{CE6537A1-D6FC-4f65-9D91-7224C49458BB}"/>
                <c:ext xmlns:c16="http://schemas.microsoft.com/office/drawing/2014/chart" uri="{C3380CC4-5D6E-409C-BE32-E72D297353CC}">
                  <c16:uniqueId val="{00000003-81F3-4D62-B0CE-C64A2A6F565C}"/>
                </c:ext>
              </c:extLst>
            </c:dLbl>
            <c:dLbl>
              <c:idx val="3"/>
              <c:layout>
                <c:manualLayout>
                  <c:x val="-5.5275023045673485E-2"/>
                  <c:y val="0.1404609859975777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81F3-4D62-B0CE-C64A2A6F565C}"/>
                </c:ext>
              </c:extLst>
            </c:dLbl>
            <c:dLbl>
              <c:idx val="4"/>
              <c:delete val="1"/>
              <c:extLst>
                <c:ext xmlns:c15="http://schemas.microsoft.com/office/drawing/2012/chart" uri="{CE6537A1-D6FC-4f65-9D91-7224C49458BB}"/>
                <c:ext xmlns:c16="http://schemas.microsoft.com/office/drawing/2014/chart" uri="{C3380CC4-5D6E-409C-BE32-E72D297353CC}">
                  <c16:uniqueId val="{00000007-81F3-4D62-B0CE-C64A2A6F565C}"/>
                </c:ext>
              </c:extLst>
            </c:dLbl>
            <c:dLbl>
              <c:idx val="5"/>
              <c:layout>
                <c:manualLayout>
                  <c:x val="-0.14865562887680306"/>
                  <c:y val="0.1581619997184400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81F3-4D62-B0CE-C64A2A6F565C}"/>
                </c:ext>
              </c:extLst>
            </c:dLbl>
            <c:dLbl>
              <c:idx val="6"/>
              <c:layout>
                <c:manualLayout>
                  <c:x val="-0.17729351119089209"/>
                  <c:y val="0.1873685070879027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81F3-4D62-B0CE-C64A2A6F565C}"/>
                </c:ext>
              </c:extLst>
            </c:dLbl>
            <c:dLbl>
              <c:idx val="7"/>
              <c:layout>
                <c:manualLayout>
                  <c:x val="-0.18515356740787425"/>
                  <c:y val="0.1021491555381137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81F3-4D62-B0CE-C64A2A6F565C}"/>
                </c:ext>
              </c:extLst>
            </c:dLbl>
            <c:dLbl>
              <c:idx val="8"/>
              <c:layout>
                <c:manualLayout>
                  <c:x val="-0.12243389154918251"/>
                  <c:y val="-4.835859134102599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81F3-4D62-B0CE-C64A2A6F565C}"/>
                </c:ext>
              </c:extLst>
            </c:dLbl>
            <c:dLbl>
              <c:idx val="9"/>
              <c:layout>
                <c:manualLayout>
                  <c:x val="4.1229284059085727E-2"/>
                  <c:y val="-0.1356876890556880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81F3-4D62-B0CE-C64A2A6F565C}"/>
                </c:ext>
              </c:extLst>
            </c:dLbl>
            <c:dLbl>
              <c:idx val="10"/>
              <c:layout>
                <c:manualLayout>
                  <c:x val="0.21284476474037003"/>
                  <c:y val="-0.101662360382566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81F3-4D62-B0CE-C64A2A6F565C}"/>
                </c:ext>
              </c:extLst>
            </c:dLbl>
            <c:dLbl>
              <c:idx val="11"/>
              <c:layout>
                <c:manualLayout>
                  <c:x val="0.26941647022039633"/>
                  <c:y val="5.294438200077917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81F3-4D62-B0CE-C64A2A6F565C}"/>
                </c:ext>
              </c:extLst>
            </c:dLbl>
            <c:dLbl>
              <c:idx val="12"/>
              <c:delete val="1"/>
              <c:extLst>
                <c:ext xmlns:c15="http://schemas.microsoft.com/office/drawing/2012/chart" uri="{CE6537A1-D6FC-4f65-9D91-7224C49458BB}"/>
                <c:ext xmlns:c16="http://schemas.microsoft.com/office/drawing/2014/chart" uri="{C3380CC4-5D6E-409C-BE32-E72D297353CC}">
                  <c16:uniqueId val="{00000017-81F3-4D62-B0CE-C64A2A6F565C}"/>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'TSTCFB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'TSTCFB Chrts'!$D$54:$D$66</c:f>
              <c:numCache>
                <c:formatCode>"$"#,##0</c:formatCode>
                <c:ptCount val="13"/>
                <c:pt idx="0">
                  <c:v>8652573</c:v>
                </c:pt>
                <c:pt idx="1">
                  <c:v>211582</c:v>
                </c:pt>
                <c:pt idx="3">
                  <c:v>1501800</c:v>
                </c:pt>
                <c:pt idx="4">
                  <c:v>0</c:v>
                </c:pt>
                <c:pt idx="5">
                  <c:v>2256743</c:v>
                </c:pt>
                <c:pt idx="6">
                  <c:v>2642594</c:v>
                </c:pt>
                <c:pt idx="7">
                  <c:v>45</c:v>
                </c:pt>
                <c:pt idx="8">
                  <c:v>19500</c:v>
                </c:pt>
                <c:pt idx="9">
                  <c:v>679225</c:v>
                </c:pt>
                <c:pt idx="10">
                  <c:v>161296</c:v>
                </c:pt>
                <c:pt idx="11">
                  <c:v>109616</c:v>
                </c:pt>
                <c:pt idx="12">
                  <c:v>68158</c:v>
                </c:pt>
              </c:numCache>
            </c:numRef>
          </c:val>
          <c:extLst>
            <c:ext xmlns:c16="http://schemas.microsoft.com/office/drawing/2014/chart" uri="{C3380CC4-5D6E-409C-BE32-E72D297353CC}">
              <c16:uniqueId val="{00000019-81F3-4D62-B0CE-C64A2A6F565C}"/>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121" r="0.75000000000001121" t="1" header="0.5" footer="0.5"/>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3733408832"/>
          <c:y val="3.387336751064917E-2"/>
        </c:manualLayout>
      </c:layout>
      <c:overlay val="0"/>
      <c:spPr>
        <a:noFill/>
        <a:ln w="25400">
          <a:noFill/>
        </a:ln>
      </c:spPr>
    </c:title>
    <c:autoTitleDeleted val="0"/>
    <c:plotArea>
      <c:layout>
        <c:manualLayout>
          <c:layoutTarget val="inner"/>
          <c:xMode val="edge"/>
          <c:yMode val="edge"/>
          <c:x val="0.39582055407631433"/>
          <c:y val="0.29749658598533502"/>
          <c:w val="0.23129966349143424"/>
          <c:h val="0.37847117378733164"/>
        </c:manualLayout>
      </c:layout>
      <c:pieChart>
        <c:varyColors val="1"/>
        <c:ser>
          <c:idx val="0"/>
          <c:order val="0"/>
          <c:tx>
            <c:strRef>
              <c:f>'Smmy LIT-TSTC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0EBA-47CC-B6F7-A74BEFA94303}"/>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0EBA-47CC-B6F7-A74BEFA94303}"/>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0EBA-47CC-B6F7-A74BEFA94303}"/>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0EBA-47CC-B6F7-A74BEFA94303}"/>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0EBA-47CC-B6F7-A74BEFA94303}"/>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0EBA-47CC-B6F7-A74BEFA94303}"/>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0EBA-47CC-B6F7-A74BEFA94303}"/>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0EBA-47CC-B6F7-A74BEFA94303}"/>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0EBA-47CC-B6F7-A74BEFA94303}"/>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0EBA-47CC-B6F7-A74BEFA94303}"/>
              </c:ext>
            </c:extLst>
          </c:dPt>
          <c:dLbls>
            <c:dLbl>
              <c:idx val="0"/>
              <c:layout>
                <c:manualLayout>
                  <c:x val="-0.12011378402944331"/>
                  <c:y val="-4.577994858164620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0EBA-47CC-B6F7-A74BEFA94303}"/>
                </c:ext>
              </c:extLst>
            </c:dLbl>
            <c:dLbl>
              <c:idx val="1"/>
              <c:delete val="1"/>
              <c:extLst>
                <c:ext xmlns:c15="http://schemas.microsoft.com/office/drawing/2012/chart" uri="{CE6537A1-D6FC-4f65-9D91-7224C49458BB}"/>
                <c:ext xmlns:c16="http://schemas.microsoft.com/office/drawing/2014/chart" uri="{C3380CC4-5D6E-409C-BE32-E72D297353CC}">
                  <c16:uniqueId val="{00000001-0EBA-47CC-B6F7-A74BEFA94303}"/>
                </c:ext>
              </c:extLst>
            </c:dLbl>
            <c:dLbl>
              <c:idx val="2"/>
              <c:layout>
                <c:manualLayout>
                  <c:x val="-0.11356303814597384"/>
                  <c:y val="-8.7091545296736593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0EBA-47CC-B6F7-A74BEFA94303}"/>
                </c:ext>
              </c:extLst>
            </c:dLbl>
            <c:dLbl>
              <c:idx val="3"/>
              <c:layout>
                <c:manualLayout>
                  <c:x val="-1.5143107001413025E-2"/>
                  <c:y val="-0.1263744593182408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0EBA-47CC-B6F7-A74BEFA94303}"/>
                </c:ext>
              </c:extLst>
            </c:dLbl>
            <c:dLbl>
              <c:idx val="4"/>
              <c:layout>
                <c:manualLayout>
                  <c:x val="0.10000177852585174"/>
                  <c:y val="-6.565609968550059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0EBA-47CC-B6F7-A74BEFA94303}"/>
                </c:ext>
              </c:extLst>
            </c:dLbl>
            <c:dLbl>
              <c:idx val="5"/>
              <c:layout>
                <c:manualLayout>
                  <c:x val="9.9362360641147132E-2"/>
                  <c:y val="-1.254207718717498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0EBA-47CC-B6F7-A74BEFA94303}"/>
                </c:ext>
              </c:extLst>
            </c:dLbl>
            <c:dLbl>
              <c:idx val="6"/>
              <c:layout>
                <c:manualLayout>
                  <c:x val="9.4502254943734071E-2"/>
                  <c:y val="4.072074540459338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0EBA-47CC-B6F7-A74BEFA94303}"/>
                </c:ext>
              </c:extLst>
            </c:dLbl>
            <c:dLbl>
              <c:idx val="7"/>
              <c:layout>
                <c:manualLayout>
                  <c:x val="0.13069582364289009"/>
                  <c:y val="4.050515612515858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0EBA-47CC-B6F7-A74BEFA94303}"/>
                </c:ext>
              </c:extLst>
            </c:dLbl>
            <c:dLbl>
              <c:idx val="8"/>
              <c:layout>
                <c:manualLayout>
                  <c:x val="8.0837784062743362E-2"/>
                  <c:y val="0.1137250534624135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0EBA-47CC-B6F7-A74BEFA94303}"/>
                </c:ext>
              </c:extLst>
            </c:dLbl>
            <c:dLbl>
              <c:idx val="9"/>
              <c:layout>
                <c:manualLayout>
                  <c:x val="-6.9482369511071979E-2"/>
                  <c:y val="0.1664398940816704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0EBA-47CC-B6F7-A74BEFA94303}"/>
                </c:ext>
              </c:extLst>
            </c:dLbl>
            <c:dLbl>
              <c:idx val="10"/>
              <c:layout>
                <c:manualLayout>
                  <c:x val="-0.23859472996301423"/>
                  <c:y val="8.604668284518189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0EBA-47CC-B6F7-A74BEFA94303}"/>
                </c:ext>
              </c:extLst>
            </c:dLbl>
            <c:spPr>
              <a:noFill/>
              <a:ln>
                <a:noFill/>
              </a:ln>
              <a:effectLst/>
            </c:sp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'Smmy LIT-TSTC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'Smmy LIT-TSTC Chrts'!$D$102:$D$112</c:f>
              <c:numCache>
                <c:formatCode>"$"#,##0</c:formatCode>
                <c:ptCount val="11"/>
                <c:pt idx="0">
                  <c:v>112251958</c:v>
                </c:pt>
                <c:pt idx="1">
                  <c:v>0</c:v>
                </c:pt>
                <c:pt idx="2">
                  <c:v>2049439</c:v>
                </c:pt>
                <c:pt idx="3">
                  <c:v>27591822</c:v>
                </c:pt>
                <c:pt idx="4">
                  <c:v>24501803</c:v>
                </c:pt>
                <c:pt idx="5">
                  <c:v>38464123</c:v>
                </c:pt>
                <c:pt idx="6">
                  <c:v>24275373</c:v>
                </c:pt>
                <c:pt idx="7">
                  <c:v>50361522</c:v>
                </c:pt>
                <c:pt idx="8">
                  <c:v>9840191</c:v>
                </c:pt>
                <c:pt idx="9">
                  <c:v>29847628</c:v>
                </c:pt>
                <c:pt idx="10">
                  <c:v>6414445</c:v>
                </c:pt>
              </c:numCache>
            </c:numRef>
          </c:val>
          <c:extLst>
            <c:ext xmlns:c16="http://schemas.microsoft.com/office/drawing/2014/chart" uri="{C3380CC4-5D6E-409C-BE32-E72D297353CC}">
              <c16:uniqueId val="{00000015-0EBA-47CC-B6F7-A74BEFA94303}"/>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75" b="1" i="0" u="none" strike="noStrike" baseline="0">
          <a:solidFill>
            <a:srgbClr val="000000"/>
          </a:solidFill>
          <a:latin typeface="Arial"/>
          <a:ea typeface="Arial"/>
          <a:cs typeface="Arial"/>
        </a:defRPr>
      </a:pPr>
      <a:endParaRPr lang="en-US"/>
    </a:p>
  </c:txPr>
  <c:printSettings>
    <c:headerFooter alignWithMargins="0"/>
    <c:pageMargins b="1" l="0.7500000000000091" r="0.7500000000000091" t="1" header="0.5" footer="0.5"/>
    <c:pageSetup orientation="landscape"/>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787349939534529"/>
          <c:y val="1.0728673125646918E-2"/>
        </c:manualLayout>
      </c:layout>
      <c:overlay val="0"/>
      <c:spPr>
        <a:noFill/>
        <a:ln w="25400">
          <a:noFill/>
        </a:ln>
      </c:spPr>
    </c:title>
    <c:autoTitleDeleted val="0"/>
    <c:plotArea>
      <c:layout>
        <c:manualLayout>
          <c:layoutTarget val="inner"/>
          <c:xMode val="edge"/>
          <c:yMode val="edge"/>
          <c:x val="0.39284276174339744"/>
          <c:y val="0.31056365723914597"/>
          <c:w val="0.21796262808921041"/>
          <c:h val="0.35664804024996088"/>
        </c:manualLayout>
      </c:layout>
      <c:pieChart>
        <c:varyColors val="1"/>
        <c:ser>
          <c:idx val="0"/>
          <c:order val="0"/>
          <c:tx>
            <c:strRef>
              <c:f>'TSTCFB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C5F7-4CA4-BF96-1A98B0D63F25}"/>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C5F7-4CA4-BF96-1A98B0D63F25}"/>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C5F7-4CA4-BF96-1A98B0D63F25}"/>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C5F7-4CA4-BF96-1A98B0D63F25}"/>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C5F7-4CA4-BF96-1A98B0D63F25}"/>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C5F7-4CA4-BF96-1A98B0D63F25}"/>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C5F7-4CA4-BF96-1A98B0D63F25}"/>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C5F7-4CA4-BF96-1A98B0D63F25}"/>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C5F7-4CA4-BF96-1A98B0D63F25}"/>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C5F7-4CA4-BF96-1A98B0D63F25}"/>
              </c:ext>
            </c:extLst>
          </c:dPt>
          <c:dLbls>
            <c:dLbl>
              <c:idx val="0"/>
              <c:layout>
                <c:manualLayout>
                  <c:x val="-8.4955355217021827E-2"/>
                  <c:y val="-1.178472071320928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C5F7-4CA4-BF96-1A98B0D63F25}"/>
                </c:ext>
              </c:extLst>
            </c:dLbl>
            <c:dLbl>
              <c:idx val="1"/>
              <c:delete val="1"/>
              <c:extLst>
                <c:ext xmlns:c15="http://schemas.microsoft.com/office/drawing/2012/chart" uri="{CE6537A1-D6FC-4f65-9D91-7224C49458BB}"/>
                <c:ext xmlns:c16="http://schemas.microsoft.com/office/drawing/2014/chart" uri="{C3380CC4-5D6E-409C-BE32-E72D297353CC}">
                  <c16:uniqueId val="{00000001-C5F7-4CA4-BF96-1A98B0D63F25}"/>
                </c:ext>
              </c:extLst>
            </c:dLbl>
            <c:dLbl>
              <c:idx val="2"/>
              <c:layout>
                <c:manualLayout>
                  <c:x val="-0.10456085926260059"/>
                  <c:y val="-1.699676056915570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C5F7-4CA4-BF96-1A98B0D63F25}"/>
                </c:ext>
              </c:extLst>
            </c:dLbl>
            <c:dLbl>
              <c:idx val="3"/>
              <c:layout>
                <c:manualLayout>
                  <c:x val="7.8209728309363152E-3"/>
                  <c:y val="-0.1122266632723258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C5F7-4CA4-BF96-1A98B0D63F25}"/>
                </c:ext>
              </c:extLst>
            </c:dLbl>
            <c:dLbl>
              <c:idx val="4"/>
              <c:layout>
                <c:manualLayout>
                  <c:x val="2.684050936980396E-2"/>
                  <c:y val="-8.93263563992670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C5F7-4CA4-BF96-1A98B0D63F25}"/>
                </c:ext>
              </c:extLst>
            </c:dLbl>
            <c:dLbl>
              <c:idx val="5"/>
              <c:layout>
                <c:manualLayout>
                  <c:x val="9.6669880626858468E-2"/>
                  <c:y val="-0.1111819559821918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C5F7-4CA4-BF96-1A98B0D63F25}"/>
                </c:ext>
              </c:extLst>
            </c:dLbl>
            <c:dLbl>
              <c:idx val="6"/>
              <c:layout>
                <c:manualLayout>
                  <c:x val="0.11733266152988037"/>
                  <c:y val="-0.1000910662926264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C5F7-4CA4-BF96-1A98B0D63F25}"/>
                </c:ext>
              </c:extLst>
            </c:dLbl>
            <c:dLbl>
              <c:idx val="7"/>
              <c:layout>
                <c:manualLayout>
                  <c:x val="0.1311628758838706"/>
                  <c:y val="3.022444121129363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C5F7-4CA4-BF96-1A98B0D63F25}"/>
                </c:ext>
              </c:extLst>
            </c:dLbl>
            <c:dLbl>
              <c:idx val="8"/>
              <c:layout>
                <c:manualLayout>
                  <c:x val="5.8329404178703165E-2"/>
                  <c:y val="0.1624962508738900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C5F7-4CA4-BF96-1A98B0D63F25}"/>
                </c:ext>
              </c:extLst>
            </c:dLbl>
            <c:dLbl>
              <c:idx val="9"/>
              <c:layout>
                <c:manualLayout>
                  <c:x val="-0.10978281928890753"/>
                  <c:y val="0.1501722462309536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C5F7-4CA4-BF96-1A98B0D63F25}"/>
                </c:ext>
              </c:extLst>
            </c:dLbl>
            <c:dLbl>
              <c:idx val="10"/>
              <c:layout>
                <c:manualLayout>
                  <c:x val="-0.27069721619079118"/>
                  <c:y val="0.1139780934542393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C5F7-4CA4-BF96-1A98B0D63F25}"/>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'TSTCFB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'TSTCFB Chrts'!$D$102:$D$112</c:f>
              <c:numCache>
                <c:formatCode>"$"#,##0</c:formatCode>
                <c:ptCount val="11"/>
                <c:pt idx="0">
                  <c:v>4548649</c:v>
                </c:pt>
                <c:pt idx="1">
                  <c:v>0</c:v>
                </c:pt>
                <c:pt idx="2">
                  <c:v>0</c:v>
                </c:pt>
                <c:pt idx="3">
                  <c:v>1496864</c:v>
                </c:pt>
                <c:pt idx="4">
                  <c:v>1374684</c:v>
                </c:pt>
                <c:pt idx="5">
                  <c:v>1084904</c:v>
                </c:pt>
                <c:pt idx="6">
                  <c:v>809411</c:v>
                </c:pt>
                <c:pt idx="7">
                  <c:v>1998864</c:v>
                </c:pt>
                <c:pt idx="8">
                  <c:v>226887</c:v>
                </c:pt>
                <c:pt idx="9">
                  <c:v>133929</c:v>
                </c:pt>
                <c:pt idx="10">
                  <c:v>108976</c:v>
                </c:pt>
              </c:numCache>
            </c:numRef>
          </c:val>
          <c:extLst>
            <c:ext xmlns:c16="http://schemas.microsoft.com/office/drawing/2014/chart" uri="{C3380CC4-5D6E-409C-BE32-E72D297353CC}">
              <c16:uniqueId val="{00000015-C5F7-4CA4-BF96-1A98B0D63F25}"/>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121" r="0.75000000000001121"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242065038"/>
          <c:y val="2.6950287930426611E-2"/>
        </c:manualLayout>
      </c:layout>
      <c:overlay val="0"/>
      <c:spPr>
        <a:noFill/>
        <a:ln w="25400">
          <a:noFill/>
        </a:ln>
      </c:spPr>
    </c:title>
    <c:autoTitleDeleted val="0"/>
    <c:plotArea>
      <c:layout>
        <c:manualLayout>
          <c:layoutTarget val="inner"/>
          <c:xMode val="edge"/>
          <c:yMode val="edge"/>
          <c:x val="0.3938766595719449"/>
          <c:y val="0.29037014194413863"/>
          <c:w val="0.22561237803599096"/>
          <c:h val="0.37595977119679524"/>
        </c:manualLayout>
      </c:layout>
      <c:pieChart>
        <c:varyColors val="1"/>
        <c:ser>
          <c:idx val="0"/>
          <c:order val="0"/>
          <c:tx>
            <c:strRef>
              <c:f>'LIT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890A-4149-BE25-77F730BDF4A3}"/>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890A-4149-BE25-77F730BDF4A3}"/>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890A-4149-BE25-77F730BDF4A3}"/>
              </c:ext>
            </c:extLst>
          </c:dPt>
          <c:dLbls>
            <c:dLbl>
              <c:idx val="0"/>
              <c:layout>
                <c:manualLayout>
                  <c:x val="7.8886119583244832E-2"/>
                  <c:y val="7.6234628920001804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890A-4149-BE25-77F730BDF4A3}"/>
                </c:ext>
              </c:extLst>
            </c:dLbl>
            <c:dLbl>
              <c:idx val="1"/>
              <c:layout>
                <c:manualLayout>
                  <c:x val="3.3905905646757509E-2"/>
                  <c:y val="8.847615561166012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890A-4149-BE25-77F730BDF4A3}"/>
                </c:ext>
              </c:extLst>
            </c:dLbl>
            <c:dLbl>
              <c:idx val="2"/>
              <c:layout>
                <c:manualLayout>
                  <c:x val="-4.9157539106758512E-2"/>
                  <c:y val="6.70234109915973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890A-4149-BE25-77F730BDF4A3}"/>
                </c:ext>
              </c:extLst>
            </c:dLbl>
            <c:dLbl>
              <c:idx val="3"/>
              <c:layout>
                <c:manualLayout>
                  <c:x val="-4.2422927850567359E-2"/>
                  <c:y val="-5.401898621423138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890A-4149-BE25-77F730BDF4A3}"/>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'LIT Chrts'!$C$9:$C$12</c:f>
              <c:strCache>
                <c:ptCount val="4"/>
                <c:pt idx="0">
                  <c:v>State of Texas</c:v>
                </c:pt>
                <c:pt idx="1">
                  <c:v>Student &amp; Parent</c:v>
                </c:pt>
                <c:pt idx="2">
                  <c:v>Federal Government</c:v>
                </c:pt>
                <c:pt idx="3">
                  <c:v>Institutional Resources</c:v>
                </c:pt>
              </c:strCache>
            </c:strRef>
          </c:cat>
          <c:val>
            <c:numRef>
              <c:f>'LIT Chrts'!$D$9:$D$12</c:f>
              <c:numCache>
                <c:formatCode>"$"#,##0</c:formatCode>
                <c:ptCount val="4"/>
                <c:pt idx="0">
                  <c:v>25695230</c:v>
                </c:pt>
                <c:pt idx="1">
                  <c:v>4781874</c:v>
                </c:pt>
                <c:pt idx="2">
                  <c:v>12001627</c:v>
                </c:pt>
                <c:pt idx="3">
                  <c:v>4054575</c:v>
                </c:pt>
              </c:numCache>
            </c:numRef>
          </c:val>
          <c:extLst>
            <c:ext xmlns:c16="http://schemas.microsoft.com/office/drawing/2014/chart" uri="{C3380CC4-5D6E-409C-BE32-E72D297353CC}">
              <c16:uniqueId val="{00000007-890A-4149-BE25-77F730BDF4A3}"/>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0977" r="0.75000000000000977" t="1" header="0.5" footer="0.5"/>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40479103757595075"/>
          <c:y val="1.5944757106929365E-2"/>
        </c:manualLayout>
      </c:layout>
      <c:overlay val="0"/>
      <c:spPr>
        <a:noFill/>
        <a:ln w="25400">
          <a:noFill/>
        </a:ln>
      </c:spPr>
    </c:title>
    <c:autoTitleDeleted val="0"/>
    <c:plotArea>
      <c:layout>
        <c:manualLayout>
          <c:layoutTarget val="inner"/>
          <c:xMode val="edge"/>
          <c:yMode val="edge"/>
          <c:x val="0.38171126676814432"/>
          <c:y val="0.29867523554908931"/>
          <c:w val="0.225106219888912"/>
          <c:h val="0.35850984981000816"/>
        </c:manualLayout>
      </c:layout>
      <c:pieChart>
        <c:varyColors val="1"/>
        <c:ser>
          <c:idx val="0"/>
          <c:order val="0"/>
          <c:tx>
            <c:strRef>
              <c:f>'LIT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B6FB-4B0C-B029-58951C56EA98}"/>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B6FB-4B0C-B029-58951C56EA98}"/>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B6FB-4B0C-B029-58951C56EA98}"/>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B6FB-4B0C-B029-58951C56EA98}"/>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B6FB-4B0C-B029-58951C56EA98}"/>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B6FB-4B0C-B029-58951C56EA98}"/>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B6FB-4B0C-B029-58951C56EA98}"/>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B6FB-4B0C-B029-58951C56EA98}"/>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B6FB-4B0C-B029-58951C56EA98}"/>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B6FB-4B0C-B029-58951C56EA98}"/>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B6FB-4B0C-B029-58951C56EA98}"/>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B6FB-4B0C-B029-58951C56EA98}"/>
              </c:ext>
            </c:extLst>
          </c:dPt>
          <c:dLbls>
            <c:dLbl>
              <c:idx val="0"/>
              <c:layout>
                <c:manualLayout>
                  <c:x val="4.3536698824346569E-2"/>
                  <c:y val="-7.96724047862749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B6FB-4B0C-B029-58951C56EA98}"/>
                </c:ext>
              </c:extLst>
            </c:dLbl>
            <c:dLbl>
              <c:idx val="1"/>
              <c:layout>
                <c:manualLayout>
                  <c:x val="0.12621916880512876"/>
                  <c:y val="-1.168844220954107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B6FB-4B0C-B029-58951C56EA98}"/>
                </c:ext>
              </c:extLst>
            </c:dLbl>
            <c:dLbl>
              <c:idx val="2"/>
              <c:delete val="1"/>
              <c:extLst>
                <c:ext xmlns:c15="http://schemas.microsoft.com/office/drawing/2012/chart" uri="{CE6537A1-D6FC-4f65-9D91-7224C49458BB}"/>
                <c:ext xmlns:c16="http://schemas.microsoft.com/office/drawing/2014/chart" uri="{C3380CC4-5D6E-409C-BE32-E72D297353CC}">
                  <c16:uniqueId val="{00000003-B6FB-4B0C-B029-58951C56EA98}"/>
                </c:ext>
              </c:extLst>
            </c:dLbl>
            <c:dLbl>
              <c:idx val="3"/>
              <c:layout>
                <c:manualLayout>
                  <c:x val="3.2247372826082664E-2"/>
                  <c:y val="0.1152179379986549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B6FB-4B0C-B029-58951C56EA98}"/>
                </c:ext>
              </c:extLst>
            </c:dLbl>
            <c:dLbl>
              <c:idx val="4"/>
              <c:delete val="1"/>
              <c:extLst>
                <c:ext xmlns:c15="http://schemas.microsoft.com/office/drawing/2012/chart" uri="{CE6537A1-D6FC-4f65-9D91-7224C49458BB}"/>
                <c:ext xmlns:c16="http://schemas.microsoft.com/office/drawing/2014/chart" uri="{C3380CC4-5D6E-409C-BE32-E72D297353CC}">
                  <c16:uniqueId val="{00000007-B6FB-4B0C-B029-58951C56EA98}"/>
                </c:ext>
              </c:extLst>
            </c:dLbl>
            <c:dLbl>
              <c:idx val="5"/>
              <c:layout>
                <c:manualLayout>
                  <c:x val="-2.3842340977705139E-2"/>
                  <c:y val="0.1286500107658488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B6FB-4B0C-B029-58951C56EA98}"/>
                </c:ext>
              </c:extLst>
            </c:dLbl>
            <c:dLbl>
              <c:idx val="6"/>
              <c:layout>
                <c:manualLayout>
                  <c:x val="-5.475460384614695E-2"/>
                  <c:y val="0.2046353571572252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B6FB-4B0C-B029-58951C56EA98}"/>
                </c:ext>
              </c:extLst>
            </c:dLbl>
            <c:dLbl>
              <c:idx val="7"/>
              <c:layout>
                <c:manualLayout>
                  <c:x val="-9.760313278631344E-2"/>
                  <c:y val="0.1383207415341929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B6FB-4B0C-B029-58951C56EA98}"/>
                </c:ext>
              </c:extLst>
            </c:dLbl>
            <c:dLbl>
              <c:idx val="8"/>
              <c:delete val="1"/>
              <c:extLst>
                <c:ext xmlns:c15="http://schemas.microsoft.com/office/drawing/2012/chart" uri="{CE6537A1-D6FC-4f65-9D91-7224C49458BB}"/>
                <c:ext xmlns:c16="http://schemas.microsoft.com/office/drawing/2014/chart" uri="{C3380CC4-5D6E-409C-BE32-E72D297353CC}">
                  <c16:uniqueId val="{0000000F-B6FB-4B0C-B029-58951C56EA98}"/>
                </c:ext>
              </c:extLst>
            </c:dLbl>
            <c:dLbl>
              <c:idx val="9"/>
              <c:layout>
                <c:manualLayout>
                  <c:x val="-7.755733090093174E-2"/>
                  <c:y val="-1.515325249931178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B6FB-4B0C-B029-58951C56EA98}"/>
                </c:ext>
              </c:extLst>
            </c:dLbl>
            <c:dLbl>
              <c:idx val="10"/>
              <c:layout>
                <c:manualLayout>
                  <c:x val="4.3744640478409209E-2"/>
                  <c:y val="-9.816600863648604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B6FB-4B0C-B029-58951C56EA98}"/>
                </c:ext>
              </c:extLst>
            </c:dLbl>
            <c:dLbl>
              <c:idx val="11"/>
              <c:delete val="1"/>
              <c:extLst>
                <c:ext xmlns:c15="http://schemas.microsoft.com/office/drawing/2012/chart" uri="{CE6537A1-D6FC-4f65-9D91-7224C49458BB}"/>
                <c:ext xmlns:c16="http://schemas.microsoft.com/office/drawing/2014/chart" uri="{C3380CC4-5D6E-409C-BE32-E72D297353CC}">
                  <c16:uniqueId val="{00000015-B6FB-4B0C-B029-58951C56EA98}"/>
                </c:ext>
              </c:extLst>
            </c:dLbl>
            <c:dLbl>
              <c:idx val="12"/>
              <c:layout>
                <c:manualLayout>
                  <c:x val="0.16719084505733342"/>
                  <c:y val="-8.993906182972420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B6FB-4B0C-B029-58951C56EA98}"/>
                </c:ext>
              </c:extLst>
            </c:dLbl>
            <c:spPr>
              <a:noFill/>
              <a:ln>
                <a:noFill/>
              </a:ln>
              <a:effectLst/>
            </c:spPr>
            <c:txPr>
              <a:bodyPr/>
              <a:lstStyle/>
              <a:p>
                <a:pPr>
                  <a:defRPr sz="1475"/>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'LIT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'LIT Chrts'!$D$54:$D$66</c:f>
              <c:numCache>
                <c:formatCode>"$"#,##0</c:formatCode>
                <c:ptCount val="13"/>
                <c:pt idx="0">
                  <c:v>22340648</c:v>
                </c:pt>
                <c:pt idx="1">
                  <c:v>801452</c:v>
                </c:pt>
                <c:pt idx="3">
                  <c:v>2553130</c:v>
                </c:pt>
                <c:pt idx="4">
                  <c:v>0</c:v>
                </c:pt>
                <c:pt idx="5">
                  <c:v>4781874</c:v>
                </c:pt>
                <c:pt idx="6">
                  <c:v>12001627</c:v>
                </c:pt>
                <c:pt idx="7">
                  <c:v>48224</c:v>
                </c:pt>
                <c:pt idx="8">
                  <c:v>0</c:v>
                </c:pt>
                <c:pt idx="9">
                  <c:v>1396136</c:v>
                </c:pt>
                <c:pt idx="10">
                  <c:v>0</c:v>
                </c:pt>
                <c:pt idx="11">
                  <c:v>0</c:v>
                </c:pt>
                <c:pt idx="12">
                  <c:v>2610215</c:v>
                </c:pt>
              </c:numCache>
            </c:numRef>
          </c:val>
          <c:extLst>
            <c:ext xmlns:c16="http://schemas.microsoft.com/office/drawing/2014/chart" uri="{C3380CC4-5D6E-409C-BE32-E72D297353CC}">
              <c16:uniqueId val="{00000019-B6FB-4B0C-B029-58951C56EA98}"/>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0977" r="0.75000000000000977" t="1" header="0.5" footer="0.5"/>
    <c:pageSetup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817231706796504"/>
          <c:y val="1.4147192182620894E-2"/>
        </c:manualLayout>
      </c:layout>
      <c:overlay val="0"/>
      <c:spPr>
        <a:noFill/>
        <a:ln w="25400">
          <a:noFill/>
        </a:ln>
      </c:spPr>
    </c:title>
    <c:autoTitleDeleted val="0"/>
    <c:plotArea>
      <c:layout>
        <c:manualLayout>
          <c:layoutTarget val="inner"/>
          <c:xMode val="edge"/>
          <c:yMode val="edge"/>
          <c:x val="0.38440394317799526"/>
          <c:y val="0.30267321387078211"/>
          <c:w val="0.22519590114526841"/>
          <c:h val="0.36848370530251107"/>
        </c:manualLayout>
      </c:layout>
      <c:pieChart>
        <c:varyColors val="1"/>
        <c:ser>
          <c:idx val="0"/>
          <c:order val="0"/>
          <c:tx>
            <c:strRef>
              <c:f>'LIT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8FF4-4DF5-BB7F-A0E2CE3360E2}"/>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8FF4-4DF5-BB7F-A0E2CE3360E2}"/>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8FF4-4DF5-BB7F-A0E2CE3360E2}"/>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8FF4-4DF5-BB7F-A0E2CE3360E2}"/>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8FF4-4DF5-BB7F-A0E2CE3360E2}"/>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8FF4-4DF5-BB7F-A0E2CE3360E2}"/>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8FF4-4DF5-BB7F-A0E2CE3360E2}"/>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8FF4-4DF5-BB7F-A0E2CE3360E2}"/>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8FF4-4DF5-BB7F-A0E2CE3360E2}"/>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8FF4-4DF5-BB7F-A0E2CE3360E2}"/>
              </c:ext>
            </c:extLst>
          </c:dPt>
          <c:dLbls>
            <c:dLbl>
              <c:idx val="0"/>
              <c:layout>
                <c:manualLayout>
                  <c:x val="-4.5419896282418361E-2"/>
                  <c:y val="9.1171480093646506E-2"/>
                </c:manualLayout>
              </c:layout>
              <c:spPr/>
              <c:txPr>
                <a:bodyPr/>
                <a:lstStyle/>
                <a:p>
                  <a:pPr>
                    <a:defRPr sz="1475" baseline="0"/>
                  </a:pPr>
                  <a:endParaRPr lang="en-US"/>
                </a:p>
              </c:txPr>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8FF4-4DF5-BB7F-A0E2CE3360E2}"/>
                </c:ext>
              </c:extLst>
            </c:dLbl>
            <c:dLbl>
              <c:idx val="1"/>
              <c:delete val="1"/>
              <c:extLst>
                <c:ext xmlns:c15="http://schemas.microsoft.com/office/drawing/2012/chart" uri="{CE6537A1-D6FC-4f65-9D91-7224C49458BB}"/>
                <c:ext xmlns:c16="http://schemas.microsoft.com/office/drawing/2014/chart" uri="{C3380CC4-5D6E-409C-BE32-E72D297353CC}">
                  <c16:uniqueId val="{00000001-8FF4-4DF5-BB7F-A0E2CE3360E2}"/>
                </c:ext>
              </c:extLst>
            </c:dLbl>
            <c:dLbl>
              <c:idx val="2"/>
              <c:layout>
                <c:manualLayout>
                  <c:x val="-0.10888720375097462"/>
                  <c:y val="0.1153594985320387"/>
                </c:manualLayout>
              </c:layout>
              <c:spPr/>
              <c:txPr>
                <a:bodyPr/>
                <a:lstStyle/>
                <a:p>
                  <a:pPr>
                    <a:defRPr sz="1475" baseline="0"/>
                  </a:pPr>
                  <a:endParaRPr lang="en-US"/>
                </a:p>
              </c:txPr>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8FF4-4DF5-BB7F-A0E2CE3360E2}"/>
                </c:ext>
              </c:extLst>
            </c:dLbl>
            <c:dLbl>
              <c:idx val="3"/>
              <c:layout>
                <c:manualLayout>
                  <c:x val="-0.10359499273965586"/>
                  <c:y val="4.1024841056605421E-2"/>
                </c:manualLayout>
              </c:layout>
              <c:spPr/>
              <c:txPr>
                <a:bodyPr/>
                <a:lstStyle/>
                <a:p>
                  <a:pPr>
                    <a:defRPr sz="1475" baseline="0"/>
                  </a:pPr>
                  <a:endParaRPr lang="en-US"/>
                </a:p>
              </c:txPr>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8FF4-4DF5-BB7F-A0E2CE3360E2}"/>
                </c:ext>
              </c:extLst>
            </c:dLbl>
            <c:dLbl>
              <c:idx val="4"/>
              <c:layout>
                <c:manualLayout>
                  <c:x val="-7.017548170963217E-2"/>
                  <c:y val="-5.858853584192987E-2"/>
                </c:manualLayout>
              </c:layout>
              <c:spPr/>
              <c:txPr>
                <a:bodyPr/>
                <a:lstStyle/>
                <a:p>
                  <a:pPr>
                    <a:defRPr sz="1475" baseline="0"/>
                  </a:pPr>
                  <a:endParaRPr lang="en-US"/>
                </a:p>
              </c:txPr>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8FF4-4DF5-BB7F-A0E2CE3360E2}"/>
                </c:ext>
              </c:extLst>
            </c:dLbl>
            <c:dLbl>
              <c:idx val="5"/>
              <c:layout>
                <c:manualLayout>
                  <c:x val="5.2356329731815754E-2"/>
                  <c:y val="-5.6255852719078459E-2"/>
                </c:manualLayout>
              </c:layout>
              <c:spPr/>
              <c:txPr>
                <a:bodyPr/>
                <a:lstStyle/>
                <a:p>
                  <a:pPr>
                    <a:defRPr sz="1475" baseline="0"/>
                  </a:pPr>
                  <a:endParaRPr lang="en-US"/>
                </a:p>
              </c:txPr>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8FF4-4DF5-BB7F-A0E2CE3360E2}"/>
                </c:ext>
              </c:extLst>
            </c:dLbl>
            <c:dLbl>
              <c:idx val="6"/>
              <c:layout>
                <c:manualLayout>
                  <c:x val="7.1956754189974145E-2"/>
                  <c:y val="-2.7749016554682499E-2"/>
                </c:manualLayout>
              </c:layout>
              <c:spPr/>
              <c:txPr>
                <a:bodyPr/>
                <a:lstStyle/>
                <a:p>
                  <a:pPr>
                    <a:defRPr sz="1475" baseline="0"/>
                  </a:pPr>
                  <a:endParaRPr lang="en-US"/>
                </a:p>
              </c:txPr>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8FF4-4DF5-BB7F-A0E2CE3360E2}"/>
                </c:ext>
              </c:extLst>
            </c:dLbl>
            <c:dLbl>
              <c:idx val="7"/>
              <c:layout>
                <c:manualLayout>
                  <c:x val="0.12362858984863721"/>
                  <c:y val="6.8352218342533522E-2"/>
                </c:manualLayout>
              </c:layout>
              <c:spPr/>
              <c:txPr>
                <a:bodyPr/>
                <a:lstStyle/>
                <a:p>
                  <a:pPr>
                    <a:defRPr sz="1475" baseline="0"/>
                  </a:pPr>
                  <a:endParaRPr lang="en-US"/>
                </a:p>
              </c:txPr>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8FF4-4DF5-BB7F-A0E2CE3360E2}"/>
                </c:ext>
              </c:extLst>
            </c:dLbl>
            <c:dLbl>
              <c:idx val="8"/>
              <c:layout>
                <c:manualLayout>
                  <c:x val="8.33143274855183E-2"/>
                  <c:y val="0.10452459465526662"/>
                </c:manualLayout>
              </c:layout>
              <c:spPr/>
              <c:txPr>
                <a:bodyPr/>
                <a:lstStyle/>
                <a:p>
                  <a:pPr>
                    <a:defRPr sz="1475" baseline="0"/>
                  </a:pPr>
                  <a:endParaRPr lang="en-US"/>
                </a:p>
              </c:txPr>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8FF4-4DF5-BB7F-A0E2CE3360E2}"/>
                </c:ext>
              </c:extLst>
            </c:dLbl>
            <c:dLbl>
              <c:idx val="9"/>
              <c:delete val="1"/>
              <c:extLst>
                <c:ext xmlns:c15="http://schemas.microsoft.com/office/drawing/2012/chart" uri="{CE6537A1-D6FC-4f65-9D91-7224C49458BB}"/>
                <c:ext xmlns:c16="http://schemas.microsoft.com/office/drawing/2014/chart" uri="{C3380CC4-5D6E-409C-BE32-E72D297353CC}">
                  <c16:uniqueId val="{00000011-8FF4-4DF5-BB7F-A0E2CE3360E2}"/>
                </c:ext>
              </c:extLst>
            </c:dLbl>
            <c:dLbl>
              <c:idx val="10"/>
              <c:layout>
                <c:manualLayout>
                  <c:x val="-0.11704177578291727"/>
                  <c:y val="0.14318894701876372"/>
                </c:manualLayout>
              </c:layout>
              <c:spPr/>
              <c:txPr>
                <a:bodyPr/>
                <a:lstStyle/>
                <a:p>
                  <a:pPr>
                    <a:defRPr sz="1475" baseline="0"/>
                  </a:pPr>
                  <a:endParaRPr lang="en-US"/>
                </a:p>
              </c:txPr>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8FF4-4DF5-BB7F-A0E2CE3360E2}"/>
                </c:ext>
              </c:extLst>
            </c:dLbl>
            <c:spPr>
              <a:noFill/>
              <a:ln>
                <a:noFill/>
              </a:ln>
              <a:effectLst/>
            </c:sp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'LIT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'LIT Chrts'!$D$102:$D$112</c:f>
              <c:numCache>
                <c:formatCode>"$"#,##0</c:formatCode>
                <c:ptCount val="11"/>
                <c:pt idx="0">
                  <c:v>14057590</c:v>
                </c:pt>
                <c:pt idx="1">
                  <c:v>0</c:v>
                </c:pt>
                <c:pt idx="2">
                  <c:v>143984</c:v>
                </c:pt>
                <c:pt idx="3">
                  <c:v>2205582</c:v>
                </c:pt>
                <c:pt idx="4">
                  <c:v>1514868</c:v>
                </c:pt>
                <c:pt idx="5">
                  <c:v>4655599</c:v>
                </c:pt>
                <c:pt idx="6">
                  <c:v>2634947</c:v>
                </c:pt>
                <c:pt idx="7">
                  <c:v>8083149</c:v>
                </c:pt>
                <c:pt idx="8">
                  <c:v>460865</c:v>
                </c:pt>
                <c:pt idx="9">
                  <c:v>3333404</c:v>
                </c:pt>
                <c:pt idx="10">
                  <c:v>366763</c:v>
                </c:pt>
              </c:numCache>
            </c:numRef>
          </c:val>
          <c:extLst>
            <c:ext xmlns:c16="http://schemas.microsoft.com/office/drawing/2014/chart" uri="{C3380CC4-5D6E-409C-BE32-E72D297353CC}">
              <c16:uniqueId val="{00000015-8FF4-4DF5-BB7F-A0E2CE3360E2}"/>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0977" r="0.75000000000000977"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8656538520921069"/>
          <c:y val="0.31002661140527138"/>
          <c:w val="0.22054711939288141"/>
          <c:h val="0.34727165774633029"/>
        </c:manualLayout>
      </c:layout>
      <c:pieChart>
        <c:varyColors val="1"/>
        <c:ser>
          <c:idx val="0"/>
          <c:order val="0"/>
          <c:tx>
            <c:strRef>
              <c:f>'LSCO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7F5D-42D5-8BCC-247C075EAF71}"/>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7F5D-42D5-8BCC-247C075EAF71}"/>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7F5D-42D5-8BCC-247C075EAF71}"/>
              </c:ext>
            </c:extLst>
          </c:dPt>
          <c:dLbls>
            <c:dLbl>
              <c:idx val="0"/>
              <c:layout>
                <c:manualLayout>
                  <c:x val="6.4507848099782258E-2"/>
                  <c:y val="9.467544497955808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7F5D-42D5-8BCC-247C075EAF71}"/>
                </c:ext>
              </c:extLst>
            </c:dLbl>
            <c:dLbl>
              <c:idx val="1"/>
              <c:layout>
                <c:manualLayout>
                  <c:x val="-3.0416602828127305E-3"/>
                  <c:y val="0.1177925698706471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7F5D-42D5-8BCC-247C075EAF71}"/>
                </c:ext>
              </c:extLst>
            </c:dLbl>
            <c:dLbl>
              <c:idx val="2"/>
              <c:layout>
                <c:manualLayout>
                  <c:x val="-5.0512581335655705E-2"/>
                  <c:y val="3.0399356586842933E-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7F5D-42D5-8BCC-247C075EAF71}"/>
                </c:ext>
              </c:extLst>
            </c:dLbl>
            <c:dLbl>
              <c:idx val="3"/>
              <c:layout>
                <c:manualLayout>
                  <c:x val="0.10946479879116192"/>
                  <c:y val="-4.813121750619957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7F5D-42D5-8BCC-247C075EAF71}"/>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'LSCO Chrts'!$C$9:$C$12</c:f>
              <c:strCache>
                <c:ptCount val="4"/>
                <c:pt idx="0">
                  <c:v>State of Texas</c:v>
                </c:pt>
                <c:pt idx="1">
                  <c:v>Student &amp; Parent</c:v>
                </c:pt>
                <c:pt idx="2">
                  <c:v>Federal Government</c:v>
                </c:pt>
                <c:pt idx="3">
                  <c:v>Institutional Resources</c:v>
                </c:pt>
              </c:strCache>
            </c:strRef>
          </c:cat>
          <c:val>
            <c:numRef>
              <c:f>'LSCO Chrts'!$D$9:$D$12</c:f>
              <c:numCache>
                <c:formatCode>"$"#,##0</c:formatCode>
                <c:ptCount val="4"/>
                <c:pt idx="0">
                  <c:v>17672907</c:v>
                </c:pt>
                <c:pt idx="1">
                  <c:v>4277712</c:v>
                </c:pt>
                <c:pt idx="2">
                  <c:v>9510924</c:v>
                </c:pt>
                <c:pt idx="3">
                  <c:v>2881756</c:v>
                </c:pt>
              </c:numCache>
            </c:numRef>
          </c:val>
          <c:extLst>
            <c:ext xmlns:c16="http://schemas.microsoft.com/office/drawing/2014/chart" uri="{C3380CC4-5D6E-409C-BE32-E72D297353CC}">
              <c16:uniqueId val="{00000007-7F5D-42D5-8BCC-247C075EAF71}"/>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033" r="0.75000000000001033"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40245340661175694"/>
          <c:y val="3.1271728701246851E-2"/>
        </c:manualLayout>
      </c:layout>
      <c:overlay val="0"/>
      <c:spPr>
        <a:noFill/>
        <a:ln w="25400">
          <a:noFill/>
        </a:ln>
      </c:spPr>
    </c:title>
    <c:autoTitleDeleted val="0"/>
    <c:plotArea>
      <c:layout>
        <c:manualLayout>
          <c:layoutTarget val="inner"/>
          <c:xMode val="edge"/>
          <c:yMode val="edge"/>
          <c:x val="0.38888568217161168"/>
          <c:y val="0.31412095086719438"/>
          <c:w val="0.22483877715453718"/>
          <c:h val="0.35641548687704627"/>
        </c:manualLayout>
      </c:layout>
      <c:pieChart>
        <c:varyColors val="1"/>
        <c:ser>
          <c:idx val="0"/>
          <c:order val="0"/>
          <c:tx>
            <c:strRef>
              <c:f>'LSCO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1766-4E3B-B936-506C22C239D8}"/>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1766-4E3B-B936-506C22C239D8}"/>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1766-4E3B-B936-506C22C239D8}"/>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1766-4E3B-B936-506C22C239D8}"/>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1766-4E3B-B936-506C22C239D8}"/>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1766-4E3B-B936-506C22C239D8}"/>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1766-4E3B-B936-506C22C239D8}"/>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1766-4E3B-B936-506C22C239D8}"/>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1766-4E3B-B936-506C22C239D8}"/>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1766-4E3B-B936-506C22C239D8}"/>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1766-4E3B-B936-506C22C239D8}"/>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1766-4E3B-B936-506C22C239D8}"/>
              </c:ext>
            </c:extLst>
          </c:dPt>
          <c:dLbls>
            <c:dLbl>
              <c:idx val="0"/>
              <c:layout>
                <c:manualLayout>
                  <c:x val="5.9548438026343103E-2"/>
                  <c:y val="3.189995698473671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1766-4E3B-B936-506C22C239D8}"/>
                </c:ext>
              </c:extLst>
            </c:dLbl>
            <c:dLbl>
              <c:idx val="1"/>
              <c:layout>
                <c:manualLayout>
                  <c:x val="0.14176268677086998"/>
                  <c:y val="3.276446912208733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1766-4E3B-B936-506C22C239D8}"/>
                </c:ext>
              </c:extLst>
            </c:dLbl>
            <c:dLbl>
              <c:idx val="2"/>
              <c:delete val="1"/>
              <c:extLst>
                <c:ext xmlns:c15="http://schemas.microsoft.com/office/drawing/2012/chart" uri="{CE6537A1-D6FC-4f65-9D91-7224C49458BB}"/>
                <c:ext xmlns:c16="http://schemas.microsoft.com/office/drawing/2014/chart" uri="{C3380CC4-5D6E-409C-BE32-E72D297353CC}">
                  <c16:uniqueId val="{00000003-1766-4E3B-B936-506C22C239D8}"/>
                </c:ext>
              </c:extLst>
            </c:dLbl>
            <c:dLbl>
              <c:idx val="3"/>
              <c:layout>
                <c:manualLayout>
                  <c:x val="5.2445653509483207E-2"/>
                  <c:y val="0.115184147545808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1766-4E3B-B936-506C22C239D8}"/>
                </c:ext>
              </c:extLst>
            </c:dLbl>
            <c:dLbl>
              <c:idx val="4"/>
              <c:delete val="1"/>
              <c:extLst>
                <c:ext xmlns:c15="http://schemas.microsoft.com/office/drawing/2012/chart" uri="{CE6537A1-D6FC-4f65-9D91-7224C49458BB}"/>
                <c:ext xmlns:c16="http://schemas.microsoft.com/office/drawing/2014/chart" uri="{C3380CC4-5D6E-409C-BE32-E72D297353CC}">
                  <c16:uniqueId val="{00000007-1766-4E3B-B936-506C22C239D8}"/>
                </c:ext>
              </c:extLst>
            </c:dLbl>
            <c:dLbl>
              <c:idx val="5"/>
              <c:layout>
                <c:manualLayout>
                  <c:x val="-3.4333023694725823E-2"/>
                  <c:y val="0.1710046775906103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1766-4E3B-B936-506C22C239D8}"/>
                </c:ext>
              </c:extLst>
            </c:dLbl>
            <c:dLbl>
              <c:idx val="6"/>
              <c:layout>
                <c:manualLayout>
                  <c:x val="-0.12850550411925207"/>
                  <c:y val="0.2904512876558213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1766-4E3B-B936-506C22C239D8}"/>
                </c:ext>
              </c:extLst>
            </c:dLbl>
            <c:dLbl>
              <c:idx val="7"/>
              <c:layout>
                <c:manualLayout>
                  <c:x val="-0.16821419808326518"/>
                  <c:y val="0.1292495226327444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1766-4E3B-B936-506C22C239D8}"/>
                </c:ext>
              </c:extLst>
            </c:dLbl>
            <c:dLbl>
              <c:idx val="8"/>
              <c:delete val="1"/>
              <c:extLst>
                <c:ext xmlns:c15="http://schemas.microsoft.com/office/drawing/2012/chart" uri="{CE6537A1-D6FC-4f65-9D91-7224C49458BB}"/>
                <c:ext xmlns:c16="http://schemas.microsoft.com/office/drawing/2014/chart" uri="{C3380CC4-5D6E-409C-BE32-E72D297353CC}">
                  <c16:uniqueId val="{0000000F-1766-4E3B-B936-506C22C239D8}"/>
                </c:ext>
              </c:extLst>
            </c:dLbl>
            <c:dLbl>
              <c:idx val="9"/>
              <c:layout>
                <c:manualLayout>
                  <c:x val="-0.14560519225003676"/>
                  <c:y val="-5.074794422950167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1766-4E3B-B936-506C22C239D8}"/>
                </c:ext>
              </c:extLst>
            </c:dLbl>
            <c:dLbl>
              <c:idx val="10"/>
              <c:layout>
                <c:manualLayout>
                  <c:x val="4.0915585105437809E-2"/>
                  <c:y val="-8.050089418560749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1766-4E3B-B936-506C22C239D8}"/>
                </c:ext>
              </c:extLst>
            </c:dLbl>
            <c:dLbl>
              <c:idx val="11"/>
              <c:delete val="1"/>
              <c:extLst>
                <c:ext xmlns:c15="http://schemas.microsoft.com/office/drawing/2012/chart" uri="{CE6537A1-D6FC-4f65-9D91-7224C49458BB}"/>
                <c:ext xmlns:c16="http://schemas.microsoft.com/office/drawing/2014/chart" uri="{C3380CC4-5D6E-409C-BE32-E72D297353CC}">
                  <c16:uniqueId val="{00000015-1766-4E3B-B936-506C22C239D8}"/>
                </c:ext>
              </c:extLst>
            </c:dLbl>
            <c:dLbl>
              <c:idx val="12"/>
              <c:layout>
                <c:manualLayout>
                  <c:x val="0.25353579690731898"/>
                  <c:y val="-1.965841103149940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1766-4E3B-B936-506C22C239D8}"/>
                </c:ext>
              </c:extLst>
            </c:dLbl>
            <c:spPr>
              <a:noFill/>
              <a:ln>
                <a:noFill/>
              </a:ln>
              <a:effectLst/>
            </c:spPr>
            <c:txPr>
              <a:bodyPr/>
              <a:lstStyle/>
              <a:p>
                <a:pPr>
                  <a:defRPr sz="1475"/>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'LSCO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'LSCO Chrts'!$D$54:$D$66</c:f>
              <c:numCache>
                <c:formatCode>"$"#,##0</c:formatCode>
                <c:ptCount val="13"/>
                <c:pt idx="0">
                  <c:v>15246265</c:v>
                </c:pt>
                <c:pt idx="1">
                  <c:v>938246</c:v>
                </c:pt>
                <c:pt idx="3">
                  <c:v>1488396</c:v>
                </c:pt>
                <c:pt idx="4">
                  <c:v>0</c:v>
                </c:pt>
                <c:pt idx="5">
                  <c:v>4277712</c:v>
                </c:pt>
                <c:pt idx="6">
                  <c:v>9510924</c:v>
                </c:pt>
                <c:pt idx="7">
                  <c:v>464196</c:v>
                </c:pt>
                <c:pt idx="8">
                  <c:v>0</c:v>
                </c:pt>
                <c:pt idx="9">
                  <c:v>408961</c:v>
                </c:pt>
                <c:pt idx="10">
                  <c:v>987807</c:v>
                </c:pt>
                <c:pt idx="11">
                  <c:v>0</c:v>
                </c:pt>
                <c:pt idx="12">
                  <c:v>1020792</c:v>
                </c:pt>
              </c:numCache>
            </c:numRef>
          </c:val>
          <c:extLst>
            <c:ext xmlns:c16="http://schemas.microsoft.com/office/drawing/2014/chart" uri="{C3380CC4-5D6E-409C-BE32-E72D297353CC}">
              <c16:uniqueId val="{00000019-1766-4E3B-B936-506C22C239D8}"/>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033" r="0.75000000000001033" t="1" header="0.5" footer="0.5"/>
    <c:pageSetup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2550085556935158"/>
          <c:y val="2.0047400345043653E-2"/>
        </c:manualLayout>
      </c:layout>
      <c:overlay val="0"/>
      <c:spPr>
        <a:noFill/>
        <a:ln w="25400">
          <a:noFill/>
        </a:ln>
      </c:spPr>
    </c:title>
    <c:autoTitleDeleted val="0"/>
    <c:plotArea>
      <c:layout>
        <c:manualLayout>
          <c:layoutTarget val="inner"/>
          <c:xMode val="edge"/>
          <c:yMode val="edge"/>
          <c:x val="0.38803247808352481"/>
          <c:y val="0.35517194561479931"/>
          <c:w val="0.22399035563592759"/>
          <c:h val="0.3665110944604118"/>
        </c:manualLayout>
      </c:layout>
      <c:pieChart>
        <c:varyColors val="1"/>
        <c:ser>
          <c:idx val="0"/>
          <c:order val="0"/>
          <c:tx>
            <c:strRef>
              <c:f>'LSCO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0"/>
            <c:bubble3D val="0"/>
            <c:explosion val="1"/>
            <c:extLst>
              <c:ext xmlns:c16="http://schemas.microsoft.com/office/drawing/2014/chart" uri="{C3380CC4-5D6E-409C-BE32-E72D297353CC}">
                <c16:uniqueId val="{00000000-8A3B-4CA2-ACE4-9C3C3EE42F0A}"/>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8A3B-4CA2-ACE4-9C3C3EE42F0A}"/>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8A3B-4CA2-ACE4-9C3C3EE42F0A}"/>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8A3B-4CA2-ACE4-9C3C3EE42F0A}"/>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8A3B-4CA2-ACE4-9C3C3EE42F0A}"/>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A-8A3B-4CA2-ACE4-9C3C3EE42F0A}"/>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C-8A3B-4CA2-ACE4-9C3C3EE42F0A}"/>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E-8A3B-4CA2-ACE4-9C3C3EE42F0A}"/>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10-8A3B-4CA2-ACE4-9C3C3EE42F0A}"/>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2-8A3B-4CA2-ACE4-9C3C3EE42F0A}"/>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4-8A3B-4CA2-ACE4-9C3C3EE42F0A}"/>
              </c:ext>
            </c:extLst>
          </c:dPt>
          <c:dLbls>
            <c:dLbl>
              <c:idx val="0"/>
              <c:layout>
                <c:manualLayout>
                  <c:x val="-9.2509345631416481E-2"/>
                  <c:y val="-5.3961010952341664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0-8A3B-4CA2-ACE4-9C3C3EE42F0A}"/>
                </c:ext>
              </c:extLst>
            </c:dLbl>
            <c:dLbl>
              <c:idx val="1"/>
              <c:delete val="1"/>
              <c:extLst>
                <c:ext xmlns:c15="http://schemas.microsoft.com/office/drawing/2012/chart" uri="{CE6537A1-D6FC-4f65-9D91-7224C49458BB}"/>
                <c:ext xmlns:c16="http://schemas.microsoft.com/office/drawing/2014/chart" uri="{C3380CC4-5D6E-409C-BE32-E72D297353CC}">
                  <c16:uniqueId val="{00000002-8A3B-4CA2-ACE4-9C3C3EE42F0A}"/>
                </c:ext>
              </c:extLst>
            </c:dLbl>
            <c:dLbl>
              <c:idx val="2"/>
              <c:layout>
                <c:manualLayout>
                  <c:x val="-9.4507440730346309E-2"/>
                  <c:y val="1.960713352107828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8A3B-4CA2-ACE4-9C3C3EE42F0A}"/>
                </c:ext>
              </c:extLst>
            </c:dLbl>
            <c:dLbl>
              <c:idx val="3"/>
              <c:layout>
                <c:manualLayout>
                  <c:x val="-1.282353616140979E-2"/>
                  <c:y val="-7.780677326325956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8A3B-4CA2-ACE4-9C3C3EE42F0A}"/>
                </c:ext>
              </c:extLst>
            </c:dLbl>
            <c:dLbl>
              <c:idx val="4"/>
              <c:layout>
                <c:manualLayout>
                  <c:x val="3.4139071010541797E-2"/>
                  <c:y val="-0.1041535579925155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8A3B-4CA2-ACE4-9C3C3EE42F0A}"/>
                </c:ext>
              </c:extLst>
            </c:dLbl>
            <c:dLbl>
              <c:idx val="5"/>
              <c:layout>
                <c:manualLayout>
                  <c:x val="6.2177997381304501E-2"/>
                  <c:y val="-7.544833801297795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A-8A3B-4CA2-ACE4-9C3C3EE42F0A}"/>
                </c:ext>
              </c:extLst>
            </c:dLbl>
            <c:dLbl>
              <c:idx val="6"/>
              <c:layout>
                <c:manualLayout>
                  <c:x val="6.2558051326091477E-2"/>
                  <c:y val="-2.923192268855405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C-8A3B-4CA2-ACE4-9C3C3EE42F0A}"/>
                </c:ext>
              </c:extLst>
            </c:dLbl>
            <c:dLbl>
              <c:idx val="7"/>
              <c:layout>
                <c:manualLayout>
                  <c:x val="9.960163805991204E-2"/>
                  <c:y val="-2.9539463639263988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E-8A3B-4CA2-ACE4-9C3C3EE42F0A}"/>
                </c:ext>
              </c:extLst>
            </c:dLbl>
            <c:dLbl>
              <c:idx val="8"/>
              <c:delete val="1"/>
              <c:extLst>
                <c:ext xmlns:c15="http://schemas.microsoft.com/office/drawing/2012/chart" uri="{CE6537A1-D6FC-4f65-9D91-7224C49458BB}"/>
                <c:ext xmlns:c16="http://schemas.microsoft.com/office/drawing/2014/chart" uri="{C3380CC4-5D6E-409C-BE32-E72D297353CC}">
                  <c16:uniqueId val="{00000010-8A3B-4CA2-ACE4-9C3C3EE42F0A}"/>
                </c:ext>
              </c:extLst>
            </c:dLbl>
            <c:dLbl>
              <c:idx val="9"/>
              <c:layout>
                <c:manualLayout>
                  <c:x val="-2.3441889884166251E-2"/>
                  <c:y val="0.1110415433461107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2-8A3B-4CA2-ACE4-9C3C3EE42F0A}"/>
                </c:ext>
              </c:extLst>
            </c:dLbl>
            <c:dLbl>
              <c:idx val="10"/>
              <c:layout>
                <c:manualLayout>
                  <c:x val="-0.21107398367705646"/>
                  <c:y val="0.1023241553069375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8A3B-4CA2-ACE4-9C3C3EE42F0A}"/>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'LSCO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'LSCO Chrts'!$D$102:$D$112</c:f>
              <c:numCache>
                <c:formatCode>"$"#,##0</c:formatCode>
                <c:ptCount val="11"/>
                <c:pt idx="0">
                  <c:v>7124752</c:v>
                </c:pt>
                <c:pt idx="1">
                  <c:v>0</c:v>
                </c:pt>
                <c:pt idx="2">
                  <c:v>1631064</c:v>
                </c:pt>
                <c:pt idx="3">
                  <c:v>2657037</c:v>
                </c:pt>
                <c:pt idx="4">
                  <c:v>1979342</c:v>
                </c:pt>
                <c:pt idx="5">
                  <c:v>3182091</c:v>
                </c:pt>
                <c:pt idx="6">
                  <c:v>2529971</c:v>
                </c:pt>
                <c:pt idx="7">
                  <c:v>7921815</c:v>
                </c:pt>
                <c:pt idx="8">
                  <c:v>0</c:v>
                </c:pt>
                <c:pt idx="9">
                  <c:v>3388479</c:v>
                </c:pt>
                <c:pt idx="10">
                  <c:v>0</c:v>
                </c:pt>
              </c:numCache>
            </c:numRef>
          </c:val>
          <c:extLst>
            <c:ext xmlns:c16="http://schemas.microsoft.com/office/drawing/2014/chart" uri="{C3380CC4-5D6E-409C-BE32-E72D297353CC}">
              <c16:uniqueId val="{00000015-8A3B-4CA2-ACE4-9C3C3EE42F0A}"/>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033" r="0.75000000000001033" t="1" header="0.5" footer="0.5"/>
    <c:pageSetup orientation="landscape"/>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s>
</file>

<file path=xl/drawings/_rels/drawing2.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s>
</file>

<file path=xl/drawings/_rels/drawing9.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s>
</file>

<file path=xl/drawings/drawing1.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1">
          <a:extLst>
            <a:ext uri="{FF2B5EF4-FFF2-40B4-BE49-F238E27FC236}">
              <a16:creationId xmlns:a16="http://schemas.microsoft.com/office/drawing/2014/main" id="{00000000-0008-0000-12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114300</xdr:rowOff>
    </xdr:from>
    <xdr:to>
      <xdr:col>1</xdr:col>
      <xdr:colOff>0</xdr:colOff>
      <xdr:row>46</xdr:row>
      <xdr:rowOff>28575</xdr:rowOff>
    </xdr:to>
    <xdr:graphicFrame macro="">
      <xdr:nvGraphicFramePr>
        <xdr:cNvPr id="3" name="Chart 2">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19050</xdr:rowOff>
    </xdr:to>
    <xdr:graphicFrame macro="">
      <xdr:nvGraphicFramePr>
        <xdr:cNvPr id="4" name="Chart 3">
          <a:extLst>
            <a:ext uri="{FF2B5EF4-FFF2-40B4-BE49-F238E27FC236}">
              <a16:creationId xmlns:a16="http://schemas.microsoft.com/office/drawing/2014/main" id="{00000000-0008-0000-1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4">
          <a:extLst>
            <a:ext uri="{FF2B5EF4-FFF2-40B4-BE49-F238E27FC236}">
              <a16:creationId xmlns:a16="http://schemas.microsoft.com/office/drawing/2014/main" id="{00000000-0008-0000-1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1</xdr:col>
      <xdr:colOff>523875</xdr:colOff>
      <xdr:row>34</xdr:row>
      <xdr:rowOff>28575</xdr:rowOff>
    </xdr:from>
    <xdr:ext cx="110637" cy="237393"/>
    <xdr:sp macro="" textlink="">
      <xdr:nvSpPr>
        <xdr:cNvPr id="6" name="Text Box 5">
          <a:extLst>
            <a:ext uri="{FF2B5EF4-FFF2-40B4-BE49-F238E27FC236}">
              <a16:creationId xmlns:a16="http://schemas.microsoft.com/office/drawing/2014/main" id="{00000000-0008-0000-1200-000006000000}"/>
            </a:ext>
          </a:extLst>
        </xdr:cNvPr>
        <xdr:cNvSpPr txBox="1">
          <a:spLocks noChangeArrowheads="1"/>
        </xdr:cNvSpPr>
      </xdr:nvSpPr>
      <xdr:spPr bwMode="auto">
        <a:xfrm>
          <a:off x="11049000" y="6105525"/>
          <a:ext cx="110637" cy="237393"/>
        </a:xfrm>
        <a:prstGeom prst="rect">
          <a:avLst/>
        </a:prstGeom>
        <a:noFill/>
        <a:ln w="9525" algn="ctr">
          <a:noFill/>
          <a:miter lim="800000"/>
          <a:headEnd/>
          <a:tailEnd/>
        </a:ln>
        <a:effectLst/>
      </xdr:spPr>
    </xdr:sp>
    <xdr:clientData/>
  </xdr:oneCellAnchor>
  <xdr:oneCellAnchor>
    <xdr:from>
      <xdr:col>1</xdr:col>
      <xdr:colOff>523875</xdr:colOff>
      <xdr:row>34</xdr:row>
      <xdr:rowOff>28575</xdr:rowOff>
    </xdr:from>
    <xdr:ext cx="110637" cy="237393"/>
    <xdr:sp macro="" textlink="">
      <xdr:nvSpPr>
        <xdr:cNvPr id="7" name="Text Box 5">
          <a:extLst>
            <a:ext uri="{FF2B5EF4-FFF2-40B4-BE49-F238E27FC236}">
              <a16:creationId xmlns:a16="http://schemas.microsoft.com/office/drawing/2014/main" id="{00000000-0008-0000-1200-000007000000}"/>
            </a:ext>
          </a:extLst>
        </xdr:cNvPr>
        <xdr:cNvSpPr txBox="1">
          <a:spLocks noChangeArrowheads="1"/>
        </xdr:cNvSpPr>
      </xdr:nvSpPr>
      <xdr:spPr bwMode="auto">
        <a:xfrm>
          <a:off x="11106150" y="6105525"/>
          <a:ext cx="110637" cy="237393"/>
        </a:xfrm>
        <a:prstGeom prst="rect">
          <a:avLst/>
        </a:prstGeom>
        <a:noFill/>
        <a:ln w="9525" algn="ctr">
          <a:noFill/>
          <a:miter lim="800000"/>
          <a:headEnd/>
          <a:tailEnd/>
        </a:ln>
        <a:effectLst/>
      </xdr:spPr>
    </xdr:sp>
    <xdr:clientData/>
  </xdr:oneCellAnchor>
</xdr:wsDr>
</file>

<file path=xl/drawings/drawing10.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3A00-000002000000}"/>
            </a:ext>
          </a:extLst>
        </xdr:cNvPr>
        <xdr:cNvSpPr txBox="1">
          <a:spLocks noChangeArrowheads="1"/>
        </xdr:cNvSpPr>
      </xdr:nvSpPr>
      <xdr:spPr bwMode="auto">
        <a:xfrm>
          <a:off x="142875" y="14163675"/>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114300</xdr:rowOff>
    </xdr:from>
    <xdr:to>
      <xdr:col>1</xdr:col>
      <xdr:colOff>0</xdr:colOff>
      <xdr:row>46</xdr:row>
      <xdr:rowOff>28575</xdr:rowOff>
    </xdr:to>
    <xdr:graphicFrame macro="">
      <xdr:nvGraphicFramePr>
        <xdr:cNvPr id="3" name="Chart 13">
          <a:extLst>
            <a:ext uri="{FF2B5EF4-FFF2-40B4-BE49-F238E27FC236}">
              <a16:creationId xmlns:a16="http://schemas.microsoft.com/office/drawing/2014/main" id="{00000000-0008-0000-3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a:extLst>
            <a:ext uri="{FF2B5EF4-FFF2-40B4-BE49-F238E27FC236}">
              <a16:creationId xmlns:a16="http://schemas.microsoft.com/office/drawing/2014/main" id="{00000000-0008-0000-3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3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2</xdr:col>
      <xdr:colOff>28576</xdr:colOff>
      <xdr:row>35</xdr:row>
      <xdr:rowOff>104775</xdr:rowOff>
    </xdr:to>
    <xdr:sp macro="" textlink="">
      <xdr:nvSpPr>
        <xdr:cNvPr id="6" name="Text Box 28">
          <a:extLst>
            <a:ext uri="{FF2B5EF4-FFF2-40B4-BE49-F238E27FC236}">
              <a16:creationId xmlns:a16="http://schemas.microsoft.com/office/drawing/2014/main" id="{00000000-0008-0000-3A00-000006000000}"/>
            </a:ext>
          </a:extLst>
        </xdr:cNvPr>
        <xdr:cNvSpPr txBox="1">
          <a:spLocks noChangeArrowheads="1"/>
        </xdr:cNvSpPr>
      </xdr:nvSpPr>
      <xdr:spPr bwMode="auto">
        <a:xfrm>
          <a:off x="11106150" y="6115050"/>
          <a:ext cx="114301" cy="238125"/>
        </a:xfrm>
        <a:prstGeom prst="rect">
          <a:avLst/>
        </a:prstGeom>
        <a:noFill/>
        <a:ln w="9525" algn="ctr">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6146" name="Text Box 2">
          <a:extLst>
            <a:ext uri="{FF2B5EF4-FFF2-40B4-BE49-F238E27FC236}">
              <a16:creationId xmlns:a16="http://schemas.microsoft.com/office/drawing/2014/main" id="{00000000-0008-0000-1A00-00000218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6</xdr:row>
      <xdr:rowOff>98913</xdr:rowOff>
    </xdr:from>
    <xdr:to>
      <xdr:col>1</xdr:col>
      <xdr:colOff>19050</xdr:colOff>
      <xdr:row>45</xdr:row>
      <xdr:rowOff>155331</xdr:rowOff>
    </xdr:to>
    <xdr:graphicFrame macro="">
      <xdr:nvGraphicFramePr>
        <xdr:cNvPr id="46252" name="Chart 13">
          <a:extLst>
            <a:ext uri="{FF2B5EF4-FFF2-40B4-BE49-F238E27FC236}">
              <a16:creationId xmlns:a16="http://schemas.microsoft.com/office/drawing/2014/main" id="{00000000-0008-0000-1A00-0000ACB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50</xdr:row>
      <xdr:rowOff>25645</xdr:rowOff>
    </xdr:from>
    <xdr:to>
      <xdr:col>1</xdr:col>
      <xdr:colOff>19050</xdr:colOff>
      <xdr:row>91</xdr:row>
      <xdr:rowOff>53487</xdr:rowOff>
    </xdr:to>
    <xdr:graphicFrame macro="">
      <xdr:nvGraphicFramePr>
        <xdr:cNvPr id="46253" name="Chart 15">
          <a:extLst>
            <a:ext uri="{FF2B5EF4-FFF2-40B4-BE49-F238E27FC236}">
              <a16:creationId xmlns:a16="http://schemas.microsoft.com/office/drawing/2014/main" id="{00000000-0008-0000-1A00-0000ADB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95</xdr:row>
      <xdr:rowOff>82062</xdr:rowOff>
    </xdr:from>
    <xdr:to>
      <xdr:col>1</xdr:col>
      <xdr:colOff>0</xdr:colOff>
      <xdr:row>135</xdr:row>
      <xdr:rowOff>1</xdr:rowOff>
    </xdr:to>
    <xdr:graphicFrame macro="">
      <xdr:nvGraphicFramePr>
        <xdr:cNvPr id="46254" name="Chart 18">
          <a:extLst>
            <a:ext uri="{FF2B5EF4-FFF2-40B4-BE49-F238E27FC236}">
              <a16:creationId xmlns:a16="http://schemas.microsoft.com/office/drawing/2014/main" id="{00000000-0008-0000-1A00-0000AEB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2</xdr:col>
      <xdr:colOff>28576</xdr:colOff>
      <xdr:row>35</xdr:row>
      <xdr:rowOff>104775</xdr:rowOff>
    </xdr:to>
    <xdr:sp macro="" textlink="">
      <xdr:nvSpPr>
        <xdr:cNvPr id="46255" name="Text Box 28">
          <a:extLst>
            <a:ext uri="{FF2B5EF4-FFF2-40B4-BE49-F238E27FC236}">
              <a16:creationId xmlns:a16="http://schemas.microsoft.com/office/drawing/2014/main" id="{00000000-0008-0000-1A00-0000AFB4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1E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114300</xdr:rowOff>
    </xdr:from>
    <xdr:to>
      <xdr:col>1</xdr:col>
      <xdr:colOff>0</xdr:colOff>
      <xdr:row>46</xdr:row>
      <xdr:rowOff>28575</xdr:rowOff>
    </xdr:to>
    <xdr:graphicFrame macro="">
      <xdr:nvGraphicFramePr>
        <xdr:cNvPr id="3" name="Chart 13">
          <a:extLst>
            <a:ext uri="{FF2B5EF4-FFF2-40B4-BE49-F238E27FC236}">
              <a16:creationId xmlns:a16="http://schemas.microsoft.com/office/drawing/2014/main" id="{00000000-0008-0000-1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0</xdr:col>
      <xdr:colOff>10580076</xdr:colOff>
      <xdr:row>91</xdr:row>
      <xdr:rowOff>9525</xdr:rowOff>
    </xdr:to>
    <xdr:graphicFrame macro="">
      <xdr:nvGraphicFramePr>
        <xdr:cNvPr id="4" name="Chart 15">
          <a:extLst>
            <a:ext uri="{FF2B5EF4-FFF2-40B4-BE49-F238E27FC236}">
              <a16:creationId xmlns:a16="http://schemas.microsoft.com/office/drawing/2014/main" id="{00000000-0008-0000-1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95</xdr:row>
      <xdr:rowOff>64931</xdr:rowOff>
    </xdr:from>
    <xdr:to>
      <xdr:col>1</xdr:col>
      <xdr:colOff>0</xdr:colOff>
      <xdr:row>135</xdr:row>
      <xdr:rowOff>55406</xdr:rowOff>
    </xdr:to>
    <xdr:graphicFrame macro="">
      <xdr:nvGraphicFramePr>
        <xdr:cNvPr id="5" name="Chart 18">
          <a:extLst>
            <a:ext uri="{FF2B5EF4-FFF2-40B4-BE49-F238E27FC236}">
              <a16:creationId xmlns:a16="http://schemas.microsoft.com/office/drawing/2014/main" id="{00000000-0008-0000-1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4</xdr:col>
      <xdr:colOff>453538</xdr:colOff>
      <xdr:row>35</xdr:row>
      <xdr:rowOff>104775</xdr:rowOff>
    </xdr:to>
    <xdr:sp macro="" textlink="">
      <xdr:nvSpPr>
        <xdr:cNvPr id="6" name="Text Box 28">
          <a:extLst>
            <a:ext uri="{FF2B5EF4-FFF2-40B4-BE49-F238E27FC236}">
              <a16:creationId xmlns:a16="http://schemas.microsoft.com/office/drawing/2014/main" id="{00000000-0008-0000-1E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22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70339</xdr:rowOff>
    </xdr:from>
    <xdr:to>
      <xdr:col>1</xdr:col>
      <xdr:colOff>0</xdr:colOff>
      <xdr:row>45</xdr:row>
      <xdr:rowOff>145806</xdr:rowOff>
    </xdr:to>
    <xdr:graphicFrame macro="">
      <xdr:nvGraphicFramePr>
        <xdr:cNvPr id="3" name="Chart 13">
          <a:extLst>
            <a:ext uri="{FF2B5EF4-FFF2-40B4-BE49-F238E27FC236}">
              <a16:creationId xmlns:a16="http://schemas.microsoft.com/office/drawing/2014/main" id="{00000000-0008-0000-2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a:extLst>
            <a:ext uri="{FF2B5EF4-FFF2-40B4-BE49-F238E27FC236}">
              <a16:creationId xmlns:a16="http://schemas.microsoft.com/office/drawing/2014/main" id="{00000000-0008-0000-2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2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2</xdr:col>
      <xdr:colOff>28576</xdr:colOff>
      <xdr:row>35</xdr:row>
      <xdr:rowOff>104775</xdr:rowOff>
    </xdr:to>
    <xdr:sp macro="" textlink="">
      <xdr:nvSpPr>
        <xdr:cNvPr id="6" name="Text Box 28">
          <a:extLst>
            <a:ext uri="{FF2B5EF4-FFF2-40B4-BE49-F238E27FC236}">
              <a16:creationId xmlns:a16="http://schemas.microsoft.com/office/drawing/2014/main" id="{00000000-0008-0000-22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26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84992</xdr:rowOff>
    </xdr:from>
    <xdr:to>
      <xdr:col>1</xdr:col>
      <xdr:colOff>0</xdr:colOff>
      <xdr:row>45</xdr:row>
      <xdr:rowOff>160459</xdr:rowOff>
    </xdr:to>
    <xdr:graphicFrame macro="">
      <xdr:nvGraphicFramePr>
        <xdr:cNvPr id="3" name="Chart 13">
          <a:extLst>
            <a:ext uri="{FF2B5EF4-FFF2-40B4-BE49-F238E27FC236}">
              <a16:creationId xmlns:a16="http://schemas.microsoft.com/office/drawing/2014/main" id="{00000000-0008-0000-2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a:extLst>
            <a:ext uri="{FF2B5EF4-FFF2-40B4-BE49-F238E27FC236}">
              <a16:creationId xmlns:a16="http://schemas.microsoft.com/office/drawing/2014/main" id="{00000000-0008-0000-2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2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2</xdr:col>
      <xdr:colOff>28576</xdr:colOff>
      <xdr:row>35</xdr:row>
      <xdr:rowOff>104775</xdr:rowOff>
    </xdr:to>
    <xdr:sp macro="" textlink="">
      <xdr:nvSpPr>
        <xdr:cNvPr id="6" name="Text Box 28">
          <a:extLst>
            <a:ext uri="{FF2B5EF4-FFF2-40B4-BE49-F238E27FC236}">
              <a16:creationId xmlns:a16="http://schemas.microsoft.com/office/drawing/2014/main" id="{00000000-0008-0000-26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2A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114300</xdr:rowOff>
    </xdr:from>
    <xdr:to>
      <xdr:col>1</xdr:col>
      <xdr:colOff>0</xdr:colOff>
      <xdr:row>46</xdr:row>
      <xdr:rowOff>28575</xdr:rowOff>
    </xdr:to>
    <xdr:graphicFrame macro="">
      <xdr:nvGraphicFramePr>
        <xdr:cNvPr id="3" name="Chart 13">
          <a:extLst>
            <a:ext uri="{FF2B5EF4-FFF2-40B4-BE49-F238E27FC236}">
              <a16:creationId xmlns:a16="http://schemas.microsoft.com/office/drawing/2014/main" id="{00000000-0008-0000-2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a:extLst>
            <a:ext uri="{FF2B5EF4-FFF2-40B4-BE49-F238E27FC236}">
              <a16:creationId xmlns:a16="http://schemas.microsoft.com/office/drawing/2014/main" id="{00000000-0008-0000-2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94</xdr:row>
      <xdr:rowOff>155330</xdr:rowOff>
    </xdr:from>
    <xdr:to>
      <xdr:col>1</xdr:col>
      <xdr:colOff>0</xdr:colOff>
      <xdr:row>134</xdr:row>
      <xdr:rowOff>145806</xdr:rowOff>
    </xdr:to>
    <xdr:graphicFrame macro="">
      <xdr:nvGraphicFramePr>
        <xdr:cNvPr id="5" name="Chart 18">
          <a:extLst>
            <a:ext uri="{FF2B5EF4-FFF2-40B4-BE49-F238E27FC236}">
              <a16:creationId xmlns:a16="http://schemas.microsoft.com/office/drawing/2014/main" id="{00000000-0008-0000-2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2</xdr:col>
      <xdr:colOff>28576</xdr:colOff>
      <xdr:row>35</xdr:row>
      <xdr:rowOff>104775</xdr:rowOff>
    </xdr:to>
    <xdr:sp macro="" textlink="">
      <xdr:nvSpPr>
        <xdr:cNvPr id="6" name="Text Box 28">
          <a:extLst>
            <a:ext uri="{FF2B5EF4-FFF2-40B4-BE49-F238E27FC236}">
              <a16:creationId xmlns:a16="http://schemas.microsoft.com/office/drawing/2014/main" id="{00000000-0008-0000-2A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2E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84993</xdr:rowOff>
    </xdr:from>
    <xdr:to>
      <xdr:col>1</xdr:col>
      <xdr:colOff>0</xdr:colOff>
      <xdr:row>45</xdr:row>
      <xdr:rowOff>160460</xdr:rowOff>
    </xdr:to>
    <xdr:graphicFrame macro="">
      <xdr:nvGraphicFramePr>
        <xdr:cNvPr id="3" name="Chart 13">
          <a:extLst>
            <a:ext uri="{FF2B5EF4-FFF2-40B4-BE49-F238E27FC236}">
              <a16:creationId xmlns:a16="http://schemas.microsoft.com/office/drawing/2014/main" id="{00000000-0008-0000-2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0</xdr:col>
      <xdr:colOff>10580076</xdr:colOff>
      <xdr:row>91</xdr:row>
      <xdr:rowOff>9525</xdr:rowOff>
    </xdr:to>
    <xdr:graphicFrame macro="">
      <xdr:nvGraphicFramePr>
        <xdr:cNvPr id="4" name="Chart 15">
          <a:extLst>
            <a:ext uri="{FF2B5EF4-FFF2-40B4-BE49-F238E27FC236}">
              <a16:creationId xmlns:a16="http://schemas.microsoft.com/office/drawing/2014/main" id="{00000000-0008-0000-2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2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2</xdr:col>
      <xdr:colOff>28576</xdr:colOff>
      <xdr:row>35</xdr:row>
      <xdr:rowOff>104775</xdr:rowOff>
    </xdr:to>
    <xdr:sp macro="" textlink="">
      <xdr:nvSpPr>
        <xdr:cNvPr id="6" name="Text Box 28">
          <a:extLst>
            <a:ext uri="{FF2B5EF4-FFF2-40B4-BE49-F238E27FC236}">
              <a16:creationId xmlns:a16="http://schemas.microsoft.com/office/drawing/2014/main" id="{00000000-0008-0000-2E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32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114300</xdr:rowOff>
    </xdr:from>
    <xdr:to>
      <xdr:col>1</xdr:col>
      <xdr:colOff>0</xdr:colOff>
      <xdr:row>46</xdr:row>
      <xdr:rowOff>28575</xdr:rowOff>
    </xdr:to>
    <xdr:graphicFrame macro="">
      <xdr:nvGraphicFramePr>
        <xdr:cNvPr id="3" name="Chart 13">
          <a:extLst>
            <a:ext uri="{FF2B5EF4-FFF2-40B4-BE49-F238E27FC236}">
              <a16:creationId xmlns:a16="http://schemas.microsoft.com/office/drawing/2014/main" id="{00000000-0008-0000-3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a:extLst>
            <a:ext uri="{FF2B5EF4-FFF2-40B4-BE49-F238E27FC236}">
              <a16:creationId xmlns:a16="http://schemas.microsoft.com/office/drawing/2014/main" id="{00000000-0008-0000-3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3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2</xdr:col>
      <xdr:colOff>28576</xdr:colOff>
      <xdr:row>35</xdr:row>
      <xdr:rowOff>104775</xdr:rowOff>
    </xdr:to>
    <xdr:sp macro="" textlink="">
      <xdr:nvSpPr>
        <xdr:cNvPr id="6" name="Text Box 28">
          <a:extLst>
            <a:ext uri="{FF2B5EF4-FFF2-40B4-BE49-F238E27FC236}">
              <a16:creationId xmlns:a16="http://schemas.microsoft.com/office/drawing/2014/main" id="{00000000-0008-0000-32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3600-000002000000}"/>
            </a:ext>
          </a:extLst>
        </xdr:cNvPr>
        <xdr:cNvSpPr txBox="1">
          <a:spLocks noChangeArrowheads="1"/>
        </xdr:cNvSpPr>
      </xdr:nvSpPr>
      <xdr:spPr bwMode="auto">
        <a:xfrm>
          <a:off x="142875" y="14163675"/>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114300</xdr:rowOff>
    </xdr:from>
    <xdr:to>
      <xdr:col>1</xdr:col>
      <xdr:colOff>0</xdr:colOff>
      <xdr:row>46</xdr:row>
      <xdr:rowOff>28575</xdr:rowOff>
    </xdr:to>
    <xdr:graphicFrame macro="">
      <xdr:nvGraphicFramePr>
        <xdr:cNvPr id="3" name="Chart 13">
          <a:extLst>
            <a:ext uri="{FF2B5EF4-FFF2-40B4-BE49-F238E27FC236}">
              <a16:creationId xmlns:a16="http://schemas.microsoft.com/office/drawing/2014/main" id="{00000000-0008-0000-3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a:extLst>
            <a:ext uri="{FF2B5EF4-FFF2-40B4-BE49-F238E27FC236}">
              <a16:creationId xmlns:a16="http://schemas.microsoft.com/office/drawing/2014/main" id="{00000000-0008-0000-3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3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2</xdr:col>
      <xdr:colOff>28576</xdr:colOff>
      <xdr:row>35</xdr:row>
      <xdr:rowOff>104775</xdr:rowOff>
    </xdr:to>
    <xdr:sp macro="" textlink="">
      <xdr:nvSpPr>
        <xdr:cNvPr id="6" name="Text Box 28">
          <a:extLst>
            <a:ext uri="{FF2B5EF4-FFF2-40B4-BE49-F238E27FC236}">
              <a16:creationId xmlns:a16="http://schemas.microsoft.com/office/drawing/2014/main" id="{00000000-0008-0000-3600-000006000000}"/>
            </a:ext>
          </a:extLst>
        </xdr:cNvPr>
        <xdr:cNvSpPr txBox="1">
          <a:spLocks noChangeArrowheads="1"/>
        </xdr:cNvSpPr>
      </xdr:nvSpPr>
      <xdr:spPr bwMode="auto">
        <a:xfrm>
          <a:off x="11106150" y="6115050"/>
          <a:ext cx="114301" cy="238125"/>
        </a:xfrm>
        <a:prstGeom prst="rect">
          <a:avLst/>
        </a:prstGeom>
        <a:noFill/>
        <a:ln w="9525" algn="ctr">
          <a:no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HECB-AUVFS41\UserDoc$\Sources%20&amp;%20Uses\Univ%20-%20Sources%20&amp;%20Uses%20FY%202016\0%20-%20Univ%20-%20Research%20-%20FY%202016%20-%20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HECB-AUVFS41\UserDoc$\mciverje\My%20Documents\MyFiles\SCH-Univ\SRSCHLevFYTota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HECB-AUVFS41\UserDoc$\Documents%20and%20Settings\cernosekj\Local%20Settings\Temporary%20Internet%20Files\OLK2E\FY2006C2swrk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THECB-AUVFS41\UserDoc$\UserDoc$\Documents%20and%20Settings\cernosekj\Local%20Settings\Temporary%20Internet%20Files\OLK2E\FY2006C2swrk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Acad Space Model"/>
      <sheetName val="Almanac"/>
      <sheetName val="Univ_Research"/>
      <sheetName val="Univ Research NA"/>
      <sheetName val="Healthcare"/>
      <sheetName val="List RR"/>
      <sheetName val="List"/>
      <sheetName val="Areo"/>
      <sheetName val="Summary"/>
      <sheetName val="ARL"/>
      <sheetName val="ARLRR"/>
      <sheetName val="AUS1"/>
      <sheetName val="DAL"/>
      <sheetName val="DALRR"/>
      <sheetName val="E-P"/>
      <sheetName val="E-PRR"/>
      <sheetName val="RGV1"/>
      <sheetName val="RGV1-RR"/>
      <sheetName val="P-B"/>
      <sheetName val="P-BRR"/>
      <sheetName val="S-A"/>
      <sheetName val="S-ARR"/>
      <sheetName val="TYL"/>
      <sheetName val="TYLRR"/>
      <sheetName val="TAMUComb"/>
      <sheetName val="TAMUG"/>
      <sheetName val="TAMUGRR"/>
      <sheetName val="PVAMU"/>
      <sheetName val="PVAMURR"/>
      <sheetName val="TARLST"/>
      <sheetName val="TARLSTRR"/>
      <sheetName val="TAMUCC"/>
      <sheetName val="TAMUCCRR"/>
      <sheetName val="TAMUK"/>
      <sheetName val="TAMUKRR"/>
      <sheetName val="TAMIU"/>
      <sheetName val="TAMIURR"/>
      <sheetName val="WTAMU"/>
      <sheetName val="WTAMURR"/>
      <sheetName val="TAMUC"/>
      <sheetName val="TAMUCRR"/>
      <sheetName val="TAMUT"/>
      <sheetName val="TAMUTRR"/>
      <sheetName val="TAMUCT"/>
      <sheetName val="TAMUCTRR"/>
      <sheetName val="TAMUSA"/>
      <sheetName val="TAMUSARR"/>
      <sheetName val="UH"/>
      <sheetName val="UHRR"/>
      <sheetName val="UHCL"/>
      <sheetName val="UHCLRR"/>
      <sheetName val="UHD"/>
      <sheetName val="UHDRR"/>
      <sheetName val="UHV"/>
      <sheetName val="UHVRR"/>
      <sheetName val="LU"/>
      <sheetName val="LURR"/>
      <sheetName val="SHSU"/>
      <sheetName val="SHSURR"/>
      <sheetName val="TXST"/>
      <sheetName val="TXSTRR"/>
      <sheetName val="SRSU"/>
      <sheetName val="SRSURR"/>
      <sheetName val="TTU"/>
      <sheetName val="TTURR"/>
      <sheetName val="ASU"/>
      <sheetName val="ASURR"/>
      <sheetName val="UNT"/>
      <sheetName val="UNTRR"/>
      <sheetName val="UNTD"/>
      <sheetName val="UNTDRR"/>
      <sheetName val="MidWST"/>
      <sheetName val="MidWSTRR"/>
      <sheetName val="SFA"/>
      <sheetName val="SFARR"/>
      <sheetName val="TSU"/>
      <sheetName val="TSURR"/>
      <sheetName val="TWU"/>
      <sheetName val="TWURR"/>
      <sheetName val="Blank"/>
      <sheetName val="TAMU Smmy"/>
      <sheetName val="TAMU"/>
      <sheetName val="TAR"/>
      <sheetName val="TAES"/>
      <sheetName val="TEES1"/>
      <sheetName val="TEES2"/>
      <sheetName val="TFS"/>
      <sheetName val="TTI"/>
      <sheetName val="TVMDL"/>
      <sheetName val="TAMRF"/>
      <sheetName val="TAMSR"/>
      <sheetName val="TAMTC"/>
      <sheetName val="TAMUS"/>
      <sheetName val="AUS"/>
      <sheetName val="RGV"/>
      <sheetName val="RGV-RR"/>
      <sheetName val="Input"/>
      <sheetName val="Names"/>
      <sheetName val="FTSE"/>
      <sheetName val="PeerGroups"/>
      <sheetName val="SystemGroups"/>
      <sheetName val="Balancing"/>
      <sheetName val="TAMU Smmy (2)"/>
      <sheetName val="Summary (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ow r="8">
          <cell r="C8" t="str">
            <v>The University of Texas at Arlington</v>
          </cell>
          <cell r="R8">
            <v>508.9</v>
          </cell>
        </row>
        <row r="9">
          <cell r="C9" t="str">
            <v>The University of Texas at Austin -  All Disciplines (A+H+M)</v>
          </cell>
          <cell r="R9">
            <v>1673.98</v>
          </cell>
        </row>
        <row r="10">
          <cell r="C10" t="str">
            <v>The University of Texas at Dallas</v>
          </cell>
          <cell r="R10">
            <v>480</v>
          </cell>
        </row>
        <row r="11">
          <cell r="C11" t="str">
            <v>The University of Texas at El Paso</v>
          </cell>
          <cell r="R11">
            <v>458.88</v>
          </cell>
        </row>
        <row r="12">
          <cell r="C12" t="str">
            <v>The University of Texas RGV - All Disciplines (A+H+M)</v>
          </cell>
          <cell r="R12">
            <v>400.05</v>
          </cell>
        </row>
        <row r="13">
          <cell r="C13" t="str">
            <v>The University of Texas of the Permian Basin</v>
          </cell>
          <cell r="R13">
            <v>83.8</v>
          </cell>
        </row>
        <row r="14">
          <cell r="C14" t="str">
            <v>The University of Texas at San Antonio</v>
          </cell>
          <cell r="R14">
            <v>574.04</v>
          </cell>
        </row>
        <row r="15">
          <cell r="C15" t="str">
            <v>The University of Texas at Tyler</v>
          </cell>
          <cell r="R15">
            <v>204.68</v>
          </cell>
        </row>
        <row r="16">
          <cell r="C16" t="str">
            <v>Texas A&amp;M University</v>
          </cell>
          <cell r="R16">
            <v>1562.55</v>
          </cell>
        </row>
        <row r="17">
          <cell r="C17" t="str">
            <v>Texas A&amp;M University at Galveston</v>
          </cell>
          <cell r="R17">
            <v>54.25</v>
          </cell>
        </row>
        <row r="18">
          <cell r="C18" t="str">
            <v>Prairie View A &amp; M University</v>
          </cell>
          <cell r="R18">
            <v>182.33</v>
          </cell>
        </row>
        <row r="19">
          <cell r="C19" t="str">
            <v>Tarleton State University</v>
          </cell>
          <cell r="R19">
            <v>249.24</v>
          </cell>
        </row>
        <row r="20">
          <cell r="C20" t="str">
            <v>Texas A&amp;M University - Corpus Christi</v>
          </cell>
          <cell r="R20">
            <v>197.46</v>
          </cell>
        </row>
        <row r="21">
          <cell r="C21" t="str">
            <v>Texas A&amp;M University - Kingsville</v>
          </cell>
          <cell r="R21">
            <v>223.37</v>
          </cell>
        </row>
        <row r="22">
          <cell r="C22" t="str">
            <v>Texas A&amp;M International University</v>
          </cell>
          <cell r="R22">
            <v>132.53</v>
          </cell>
        </row>
        <row r="23">
          <cell r="C23" t="str">
            <v>West Texas A&amp;M University</v>
          </cell>
          <cell r="R23">
            <v>150.59</v>
          </cell>
        </row>
        <row r="24">
          <cell r="C24" t="str">
            <v>Texas A&amp;M University - Commerce</v>
          </cell>
          <cell r="R24">
            <v>237.19</v>
          </cell>
        </row>
        <row r="25">
          <cell r="C25" t="str">
            <v>Texas A&amp;M University - Texarkana</v>
          </cell>
          <cell r="R25">
            <v>59.1</v>
          </cell>
        </row>
        <row r="26">
          <cell r="C26" t="str">
            <v>Texas A&amp;M University - Central Texas</v>
          </cell>
          <cell r="R26">
            <v>67</v>
          </cell>
        </row>
        <row r="27">
          <cell r="C27" t="str">
            <v>Texas A&amp;M University - San Antonio</v>
          </cell>
          <cell r="R27">
            <v>71.25</v>
          </cell>
        </row>
        <row r="28">
          <cell r="C28" t="str">
            <v>University of Houston</v>
          </cell>
          <cell r="R28">
            <v>899.58</v>
          </cell>
        </row>
        <row r="29">
          <cell r="C29" t="str">
            <v>University of Houston - Clear Lake</v>
          </cell>
          <cell r="R29">
            <v>243.2</v>
          </cell>
        </row>
        <row r="30">
          <cell r="C30" t="str">
            <v>University of Houston - Downtown</v>
          </cell>
          <cell r="R30">
            <v>217.99</v>
          </cell>
        </row>
        <row r="31">
          <cell r="C31" t="str">
            <v>University of Houston - Victoria</v>
          </cell>
          <cell r="R31">
            <v>90</v>
          </cell>
        </row>
        <row r="32">
          <cell r="C32" t="str">
            <v xml:space="preserve">Lamar University </v>
          </cell>
          <cell r="R32">
            <v>296</v>
          </cell>
        </row>
        <row r="33">
          <cell r="C33" t="str">
            <v>Sam Houston State University</v>
          </cell>
          <cell r="R33">
            <v>392.31</v>
          </cell>
        </row>
        <row r="34">
          <cell r="C34" t="str">
            <v>Texas State University</v>
          </cell>
          <cell r="R34">
            <v>484.94</v>
          </cell>
        </row>
        <row r="35">
          <cell r="C35" t="str">
            <v>Sul Ross State University - Rio Grande</v>
          </cell>
          <cell r="R35">
            <v>25.8</v>
          </cell>
        </row>
        <row r="36">
          <cell r="C36" t="str">
            <v>Sul Ross State University</v>
          </cell>
          <cell r="Q36">
            <v>0</v>
          </cell>
          <cell r="R36">
            <v>62.31</v>
          </cell>
          <cell r="S36">
            <v>88.11</v>
          </cell>
        </row>
        <row r="37">
          <cell r="C37" t="str">
            <v>Texas Tech University</v>
          </cell>
          <cell r="R37">
            <v>975.38</v>
          </cell>
        </row>
        <row r="38">
          <cell r="C38" t="str">
            <v>Angelo State University</v>
          </cell>
          <cell r="R38">
            <v>179.41</v>
          </cell>
        </row>
        <row r="39">
          <cell r="C39" t="str">
            <v>University of North Texas</v>
          </cell>
          <cell r="R39">
            <v>534.48</v>
          </cell>
        </row>
        <row r="40">
          <cell r="C40" t="str">
            <v>University of North Texas at Dallas</v>
          </cell>
          <cell r="R40">
            <v>35.25</v>
          </cell>
        </row>
        <row r="41">
          <cell r="C41" t="str">
            <v>Midwestern State University</v>
          </cell>
          <cell r="R41">
            <v>180.9</v>
          </cell>
        </row>
        <row r="42">
          <cell r="C42" t="str">
            <v>Stephen F. Austin State University</v>
          </cell>
          <cell r="R42">
            <v>378.04</v>
          </cell>
        </row>
        <row r="43">
          <cell r="C43" t="str">
            <v>Texas Southern University</v>
          </cell>
          <cell r="R43">
            <v>246.03</v>
          </cell>
        </row>
        <row r="44">
          <cell r="C44" t="str">
            <v>Texas Woman's University</v>
          </cell>
          <cell r="R44">
            <v>304.89999999999998</v>
          </cell>
        </row>
        <row r="47">
          <cell r="R47">
            <v>13117.71</v>
          </cell>
        </row>
        <row r="49">
          <cell r="N49" t="str">
            <v>Not Used for Research</v>
          </cell>
          <cell r="R49">
            <v>13117.71</v>
          </cell>
        </row>
        <row r="50">
          <cell r="O50" t="str">
            <v>Not Used for Research</v>
          </cell>
          <cell r="R50" t="str">
            <v>Fall 2015</v>
          </cell>
          <cell r="S50" t="str">
            <v>Univ. moved to end of semester reporting, so use prior year data.</v>
          </cell>
        </row>
        <row r="51">
          <cell r="S51" t="str">
            <v>FY 16 will use Fall FY 15.</v>
          </cell>
        </row>
        <row r="52">
          <cell r="R52" t="str">
            <v>Checked Ok</v>
          </cell>
        </row>
        <row r="53">
          <cell r="R53">
            <v>42705</v>
          </cell>
        </row>
        <row r="57">
          <cell r="C57" t="str">
            <v>The University of Texas at Austin Medical School (M)</v>
          </cell>
          <cell r="E57" t="str">
            <v>The University of Texas at Austin Medical School (M)</v>
          </cell>
          <cell r="R57">
            <v>23.94</v>
          </cell>
        </row>
        <row r="58">
          <cell r="C58" t="str">
            <v>The University of Texas at Austin - Academic &amp; Health (A+H)</v>
          </cell>
          <cell r="E58" t="str">
            <v>The University of Texas at Austin - Academic &amp; Health (A+H)</v>
          </cell>
          <cell r="R58">
            <v>1650.04</v>
          </cell>
        </row>
        <row r="60">
          <cell r="C60" t="str">
            <v>The University of Texas Rio Grande Valley Medical School (M)</v>
          </cell>
          <cell r="E60" t="str">
            <v>The University of Texas Rio Grande Valley Medical School (M)</v>
          </cell>
          <cell r="R60">
            <v>24</v>
          </cell>
        </row>
        <row r="61">
          <cell r="C61" t="str">
            <v>The University of Texas RGV - Academic &amp; Health (A+H)</v>
          </cell>
          <cell r="E61" t="str">
            <v>The University of Texas RGV - Academic &amp; Health (A+H)</v>
          </cell>
          <cell r="R61">
            <v>376.05</v>
          </cell>
        </row>
      </sheetData>
      <sheetData sheetId="100"/>
      <sheetData sheetId="101"/>
      <sheetData sheetId="102" refreshError="1"/>
      <sheetData sheetId="103" refreshError="1"/>
      <sheetData sheetId="10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Y84"/>
      <sheetName val="FY85"/>
      <sheetName val="FY86"/>
      <sheetName val="FY87"/>
      <sheetName val="FY88"/>
      <sheetName val="FY89"/>
      <sheetName val="FY90"/>
      <sheetName val="FY91"/>
      <sheetName val="FY92"/>
      <sheetName val="FY93"/>
      <sheetName val="FY94"/>
      <sheetName val="FY95"/>
      <sheetName val="FY96"/>
      <sheetName val="FY97"/>
      <sheetName val="FY98"/>
      <sheetName val="FY99"/>
      <sheetName val="FY00"/>
      <sheetName val="FY01"/>
      <sheetName val="FY02"/>
      <sheetName val="FY03"/>
      <sheetName val="FY04"/>
      <sheetName val="FY05"/>
      <sheetName val="FY06"/>
      <sheetName val="FY07"/>
      <sheetName val="FY08"/>
      <sheetName val="FY09"/>
      <sheetName val="Sheet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1" t="str">
            <v>STATE-FUNDED SEMESTER CREDIT HOURS BY LEVEL</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TArl"/>
      <sheetName val="UTAustin"/>
      <sheetName val="UTDallas"/>
      <sheetName val="UTEP"/>
      <sheetName val="UTPanAm"/>
      <sheetName val="UTBrwnsville"/>
      <sheetName val="UTPB"/>
      <sheetName val="UTSA"/>
      <sheetName val="UTTyler"/>
      <sheetName val="TAMU"/>
      <sheetName val="TAMUG"/>
      <sheetName val="PVAMU"/>
      <sheetName val="Tarleton"/>
      <sheetName val="TAMUCommerce"/>
      <sheetName val="TAMUCorpusChristi"/>
      <sheetName val="TAMUKingsville"/>
      <sheetName val="TAMUInternational"/>
      <sheetName val="TAMUTexarkana"/>
      <sheetName val="WTAMU"/>
      <sheetName val="UH"/>
      <sheetName val="UHClearLake"/>
      <sheetName val="UHDowntown"/>
      <sheetName val="UHVictoria"/>
      <sheetName val="Midwestern"/>
      <sheetName val="UNorthTexas"/>
      <sheetName val="SFASU"/>
      <sheetName val="TSU"/>
      <sheetName val="Tech"/>
      <sheetName val="TWU"/>
      <sheetName val="AngeloState"/>
      <sheetName val="Lamar"/>
      <sheetName val="SamHouston"/>
      <sheetName val="TxStateSanMarcos"/>
      <sheetName val="SulRo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
          <cell r="A1" t="str">
            <v>Midwestern State University</v>
          </cell>
        </row>
        <row r="2">
          <cell r="A2" t="str">
            <v>SCHEDULE C-2:  EXPENSES BY OBJECT AND FUND GROUP</v>
          </cell>
          <cell r="AE2" t="str">
            <v>Schcol &amp; Fell</v>
          </cell>
          <cell r="AF2" t="str">
            <v>Schcol &amp; Fell</v>
          </cell>
        </row>
        <row r="3">
          <cell r="A3" t="str">
            <v>For the year ended August 31, 2006</v>
          </cell>
          <cell r="AF3" t="str">
            <v>Allowances</v>
          </cell>
        </row>
        <row r="4">
          <cell r="A4" t="str">
            <v>UNAUDITED</v>
          </cell>
        </row>
        <row r="5">
          <cell r="A5">
            <v>24</v>
          </cell>
        </row>
        <row r="6">
          <cell r="C6" t="str">
            <v>Salaries</v>
          </cell>
          <cell r="E6" t="str">
            <v>Payroll</v>
          </cell>
          <cell r="G6" t="str">
            <v>Costs of</v>
          </cell>
          <cell r="I6" t="str">
            <v>Professional</v>
          </cell>
          <cell r="M6" t="str">
            <v>Materials</v>
          </cell>
          <cell r="S6" t="str">
            <v>Repairs and</v>
          </cell>
          <cell r="U6" t="str">
            <v>Rentals and</v>
          </cell>
          <cell r="W6" t="str">
            <v>Printing and</v>
          </cell>
          <cell r="Y6" t="str">
            <v>Bad Debt</v>
          </cell>
          <cell r="AA6" t="str">
            <v xml:space="preserve">Claims and </v>
          </cell>
          <cell r="AC6" t="str">
            <v>Scholarships</v>
          </cell>
          <cell r="AG6" t="str">
            <v>Depreciation</v>
          </cell>
          <cell r="AI6" t="str">
            <v>Federal Sponsored</v>
          </cell>
          <cell r="AK6" t="str">
            <v>State Sponsored</v>
          </cell>
          <cell r="AM6" t="str">
            <v>Other</v>
          </cell>
          <cell r="AO6" t="str">
            <v>Subtotal</v>
          </cell>
          <cell r="AQ6" t="str">
            <v>Capital</v>
          </cell>
        </row>
        <row r="7">
          <cell r="C7" t="str">
            <v>and Wages</v>
          </cell>
          <cell r="E7" t="str">
            <v>Related Costs</v>
          </cell>
          <cell r="G7" t="str">
            <v>Goods Sold</v>
          </cell>
          <cell r="I7" t="str">
            <v>Fees and Services</v>
          </cell>
          <cell r="K7" t="str">
            <v>Travel</v>
          </cell>
          <cell r="M7" t="str">
            <v>and Supplies</v>
          </cell>
          <cell r="O7" t="str">
            <v>Utilities</v>
          </cell>
          <cell r="Q7" t="str">
            <v>Telecomm</v>
          </cell>
          <cell r="S7" t="str">
            <v>Maintenance</v>
          </cell>
          <cell r="U7" t="str">
            <v>Leases</v>
          </cell>
          <cell r="W7" t="str">
            <v>Reproduction</v>
          </cell>
          <cell r="Y7" t="str">
            <v>Expense</v>
          </cell>
          <cell r="AA7" t="str">
            <v>Losses</v>
          </cell>
          <cell r="AC7" t="str">
            <v>and Fellowships</v>
          </cell>
          <cell r="AG7" t="str">
            <v>and Amortization</v>
          </cell>
          <cell r="AI7" t="str">
            <v>Pass-Throughs</v>
          </cell>
          <cell r="AK7" t="str">
            <v>Pass-Throughs</v>
          </cell>
          <cell r="AM7" t="str">
            <v>Expenses</v>
          </cell>
          <cell r="AO7" t="str">
            <v>Operating Expenses</v>
          </cell>
          <cell r="AQ7" t="str">
            <v>Outlay</v>
          </cell>
          <cell r="AS7" t="str">
            <v>Total</v>
          </cell>
        </row>
        <row r="9">
          <cell r="A9" t="str">
            <v>EDUCATIONAL AND GENERAL</v>
          </cell>
        </row>
        <row r="10">
          <cell r="A10" t="str">
            <v xml:space="preserve">     Instruction</v>
          </cell>
          <cell r="B10" t="str">
            <v>$</v>
          </cell>
        </row>
        <row r="11">
          <cell r="A11" t="str">
            <v xml:space="preserve">     Research</v>
          </cell>
        </row>
        <row r="12">
          <cell r="A12" t="str">
            <v xml:space="preserve">     Public Service</v>
          </cell>
        </row>
        <row r="13">
          <cell r="A13" t="str">
            <v xml:space="preserve">     Hospitals/Clinics</v>
          </cell>
        </row>
        <row r="14">
          <cell r="A14" t="str">
            <v xml:space="preserve">     Academic Support</v>
          </cell>
        </row>
        <row r="15">
          <cell r="A15" t="str">
            <v xml:space="preserve">     Student Services</v>
          </cell>
        </row>
        <row r="16">
          <cell r="A16" t="str">
            <v xml:space="preserve">     Institutional Support</v>
          </cell>
        </row>
        <row r="17">
          <cell r="A17" t="str">
            <v xml:space="preserve">     Operation and Maintenance of Plant</v>
          </cell>
        </row>
        <row r="18">
          <cell r="A18" t="str">
            <v xml:space="preserve">     Scholarships and Fellowships</v>
          </cell>
        </row>
        <row r="19">
          <cell r="A19" t="str">
            <v xml:space="preserve">           Scholarship allowances</v>
          </cell>
        </row>
        <row r="20">
          <cell r="A20" t="str">
            <v xml:space="preserve">     Auxiliary Enterprises</v>
          </cell>
        </row>
        <row r="21">
          <cell r="A21" t="str">
            <v xml:space="preserve">     Amortization</v>
          </cell>
        </row>
        <row r="22">
          <cell r="A22" t="str">
            <v xml:space="preserve">   Total Educational and General</v>
          </cell>
        </row>
        <row r="25">
          <cell r="A25" t="str">
            <v>DESIGNATED</v>
          </cell>
        </row>
        <row r="26">
          <cell r="A26" t="str">
            <v xml:space="preserve">     Instruction</v>
          </cell>
        </row>
        <row r="27">
          <cell r="A27" t="str">
            <v xml:space="preserve">     Research</v>
          </cell>
        </row>
        <row r="28">
          <cell r="A28" t="str">
            <v xml:space="preserve">     Public Service</v>
          </cell>
        </row>
        <row r="29">
          <cell r="A29" t="str">
            <v xml:space="preserve">     Hospitals/Clinics</v>
          </cell>
        </row>
        <row r="30">
          <cell r="A30" t="str">
            <v xml:space="preserve">     Academic Support</v>
          </cell>
        </row>
        <row r="31">
          <cell r="A31" t="str">
            <v xml:space="preserve">     Student Services</v>
          </cell>
        </row>
        <row r="32">
          <cell r="A32" t="str">
            <v xml:space="preserve">     Institutional Support</v>
          </cell>
        </row>
        <row r="33">
          <cell r="A33" t="str">
            <v xml:space="preserve">     Operation and Maintenance of Plant</v>
          </cell>
        </row>
        <row r="34">
          <cell r="A34" t="str">
            <v xml:space="preserve">     Scholarships and Fellowships</v>
          </cell>
        </row>
        <row r="35">
          <cell r="A35" t="str">
            <v xml:space="preserve">          Scholarship Allowances</v>
          </cell>
        </row>
        <row r="36">
          <cell r="A36" t="str">
            <v xml:space="preserve">     Auxiliary Enterprises</v>
          </cell>
        </row>
        <row r="37">
          <cell r="A37" t="str">
            <v xml:space="preserve">     Amortization</v>
          </cell>
        </row>
        <row r="38">
          <cell r="A38" t="str">
            <v xml:space="preserve">   Total Designated</v>
          </cell>
        </row>
        <row r="41">
          <cell r="A41" t="str">
            <v>AUXILIARY ENTERPRISES</v>
          </cell>
        </row>
        <row r="42">
          <cell r="A42" t="str">
            <v xml:space="preserve">     Auxiliary Enterprises</v>
          </cell>
        </row>
        <row r="43">
          <cell r="A43" t="str">
            <v xml:space="preserve">          Scholarship Allowances</v>
          </cell>
        </row>
        <row r="44">
          <cell r="A44" t="str">
            <v xml:space="preserve">   Total Auxiliary Enterprises</v>
          </cell>
        </row>
        <row r="48">
          <cell r="A48" t="str">
            <v>RESTRICTED EXPENDABLE</v>
          </cell>
        </row>
        <row r="49">
          <cell r="A49" t="str">
            <v xml:space="preserve">     Instruction</v>
          </cell>
        </row>
        <row r="50">
          <cell r="A50" t="str">
            <v xml:space="preserve">     Research</v>
          </cell>
        </row>
        <row r="51">
          <cell r="A51" t="str">
            <v xml:space="preserve">     Public Service</v>
          </cell>
        </row>
        <row r="52">
          <cell r="A52" t="str">
            <v xml:space="preserve">     Hospitals/Clinics</v>
          </cell>
        </row>
        <row r="53">
          <cell r="A53" t="str">
            <v xml:space="preserve">     Academic Support</v>
          </cell>
        </row>
        <row r="54">
          <cell r="A54" t="str">
            <v xml:space="preserve">     Student Services</v>
          </cell>
        </row>
        <row r="55">
          <cell r="A55" t="str">
            <v xml:space="preserve">     Institutional Support</v>
          </cell>
        </row>
        <row r="56">
          <cell r="A56" t="str">
            <v xml:space="preserve">     Operation and Maintenance of Plant</v>
          </cell>
        </row>
        <row r="57">
          <cell r="A57" t="str">
            <v xml:space="preserve">     Scholarships and Fellowships</v>
          </cell>
        </row>
        <row r="58">
          <cell r="A58" t="str">
            <v xml:space="preserve">          Scholarship Allowances</v>
          </cell>
        </row>
        <row r="59">
          <cell r="A59" t="str">
            <v xml:space="preserve">     Auxiliary Enterprises</v>
          </cell>
        </row>
        <row r="60">
          <cell r="A60" t="str">
            <v xml:space="preserve">     Amortization</v>
          </cell>
        </row>
        <row r="61">
          <cell r="A61" t="str">
            <v xml:space="preserve">   Total Restricted Expendable</v>
          </cell>
        </row>
        <row r="64">
          <cell r="A64" t="str">
            <v>LOAN FUNDS</v>
          </cell>
        </row>
        <row r="65">
          <cell r="A65" t="str">
            <v xml:space="preserve">     Student Services</v>
          </cell>
        </row>
        <row r="68">
          <cell r="A68" t="str">
            <v>PLANT FUNDS</v>
          </cell>
        </row>
        <row r="69">
          <cell r="A69" t="str">
            <v xml:space="preserve">     Instruction</v>
          </cell>
        </row>
        <row r="70">
          <cell r="A70" t="str">
            <v xml:space="preserve">     Research</v>
          </cell>
        </row>
        <row r="71">
          <cell r="A71" t="str">
            <v xml:space="preserve">     Public Service</v>
          </cell>
        </row>
        <row r="72">
          <cell r="A72" t="str">
            <v xml:space="preserve">     Hospitals/Clinics</v>
          </cell>
        </row>
        <row r="73">
          <cell r="A73" t="str">
            <v xml:space="preserve">     Academic Support</v>
          </cell>
        </row>
        <row r="74">
          <cell r="A74" t="str">
            <v xml:space="preserve">     Student Services</v>
          </cell>
        </row>
        <row r="75">
          <cell r="A75" t="str">
            <v xml:space="preserve">     Institutional Support</v>
          </cell>
        </row>
        <row r="76">
          <cell r="A76" t="str">
            <v xml:space="preserve">     Operation and Maintenance of Plant</v>
          </cell>
        </row>
        <row r="77">
          <cell r="A77" t="str">
            <v xml:space="preserve">     Auxiliary Enterprises</v>
          </cell>
        </row>
        <row r="78">
          <cell r="A78" t="str">
            <v xml:space="preserve">     Depreciation (Investment in Plant)</v>
          </cell>
        </row>
        <row r="79">
          <cell r="A79" t="str">
            <v xml:space="preserve">   Total Plant Funds</v>
          </cell>
        </row>
        <row r="81">
          <cell r="A81" t="str">
            <v>AVAILABLE UNIVERSITY FUND</v>
          </cell>
        </row>
        <row r="82">
          <cell r="A82" t="str">
            <v>TOTAL OPERATING EXPENSES (Exh. B)</v>
          </cell>
          <cell r="B82" t="str">
            <v>$</v>
          </cell>
        </row>
        <row r="84">
          <cell r="A84" t="str">
            <v>Relevant Data Collection Totals</v>
          </cell>
        </row>
        <row r="85">
          <cell r="A85" t="str">
            <v xml:space="preserve">     Instruction</v>
          </cell>
          <cell r="B85" t="str">
            <v>$</v>
          </cell>
        </row>
        <row r="86">
          <cell r="A86" t="str">
            <v xml:space="preserve">     Research</v>
          </cell>
        </row>
        <row r="87">
          <cell r="A87" t="str">
            <v xml:space="preserve">     Public Service</v>
          </cell>
        </row>
        <row r="88">
          <cell r="A88" t="str">
            <v xml:space="preserve">     Hospitals/Clinics</v>
          </cell>
        </row>
        <row r="89">
          <cell r="A89" t="str">
            <v xml:space="preserve">     Academic Support</v>
          </cell>
        </row>
        <row r="90">
          <cell r="A90" t="str">
            <v xml:space="preserve">     Student Services</v>
          </cell>
        </row>
        <row r="91">
          <cell r="A91" t="str">
            <v xml:space="preserve">     Institutional Support</v>
          </cell>
        </row>
        <row r="92">
          <cell r="A92" t="str">
            <v xml:space="preserve">     Operation and Maintenance of Plant</v>
          </cell>
        </row>
        <row r="93">
          <cell r="A93" t="str">
            <v xml:space="preserve">     Scholarships and Fellowships</v>
          </cell>
        </row>
        <row r="94">
          <cell r="A94" t="str">
            <v xml:space="preserve">     Auxiliary Enterprises</v>
          </cell>
        </row>
        <row r="95">
          <cell r="A95" t="str">
            <v xml:space="preserve">     Depreciation (Investment in Plant)</v>
          </cell>
        </row>
        <row r="96">
          <cell r="A96" t="str">
            <v xml:space="preserve">   Totals</v>
          </cell>
          <cell r="B96" t="str">
            <v>$</v>
          </cell>
        </row>
        <row r="98">
          <cell r="A98" t="str">
            <v>Difference</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TArl"/>
      <sheetName val="UTAustin"/>
      <sheetName val="UTDallas"/>
      <sheetName val="UTEP"/>
      <sheetName val="UTPanAm"/>
      <sheetName val="UTBrwnsville"/>
      <sheetName val="UTPB"/>
      <sheetName val="UTSA"/>
      <sheetName val="UTTyler"/>
      <sheetName val="TAMU"/>
      <sheetName val="TAMUG"/>
      <sheetName val="PVAMU"/>
      <sheetName val="Tarleton"/>
      <sheetName val="TAMUCommerce"/>
      <sheetName val="TAMUCorpusChristi"/>
      <sheetName val="TAMUKingsville"/>
      <sheetName val="TAMUInternational"/>
      <sheetName val="TAMUTexarkana"/>
      <sheetName val="WTAMU"/>
      <sheetName val="UH"/>
      <sheetName val="UHClearLake"/>
      <sheetName val="UHDowntown"/>
      <sheetName val="UHVictoria"/>
      <sheetName val="Midwestern"/>
      <sheetName val="UNorthTexas"/>
      <sheetName val="SFASU"/>
      <sheetName val="TSU"/>
      <sheetName val="Tech"/>
      <sheetName val="TWU"/>
      <sheetName val="AngeloState"/>
      <sheetName val="Lamar"/>
      <sheetName val="SamHouston"/>
      <sheetName val="TxStateSanMarcos"/>
      <sheetName val="SulRo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
          <cell r="A1" t="str">
            <v>Midwestern State University</v>
          </cell>
        </row>
        <row r="2">
          <cell r="A2" t="str">
            <v>SCHEDULE C-2:  EXPENSES BY OBJECT AND FUND GROUP</v>
          </cell>
          <cell r="AE2" t="str">
            <v>Schcol &amp; Fell</v>
          </cell>
          <cell r="AF2" t="str">
            <v>Schcol &amp; Fell</v>
          </cell>
        </row>
        <row r="3">
          <cell r="A3" t="str">
            <v>For the year ended August 31, 2006</v>
          </cell>
          <cell r="AF3" t="str">
            <v>Allowances</v>
          </cell>
        </row>
        <row r="4">
          <cell r="A4" t="str">
            <v>UNAUDITED</v>
          </cell>
        </row>
        <row r="5">
          <cell r="A5">
            <v>24</v>
          </cell>
        </row>
        <row r="6">
          <cell r="C6" t="str">
            <v>Salaries</v>
          </cell>
          <cell r="E6" t="str">
            <v>Payroll</v>
          </cell>
          <cell r="G6" t="str">
            <v>Costs of</v>
          </cell>
          <cell r="I6" t="str">
            <v>Professional</v>
          </cell>
          <cell r="M6" t="str">
            <v>Materials</v>
          </cell>
          <cell r="S6" t="str">
            <v>Repairs and</v>
          </cell>
          <cell r="U6" t="str">
            <v>Rentals and</v>
          </cell>
          <cell r="W6" t="str">
            <v>Printing and</v>
          </cell>
          <cell r="Y6" t="str">
            <v>Bad Debt</v>
          </cell>
          <cell r="AA6" t="str">
            <v xml:space="preserve">Claims and </v>
          </cell>
          <cell r="AC6" t="str">
            <v>Scholarships</v>
          </cell>
          <cell r="AG6" t="str">
            <v>Depreciation</v>
          </cell>
          <cell r="AI6" t="str">
            <v>Federal Sponsored</v>
          </cell>
          <cell r="AK6" t="str">
            <v>State Sponsored</v>
          </cell>
          <cell r="AM6" t="str">
            <v>Other</v>
          </cell>
          <cell r="AO6" t="str">
            <v>Subtotal</v>
          </cell>
          <cell r="AQ6" t="str">
            <v>Capital</v>
          </cell>
        </row>
        <row r="7">
          <cell r="C7" t="str">
            <v>and Wages</v>
          </cell>
          <cell r="E7" t="str">
            <v>Related Costs</v>
          </cell>
          <cell r="G7" t="str">
            <v>Goods Sold</v>
          </cell>
          <cell r="I7" t="str">
            <v>Fees and Services</v>
          </cell>
          <cell r="K7" t="str">
            <v>Travel</v>
          </cell>
          <cell r="M7" t="str">
            <v>and Supplies</v>
          </cell>
          <cell r="O7" t="str">
            <v>Utilities</v>
          </cell>
          <cell r="Q7" t="str">
            <v>Telecomm</v>
          </cell>
          <cell r="S7" t="str">
            <v>Maintenance</v>
          </cell>
          <cell r="U7" t="str">
            <v>Leases</v>
          </cell>
          <cell r="W7" t="str">
            <v>Reproduction</v>
          </cell>
          <cell r="Y7" t="str">
            <v>Expense</v>
          </cell>
          <cell r="AA7" t="str">
            <v>Losses</v>
          </cell>
          <cell r="AC7" t="str">
            <v>and Fellowships</v>
          </cell>
          <cell r="AG7" t="str">
            <v>and Amortization</v>
          </cell>
          <cell r="AI7" t="str">
            <v>Pass-Throughs</v>
          </cell>
          <cell r="AK7" t="str">
            <v>Pass-Throughs</v>
          </cell>
          <cell r="AM7" t="str">
            <v>Expenses</v>
          </cell>
          <cell r="AO7" t="str">
            <v>Operating Expenses</v>
          </cell>
          <cell r="AQ7" t="str">
            <v>Outlay</v>
          </cell>
          <cell r="AS7" t="str">
            <v>Total</v>
          </cell>
        </row>
        <row r="9">
          <cell r="A9" t="str">
            <v>EDUCATIONAL AND GENERAL</v>
          </cell>
        </row>
        <row r="10">
          <cell r="A10" t="str">
            <v xml:space="preserve">     Instruction</v>
          </cell>
          <cell r="B10" t="str">
            <v>$</v>
          </cell>
        </row>
        <row r="11">
          <cell r="A11" t="str">
            <v xml:space="preserve">     Research</v>
          </cell>
        </row>
        <row r="12">
          <cell r="A12" t="str">
            <v xml:space="preserve">     Public Service</v>
          </cell>
        </row>
        <row r="13">
          <cell r="A13" t="str">
            <v xml:space="preserve">     Hospitals/Clinics</v>
          </cell>
        </row>
        <row r="14">
          <cell r="A14" t="str">
            <v xml:space="preserve">     Academic Support</v>
          </cell>
        </row>
        <row r="15">
          <cell r="A15" t="str">
            <v xml:space="preserve">     Student Services</v>
          </cell>
        </row>
        <row r="16">
          <cell r="A16" t="str">
            <v xml:space="preserve">     Institutional Support</v>
          </cell>
        </row>
        <row r="17">
          <cell r="A17" t="str">
            <v xml:space="preserve">     Operation and Maintenance of Plant</v>
          </cell>
        </row>
        <row r="18">
          <cell r="A18" t="str">
            <v xml:space="preserve">     Scholarships and Fellowships</v>
          </cell>
        </row>
        <row r="19">
          <cell r="A19" t="str">
            <v xml:space="preserve">           Scholarship allowances</v>
          </cell>
        </row>
        <row r="20">
          <cell r="A20" t="str">
            <v xml:space="preserve">     Auxiliary Enterprises</v>
          </cell>
        </row>
        <row r="21">
          <cell r="A21" t="str">
            <v xml:space="preserve">     Amortization</v>
          </cell>
        </row>
        <row r="22">
          <cell r="A22" t="str">
            <v xml:space="preserve">   Total Educational and General</v>
          </cell>
        </row>
        <row r="25">
          <cell r="A25" t="str">
            <v>DESIGNATED</v>
          </cell>
        </row>
        <row r="26">
          <cell r="A26" t="str">
            <v xml:space="preserve">     Instruction</v>
          </cell>
        </row>
        <row r="27">
          <cell r="A27" t="str">
            <v xml:space="preserve">     Research</v>
          </cell>
        </row>
        <row r="28">
          <cell r="A28" t="str">
            <v xml:space="preserve">     Public Service</v>
          </cell>
        </row>
        <row r="29">
          <cell r="A29" t="str">
            <v xml:space="preserve">     Hospitals/Clinics</v>
          </cell>
        </row>
        <row r="30">
          <cell r="A30" t="str">
            <v xml:space="preserve">     Academic Support</v>
          </cell>
        </row>
        <row r="31">
          <cell r="A31" t="str">
            <v xml:space="preserve">     Student Services</v>
          </cell>
        </row>
        <row r="32">
          <cell r="A32" t="str">
            <v xml:space="preserve">     Institutional Support</v>
          </cell>
        </row>
        <row r="33">
          <cell r="A33" t="str">
            <v xml:space="preserve">     Operation and Maintenance of Plant</v>
          </cell>
        </row>
        <row r="34">
          <cell r="A34" t="str">
            <v xml:space="preserve">     Scholarships and Fellowships</v>
          </cell>
        </row>
        <row r="35">
          <cell r="A35" t="str">
            <v xml:space="preserve">          Scholarship Allowances</v>
          </cell>
        </row>
        <row r="36">
          <cell r="A36" t="str">
            <v xml:space="preserve">     Auxiliary Enterprises</v>
          </cell>
        </row>
        <row r="37">
          <cell r="A37" t="str">
            <v xml:space="preserve">     Amortization</v>
          </cell>
        </row>
        <row r="38">
          <cell r="A38" t="str">
            <v xml:space="preserve">   Total Designated</v>
          </cell>
        </row>
        <row r="41">
          <cell r="A41" t="str">
            <v>AUXILIARY ENTERPRISES</v>
          </cell>
        </row>
        <row r="42">
          <cell r="A42" t="str">
            <v xml:space="preserve">     Auxiliary Enterprises</v>
          </cell>
        </row>
        <row r="43">
          <cell r="A43" t="str">
            <v xml:space="preserve">          Scholarship Allowances</v>
          </cell>
        </row>
        <row r="44">
          <cell r="A44" t="str">
            <v xml:space="preserve">   Total Auxiliary Enterprises</v>
          </cell>
        </row>
        <row r="48">
          <cell r="A48" t="str">
            <v>RESTRICTED EXPENDABLE</v>
          </cell>
        </row>
        <row r="49">
          <cell r="A49" t="str">
            <v xml:space="preserve">     Instruction</v>
          </cell>
        </row>
        <row r="50">
          <cell r="A50" t="str">
            <v xml:space="preserve">     Research</v>
          </cell>
        </row>
        <row r="51">
          <cell r="A51" t="str">
            <v xml:space="preserve">     Public Service</v>
          </cell>
        </row>
        <row r="52">
          <cell r="A52" t="str">
            <v xml:space="preserve">     Hospitals/Clinics</v>
          </cell>
        </row>
        <row r="53">
          <cell r="A53" t="str">
            <v xml:space="preserve">     Academic Support</v>
          </cell>
        </row>
        <row r="54">
          <cell r="A54" t="str">
            <v xml:space="preserve">     Student Services</v>
          </cell>
        </row>
        <row r="55">
          <cell r="A55" t="str">
            <v xml:space="preserve">     Institutional Support</v>
          </cell>
        </row>
        <row r="56">
          <cell r="A56" t="str">
            <v xml:space="preserve">     Operation and Maintenance of Plant</v>
          </cell>
        </row>
        <row r="57">
          <cell r="A57" t="str">
            <v xml:space="preserve">     Scholarships and Fellowships</v>
          </cell>
        </row>
        <row r="58">
          <cell r="A58" t="str">
            <v xml:space="preserve">          Scholarship Allowances</v>
          </cell>
        </row>
        <row r="59">
          <cell r="A59" t="str">
            <v xml:space="preserve">     Auxiliary Enterprises</v>
          </cell>
        </row>
        <row r="60">
          <cell r="A60" t="str">
            <v xml:space="preserve">     Amortization</v>
          </cell>
        </row>
        <row r="61">
          <cell r="A61" t="str">
            <v xml:space="preserve">   Total Restricted Expendable</v>
          </cell>
        </row>
        <row r="64">
          <cell r="A64" t="str">
            <v>LOAN FUNDS</v>
          </cell>
        </row>
        <row r="65">
          <cell r="A65" t="str">
            <v xml:space="preserve">     Student Services</v>
          </cell>
        </row>
        <row r="68">
          <cell r="A68" t="str">
            <v>PLANT FUNDS</v>
          </cell>
        </row>
        <row r="69">
          <cell r="A69" t="str">
            <v xml:space="preserve">     Instruction</v>
          </cell>
        </row>
        <row r="70">
          <cell r="A70" t="str">
            <v xml:space="preserve">     Research</v>
          </cell>
        </row>
        <row r="71">
          <cell r="A71" t="str">
            <v xml:space="preserve">     Public Service</v>
          </cell>
        </row>
        <row r="72">
          <cell r="A72" t="str">
            <v xml:space="preserve">     Hospitals/Clinics</v>
          </cell>
        </row>
        <row r="73">
          <cell r="A73" t="str">
            <v xml:space="preserve">     Academic Support</v>
          </cell>
        </row>
        <row r="74">
          <cell r="A74" t="str">
            <v xml:space="preserve">     Student Services</v>
          </cell>
        </row>
        <row r="75">
          <cell r="A75" t="str">
            <v xml:space="preserve">     Institutional Support</v>
          </cell>
        </row>
        <row r="76">
          <cell r="A76" t="str">
            <v xml:space="preserve">     Operation and Maintenance of Plant</v>
          </cell>
        </row>
        <row r="77">
          <cell r="A77" t="str">
            <v xml:space="preserve">     Auxiliary Enterprises</v>
          </cell>
        </row>
        <row r="78">
          <cell r="A78" t="str">
            <v xml:space="preserve">     Depreciation (Investment in Plant)</v>
          </cell>
        </row>
        <row r="79">
          <cell r="A79" t="str">
            <v xml:space="preserve">   Total Plant Funds</v>
          </cell>
        </row>
        <row r="81">
          <cell r="A81" t="str">
            <v>AVAILABLE UNIVERSITY FUND</v>
          </cell>
        </row>
        <row r="82">
          <cell r="A82" t="str">
            <v>TOTAL OPERATING EXPENSES (Exh. B)</v>
          </cell>
          <cell r="B82" t="str">
            <v>$</v>
          </cell>
        </row>
        <row r="84">
          <cell r="A84" t="str">
            <v>Relevant Data Collection Totals</v>
          </cell>
        </row>
        <row r="85">
          <cell r="A85" t="str">
            <v xml:space="preserve">     Instruction</v>
          </cell>
          <cell r="B85" t="str">
            <v>$</v>
          </cell>
        </row>
        <row r="86">
          <cell r="A86" t="str">
            <v xml:space="preserve">     Research</v>
          </cell>
        </row>
        <row r="87">
          <cell r="A87" t="str">
            <v xml:space="preserve">     Public Service</v>
          </cell>
        </row>
        <row r="88">
          <cell r="A88" t="str">
            <v xml:space="preserve">     Hospitals/Clinics</v>
          </cell>
        </row>
        <row r="89">
          <cell r="A89" t="str">
            <v xml:space="preserve">     Academic Support</v>
          </cell>
        </row>
        <row r="90">
          <cell r="A90" t="str">
            <v xml:space="preserve">     Student Services</v>
          </cell>
        </row>
        <row r="91">
          <cell r="A91" t="str">
            <v xml:space="preserve">     Institutional Support</v>
          </cell>
        </row>
        <row r="92">
          <cell r="A92" t="str">
            <v xml:space="preserve">     Operation and Maintenance of Plant</v>
          </cell>
        </row>
        <row r="93">
          <cell r="A93" t="str">
            <v xml:space="preserve">     Scholarships and Fellowships</v>
          </cell>
        </row>
        <row r="94">
          <cell r="A94" t="str">
            <v xml:space="preserve">     Auxiliary Enterprises</v>
          </cell>
        </row>
        <row r="95">
          <cell r="A95" t="str">
            <v xml:space="preserve">     Depreciation (Investment in Plant)</v>
          </cell>
        </row>
        <row r="96">
          <cell r="A96" t="str">
            <v xml:space="preserve">   Totals</v>
          </cell>
          <cell r="B96" t="str">
            <v>$</v>
          </cell>
        </row>
        <row r="98">
          <cell r="A98" t="str">
            <v>Difference</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no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no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3"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8"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6"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1"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4"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7"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2"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7"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5"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3"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6"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0"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9"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6"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1"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4"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2"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5"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5"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3"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8"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0"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9"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1"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4"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9"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4"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2"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7"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0"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5" Type="http://schemas.openxmlformats.org/officeDocument/2006/relationships/printerSettings" Target="../printerSettings/printerSettings9.bin"/><Relationship Id="rId8"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11.bin"/><Relationship Id="rId3" Type="http://schemas.openxmlformats.org/officeDocument/2006/relationships/externalLinkPath" Target="file:///\\THECB-AUVFS41\UserDoc$\BuchananJS\My%20Documents\Sources%20&amp;%20Uses\TSTC%20-%20Sources%20&amp;%20Uses%20FY%202007\0%20-%20All%20-Lamar-TSTC%20S%20&amp;%20U%20FY%202006%20-%20FINAL%20-%20New%20Tab%20Names.xls" TargetMode="External"/><Relationship Id="rId7" Type="http://schemas.openxmlformats.org/officeDocument/2006/relationships/externalLinkPath" Target="file:///\\THECB-AUVFS41\UserDoc$\BuchananJS\My%20Documents\Sources%20&amp;%20Uses\TSTC%20-%20Sources%20&amp;%20Uses%20FY%202007\0%20-%20All%20-Lamar-TSTC%20S%20&amp;%20U%20FY%202006%20-%20FINAL%20-%20New%20Tab%20Names.xls" TargetMode="External"/><Relationship Id="rId2" Type="http://schemas.openxmlformats.org/officeDocument/2006/relationships/externalLinkPath" Target="file:///\\THECB-AUVFS41\UserDoc$\BuchananJS\My%20Documents\Sources%20&amp;%20Uses\TSTC%20-%20Sources%20&amp;%20Uses%20FY%202007\0%20-%20All%20-Lamar-TSTC%20S%20&amp;%20U%20FY%202006%20-%20FINAL%20-%20New%20Tab%20Names.xls" TargetMode="External"/><Relationship Id="rId1" Type="http://schemas.openxmlformats.org/officeDocument/2006/relationships/externalLinkPath" Target="file:///\\THECB-AUVFS41\UserDoc$\BuchananJS\My%20Documents\Sources%20&amp;%20Uses\TSTC%20-%20Sources%20&amp;%20Uses%20FY%202007\0%20-%20All%20-Lamar-TSTC%20S%20&amp;%20U%20FY%202006%20-%20FINAL%20-%20New%20Tab%20Names.xls" TargetMode="External"/><Relationship Id="rId6" Type="http://schemas.openxmlformats.org/officeDocument/2006/relationships/externalLinkPath" Target="file:///\\THECB-AUVFS41\UserDoc$\BuchananJS\My%20Documents\Sources%20&amp;%20Uses\TSTC%20-%20Sources%20&amp;%20Uses%20FY%202007\0%20-%20All%20-Lamar-TSTC%20S%20&amp;%20U%20FY%202006%20-%20FINAL%20-%20New%20Tab%20Names.xls" TargetMode="External"/><Relationship Id="rId5" Type="http://schemas.openxmlformats.org/officeDocument/2006/relationships/externalLinkPath" Target="file:///\\THECB-AUVFS41\UserDoc$\BuchananJS\My%20Documents\Sources%20&amp;%20Uses\TSTC%20-%20Sources%20&amp;%20Uses%20FY%202007\0%20-%20All%20-Lamar-TSTC%20S%20&amp;%20U%20FY%202006%20-%20FINAL%20-%20New%20Tab%20Names.xls" TargetMode="External"/><Relationship Id="rId10" Type="http://schemas.openxmlformats.org/officeDocument/2006/relationships/comments" Target="../comments2.xml"/><Relationship Id="rId4" Type="http://schemas.openxmlformats.org/officeDocument/2006/relationships/externalLinkPath" Target="file:///\\THECB-AUVFS41\UserDoc$\BuchananJS\My%20Documents\Sources%20&amp;%20Uses\TSTC%20-%20Sources%20&amp;%20Uses%20FY%202007\0%20-%20All%20-Lamar-TSTC%20S%20&amp;%20U%20FY%202006%20-%20FINAL%20-%20New%20Tab%20Names.xls" TargetMode="External"/><Relationship Id="rId9" Type="http://schemas.openxmlformats.org/officeDocument/2006/relationships/vmlDrawing" Target="../drawings/vmlDrawing2.v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14.bin"/><Relationship Id="rId3" Type="http://schemas.openxmlformats.org/officeDocument/2006/relationships/externalLinkPath" Target="file:///\\THECB-AUVFS41\UserDoc$\BuchananJS\My%20Documents\Sources%20&amp;%20Uses\TSTC%20-%20Sources%20&amp;%20Uses%20FY%202007\0%20-%20All%20-Lamar-TSTC%20S%20&amp;%20U%20FY%202006%20-%20FINAL%20-%20New%20Tab%20Names.xls" TargetMode="External"/><Relationship Id="rId7" Type="http://schemas.openxmlformats.org/officeDocument/2006/relationships/externalLinkPath" Target="file:///\\THECB-AUVFS41\UserDoc$\BuchananJS\My%20Documents\Sources%20&amp;%20Uses\TSTC%20-%20Sources%20&amp;%20Uses%20FY%202007\0%20-%20All%20-Lamar-TSTC%20S%20&amp;%20U%20FY%202006%20-%20FINAL%20-%20New%20Tab%20Names.xls" TargetMode="External"/><Relationship Id="rId2" Type="http://schemas.openxmlformats.org/officeDocument/2006/relationships/externalLinkPath" Target="file:///\\THECB-AUVFS41\UserDoc$\BuchananJS\My%20Documents\Sources%20&amp;%20Uses\TSTC%20-%20Sources%20&amp;%20Uses%20FY%202007\0%20-%20All%20-Lamar-TSTC%20S%20&amp;%20U%20FY%202006%20-%20FINAL%20-%20New%20Tab%20Names.xls" TargetMode="External"/><Relationship Id="rId1" Type="http://schemas.openxmlformats.org/officeDocument/2006/relationships/externalLinkPath" Target="file:///\\THECB-AUVFS41\UserDoc$\BuchananJS\My%20Documents\Sources%20&amp;%20Uses\TSTC%20-%20Sources%20&amp;%20Uses%20FY%202007\0%20-%20All%20-Lamar-TSTC%20S%20&amp;%20U%20FY%202006%20-%20FINAL%20-%20New%20Tab%20Names.xls" TargetMode="External"/><Relationship Id="rId6" Type="http://schemas.openxmlformats.org/officeDocument/2006/relationships/externalLinkPath" Target="file:///\\THECB-AUVFS41\UserDoc$\BuchananJS\My%20Documents\Sources%20&amp;%20Uses\TSTC%20-%20Sources%20&amp;%20Uses%20FY%202007\0%20-%20All%20-Lamar-TSTC%20S%20&amp;%20U%20FY%202006%20-%20FINAL%20-%20New%20Tab%20Names.xls" TargetMode="External"/><Relationship Id="rId5" Type="http://schemas.openxmlformats.org/officeDocument/2006/relationships/externalLinkPath" Target="file:///\\THECB-AUVFS41\UserDoc$\BuchananJS\My%20Documents\Sources%20&amp;%20Uses\TSTC%20-%20Sources%20&amp;%20Uses%20FY%202007\0%20-%20All%20-Lamar-TSTC%20S%20&amp;%20U%20FY%202006%20-%20FINAL%20-%20New%20Tab%20Names.xls" TargetMode="External"/><Relationship Id="rId10" Type="http://schemas.openxmlformats.org/officeDocument/2006/relationships/comments" Target="../comments3.xml"/><Relationship Id="rId4" Type="http://schemas.openxmlformats.org/officeDocument/2006/relationships/externalLinkPath" Target="file:///\\THECB-AUVFS41\UserDoc$\BuchananJS\My%20Documents\Sources%20&amp;%20Uses\TSTC%20-%20Sources%20&amp;%20Uses%20FY%202007\0%20-%20All%20-Lamar-TSTC%20S%20&amp;%20U%20FY%202006%20-%20FINAL%20-%20New%20Tab%20Names.xls" TargetMode="External"/><Relationship Id="rId9" Type="http://schemas.openxmlformats.org/officeDocument/2006/relationships/vmlDrawing" Target="../drawings/vmlDrawing3.v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16.bin"/><Relationship Id="rId3" Type="http://schemas.openxmlformats.org/officeDocument/2006/relationships/externalLinkPath" Target="file:///\\THECB-AUVFS41\UserDoc$\BuchananJS\My%20Documents\Sources%20&amp;%20Uses\TSTC%20-%20Sources%20&amp;%20Uses%20FY%202007\0%20-%20All%20-Lamar-TSTC%20S%20&amp;%20U%20FY%202006%20-%20FINAL%20-%20New%20Tab%20Names.xls" TargetMode="External"/><Relationship Id="rId7" Type="http://schemas.openxmlformats.org/officeDocument/2006/relationships/externalLinkPath" Target="file:///\\THECB-AUVFS41\UserDoc$\BuchananJS\My%20Documents\Sources%20&amp;%20Uses\TSTC%20-%20Sources%20&amp;%20Uses%20FY%202007\0%20-%20All%20-Lamar-TSTC%20S%20&amp;%20U%20FY%202006%20-%20FINAL%20-%20New%20Tab%20Names.xls" TargetMode="External"/><Relationship Id="rId2" Type="http://schemas.openxmlformats.org/officeDocument/2006/relationships/externalLinkPath" Target="file:///\\THECB-AUVFS41\UserDoc$\BuchananJS\My%20Documents\Sources%20&amp;%20Uses\TSTC%20-%20Sources%20&amp;%20Uses%20FY%202007\0%20-%20All%20-Lamar-TSTC%20S%20&amp;%20U%20FY%202006%20-%20FINAL%20-%20New%20Tab%20Names.xls" TargetMode="External"/><Relationship Id="rId1" Type="http://schemas.openxmlformats.org/officeDocument/2006/relationships/externalLinkPath" Target="file:///\\THECB-AUVFS41\UserDoc$\BuchananJS\My%20Documents\Sources%20&amp;%20Uses\TSTC%20-%20Sources%20&amp;%20Uses%20FY%202007\0%20-%20All%20-Lamar-TSTC%20S%20&amp;%20U%20FY%202006%20-%20FINAL%20-%20New%20Tab%20Names.xls" TargetMode="External"/><Relationship Id="rId6" Type="http://schemas.openxmlformats.org/officeDocument/2006/relationships/externalLinkPath" Target="file:///\\THECB-AUVFS41\UserDoc$\BuchananJS\My%20Documents\Sources%20&amp;%20Uses\TSTC%20-%20Sources%20&amp;%20Uses%20FY%202007\0%20-%20All%20-Lamar-TSTC%20S%20&amp;%20U%20FY%202006%20-%20FINAL%20-%20New%20Tab%20Names.xls" TargetMode="External"/><Relationship Id="rId5" Type="http://schemas.openxmlformats.org/officeDocument/2006/relationships/externalLinkPath" Target="file:///\\THECB-AUVFS41\UserDoc$\BuchananJS\My%20Documents\Sources%20&amp;%20Uses\TSTC%20-%20Sources%20&amp;%20Uses%20FY%202007\0%20-%20All%20-Lamar-TSTC%20S%20&amp;%20U%20FY%202006%20-%20FINAL%20-%20New%20Tab%20Names.xls" TargetMode="External"/><Relationship Id="rId10" Type="http://schemas.openxmlformats.org/officeDocument/2006/relationships/comments" Target="../comments4.xml"/><Relationship Id="rId4" Type="http://schemas.openxmlformats.org/officeDocument/2006/relationships/externalLinkPath" Target="file:///\\THECB-AUVFS41\UserDoc$\BuchananJS\My%20Documents\Sources%20&amp;%20Uses\TSTC%20-%20Sources%20&amp;%20Uses%20FY%202007\0%20-%20All%20-Lamar-TSTC%20S%20&amp;%20U%20FY%202006%20-%20FINAL%20-%20New%20Tab%20Names.xls" TargetMode="External"/><Relationship Id="rId9" Type="http://schemas.openxmlformats.org/officeDocument/2006/relationships/vmlDrawing" Target="../drawings/vmlDrawing4.v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58.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61.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B1:J778"/>
  <sheetViews>
    <sheetView showGridLines="0" tabSelected="1" workbookViewId="0">
      <selection activeCell="B4" sqref="B4"/>
    </sheetView>
  </sheetViews>
  <sheetFormatPr defaultColWidth="9.109375" defaultRowHeight="13.2"/>
  <cols>
    <col min="1" max="1" width="3.109375" style="424" customWidth="1"/>
    <col min="2" max="2" width="41" style="424" customWidth="1"/>
    <col min="3" max="3" width="8.6640625" style="436" customWidth="1"/>
    <col min="4" max="4" width="14" style="436" customWidth="1"/>
    <col min="5" max="5" width="8.109375" style="436" customWidth="1"/>
    <col min="6" max="6" width="9.109375" style="1077"/>
    <col min="7" max="7" width="3.109375" style="436" customWidth="1"/>
    <col min="8" max="8" width="20.109375" style="424" customWidth="1"/>
    <col min="9" max="9" width="13.6640625" style="424" customWidth="1"/>
    <col min="10" max="10" width="35.88671875" style="424" customWidth="1"/>
    <col min="11" max="16384" width="9.109375" style="424"/>
  </cols>
  <sheetData>
    <row r="1" spans="2:10" ht="22.5" customHeight="1" thickBot="1">
      <c r="B1" s="720" t="s">
        <v>1129</v>
      </c>
      <c r="C1" s="1103" t="s">
        <v>1130</v>
      </c>
      <c r="D1" s="1104"/>
      <c r="E1" s="1105"/>
      <c r="F1" s="424"/>
      <c r="G1" s="733"/>
    </row>
    <row r="2" spans="2:10">
      <c r="B2" s="623" t="s">
        <v>1611</v>
      </c>
      <c r="C2" s="733"/>
      <c r="D2" s="1076" t="s">
        <v>1131</v>
      </c>
      <c r="E2" s="733"/>
    </row>
    <row r="3" spans="2:10">
      <c r="B3" s="623" t="s">
        <v>1606</v>
      </c>
      <c r="C3" s="733"/>
      <c r="D3" s="1078" t="s">
        <v>1132</v>
      </c>
      <c r="E3" s="733"/>
    </row>
    <row r="4" spans="2:10" ht="13.8" thickBot="1">
      <c r="B4" s="1079">
        <v>45054</v>
      </c>
      <c r="C4" s="733"/>
      <c r="D4" s="1078" t="s">
        <v>1133</v>
      </c>
      <c r="E4" s="733"/>
    </row>
    <row r="5" spans="2:10" ht="13.8" thickBot="1">
      <c r="D5" s="1080"/>
      <c r="H5" s="1106" t="s">
        <v>1300</v>
      </c>
      <c r="I5" s="1107"/>
      <c r="J5" s="1108"/>
    </row>
    <row r="6" spans="2:10" ht="16.2" thickBot="1">
      <c r="B6" s="1081" t="s">
        <v>1145</v>
      </c>
      <c r="C6" s="1082" t="s">
        <v>1134</v>
      </c>
      <c r="D6" s="1083" t="s">
        <v>156</v>
      </c>
      <c r="E6" s="1082" t="s">
        <v>744</v>
      </c>
      <c r="F6" s="1084" t="s">
        <v>1135</v>
      </c>
      <c r="H6" s="1103" t="s">
        <v>645</v>
      </c>
      <c r="I6" s="1104"/>
      <c r="J6" s="1105"/>
    </row>
    <row r="7" spans="2:10" ht="15">
      <c r="B7" s="1085" t="s">
        <v>1144</v>
      </c>
      <c r="C7" s="1086"/>
      <c r="D7" s="1087"/>
      <c r="E7" s="1086"/>
      <c r="H7" s="827" t="s">
        <v>221</v>
      </c>
      <c r="I7" s="977" t="s">
        <v>618</v>
      </c>
      <c r="J7" s="827" t="s">
        <v>619</v>
      </c>
    </row>
    <row r="8" spans="2:10" ht="15">
      <c r="B8" s="1088"/>
      <c r="C8" s="1086"/>
      <c r="D8" s="1087"/>
      <c r="E8" s="1086"/>
      <c r="H8" s="827"/>
      <c r="I8" s="977"/>
      <c r="J8" s="827"/>
    </row>
    <row r="9" spans="2:10" ht="15.6">
      <c r="B9" s="1089"/>
      <c r="C9" s="1090"/>
      <c r="D9" s="1091"/>
      <c r="E9" s="1090"/>
      <c r="H9" s="733"/>
      <c r="I9" s="733"/>
      <c r="J9" s="733"/>
    </row>
    <row r="10" spans="2:10">
      <c r="B10" s="424" t="s">
        <v>94</v>
      </c>
      <c r="C10" s="1082" t="s">
        <v>1134</v>
      </c>
      <c r="D10" s="1083" t="s">
        <v>156</v>
      </c>
      <c r="E10" s="1082" t="s">
        <v>744</v>
      </c>
      <c r="F10" s="1084" t="s">
        <v>1135</v>
      </c>
      <c r="H10" s="939" t="str">
        <f>'LIT FGD'!$O$92</f>
        <v>Alicia Placette</v>
      </c>
      <c r="I10" s="939" t="str">
        <f>'LIT FGD'!$Q$92</f>
        <v>409.839.2025</v>
      </c>
      <c r="J10" s="994" t="str">
        <f>HYPERLINK("Mailto:"&amp;'LIT FGD'!$T$92,'LIT FGD'!$T$92)</f>
        <v>aaplacette@lit.edu</v>
      </c>
    </row>
    <row r="11" spans="2:10">
      <c r="B11" s="424" t="s">
        <v>96</v>
      </c>
      <c r="C11" s="1082" t="s">
        <v>1134</v>
      </c>
      <c r="D11" s="1083" t="s">
        <v>156</v>
      </c>
      <c r="E11" s="1082" t="s">
        <v>744</v>
      </c>
      <c r="F11" s="1084" t="s">
        <v>1135</v>
      </c>
      <c r="H11" s="939" t="str">
        <f>'LSCO FGD'!$O$92</f>
        <v>Jamie Oltz</v>
      </c>
      <c r="I11" s="939" t="str">
        <f>'LSCO FGD'!$Q$92</f>
        <v>409-882-3356</v>
      </c>
      <c r="J11" s="994" t="str">
        <f>HYPERLINK("Mailto:"&amp;'LSCO FGD'!$T$92,'LSCO FGD'!$T$92)</f>
        <v>Jamie.Oltz@lsco.edu</v>
      </c>
    </row>
    <row r="12" spans="2:10">
      <c r="B12" s="424" t="s">
        <v>109</v>
      </c>
      <c r="C12" s="1092" t="s">
        <v>1134</v>
      </c>
      <c r="D12" s="1083" t="s">
        <v>156</v>
      </c>
      <c r="E12" s="1082" t="s">
        <v>744</v>
      </c>
      <c r="F12" s="1084" t="s">
        <v>1135</v>
      </c>
      <c r="H12" s="939" t="str">
        <f>'LSCPA FGD'!$O$92</f>
        <v>Shelley Cowart</v>
      </c>
      <c r="I12" s="939" t="str">
        <f>'LSCPA FGD'!$Q$92</f>
        <v>(409)984-6137</v>
      </c>
      <c r="J12" s="994" t="str">
        <f>HYPERLINK("Mailto:"&amp;'LSCPA FGD'!$T$92,'LSCPA FGD'!$T$92)</f>
        <v>cowartsr@lamarpa.edu</v>
      </c>
    </row>
    <row r="13" spans="2:10">
      <c r="B13" s="424" t="s">
        <v>1146</v>
      </c>
      <c r="C13" s="1092" t="s">
        <v>1134</v>
      </c>
      <c r="D13" s="1083" t="s">
        <v>156</v>
      </c>
      <c r="E13" s="1082" t="s">
        <v>744</v>
      </c>
      <c r="F13" s="1084" t="s">
        <v>1135</v>
      </c>
      <c r="H13" s="939" t="str">
        <f>'TSTCH FGD'!$O$92</f>
        <v>Anju Motwani</v>
      </c>
      <c r="I13" s="939" t="str">
        <f>'TSTCH FGD'!$Q$92</f>
        <v>352-871-1084</v>
      </c>
      <c r="J13" s="994" t="str">
        <f>HYPERLINK("Mailto:"&amp;'TSTCH FGD'!$T$92,'TSTCH FGD'!$T$92)</f>
        <v>anju.motwani@tstc.edu</v>
      </c>
    </row>
    <row r="14" spans="2:10">
      <c r="B14" s="424" t="s">
        <v>1147</v>
      </c>
      <c r="C14" s="1092" t="s">
        <v>1134</v>
      </c>
      <c r="D14" s="1083" t="s">
        <v>156</v>
      </c>
      <c r="E14" s="1082" t="s">
        <v>744</v>
      </c>
      <c r="F14" s="1084" t="s">
        <v>1135</v>
      </c>
      <c r="H14" s="939" t="str">
        <f>'TSTCM FGD'!$O$92</f>
        <v>Anju Motwani</v>
      </c>
      <c r="I14" s="939" t="str">
        <f>'TSTCM FGD'!$Q$92</f>
        <v>352-871-1084</v>
      </c>
      <c r="J14" s="994" t="str">
        <f>HYPERLINK("Mailto:"&amp;'TSTCM FGD'!$T$92,'TSTCM FGD'!$T$92)</f>
        <v>anju.motwani@tstc.edu</v>
      </c>
    </row>
    <row r="15" spans="2:10">
      <c r="B15" s="424" t="s">
        <v>1148</v>
      </c>
      <c r="C15" s="1092" t="s">
        <v>1134</v>
      </c>
      <c r="D15" s="1093" t="s">
        <v>156</v>
      </c>
      <c r="E15" s="1094" t="s">
        <v>744</v>
      </c>
      <c r="F15" s="1092" t="s">
        <v>1135</v>
      </c>
      <c r="H15" s="939" t="str">
        <f>'TSTCW FGD'!$O$92</f>
        <v>Anju Motwani</v>
      </c>
      <c r="I15" s="939" t="str">
        <f>'TSTCW FGD'!$Q$92</f>
        <v>352-871-1084</v>
      </c>
      <c r="J15" s="994" t="str">
        <f>HYPERLINK("Mailto:"&amp;'TSTCW FGD'!$T$92,'TSTCW FGD'!$T$92)</f>
        <v>anju.motwani@tstc.edu</v>
      </c>
    </row>
    <row r="16" spans="2:10">
      <c r="B16" s="424" t="s">
        <v>1301</v>
      </c>
      <c r="C16" s="1092" t="s">
        <v>1134</v>
      </c>
      <c r="D16" s="1093" t="s">
        <v>156</v>
      </c>
      <c r="E16" s="1094" t="s">
        <v>744</v>
      </c>
      <c r="F16" s="1092" t="s">
        <v>1135</v>
      </c>
      <c r="H16" s="939" t="str">
        <f>'TSTCWT FGD'!$O$92</f>
        <v>Anju Motwani</v>
      </c>
      <c r="I16" s="939" t="str">
        <f>'TSTCWT FGD'!$Q$92</f>
        <v>352-871-1084</v>
      </c>
      <c r="J16" s="994" t="str">
        <f>HYPERLINK("Mailto:"&amp;'TSTCWT FGD'!$T$92,'TSTCWT FGD'!$T$92)</f>
        <v>anju.motwani@tstc.edu</v>
      </c>
    </row>
    <row r="17" spans="2:10">
      <c r="B17" s="424" t="s">
        <v>1425</v>
      </c>
      <c r="C17" s="1092" t="s">
        <v>1134</v>
      </c>
      <c r="D17" s="1093" t="s">
        <v>156</v>
      </c>
      <c r="E17" s="1094" t="s">
        <v>744</v>
      </c>
      <c r="F17" s="1092" t="s">
        <v>1135</v>
      </c>
      <c r="H17" s="939" t="str">
        <f>'TSTCNT FGD'!$O$92</f>
        <v>Anju Motwani</v>
      </c>
      <c r="I17" s="939" t="str">
        <f>'TSTCNT FGD'!$Q$92</f>
        <v>352-871-1084</v>
      </c>
      <c r="J17" s="994" t="str">
        <f>HYPERLINK("Mailto:"&amp;'TSTCNT FGD'!$T$92,'TSTCNT FGD'!$T$92)</f>
        <v>anju.motwani@tstc.edu</v>
      </c>
    </row>
    <row r="18" spans="2:10" ht="13.8" thickBot="1">
      <c r="B18" s="424" t="s">
        <v>1426</v>
      </c>
      <c r="C18" s="1092" t="s">
        <v>1134</v>
      </c>
      <c r="D18" s="1095" t="s">
        <v>156</v>
      </c>
      <c r="E18" s="1082" t="s">
        <v>744</v>
      </c>
      <c r="F18" s="1084" t="s">
        <v>1135</v>
      </c>
      <c r="H18" s="939" t="str">
        <f>'TSTCFB FGD'!$O$92</f>
        <v>Anju Motwani</v>
      </c>
      <c r="I18" s="939" t="str">
        <f>'TSTCFB FGD'!$Q$92</f>
        <v>352-871-1084</v>
      </c>
      <c r="J18" s="994" t="str">
        <f>HYPERLINK("Mailto:"&amp;'TSTCFB FGD'!$T$92,'TSTCFB FGD'!$T$92)</f>
        <v>anju.motwani@tstc.edu</v>
      </c>
    </row>
    <row r="19" spans="2:10">
      <c r="C19" s="1096"/>
      <c r="D19" s="1097"/>
      <c r="E19" s="1097"/>
      <c r="F19" s="1098"/>
      <c r="H19" s="939"/>
      <c r="I19" s="939"/>
      <c r="J19" s="939"/>
    </row>
    <row r="20" spans="2:10" ht="15">
      <c r="B20" s="1088"/>
      <c r="C20" s="1086"/>
      <c r="D20" s="1086"/>
      <c r="E20" s="1086"/>
      <c r="H20" s="939"/>
      <c r="I20" s="939"/>
      <c r="J20" s="939"/>
    </row>
    <row r="21" spans="2:10" ht="15.6">
      <c r="B21" s="1089" t="s">
        <v>1136</v>
      </c>
      <c r="C21" s="1086"/>
      <c r="D21" s="1086"/>
      <c r="E21" s="1086"/>
      <c r="H21" s="848"/>
      <c r="I21" s="848"/>
      <c r="J21" s="848"/>
    </row>
    <row r="22" spans="2:10" ht="15">
      <c r="B22" s="1099" t="s">
        <v>1137</v>
      </c>
      <c r="C22" s="1086"/>
      <c r="D22" s="1086"/>
      <c r="E22" s="1086"/>
      <c r="H22" s="848"/>
      <c r="I22" s="848"/>
      <c r="J22" s="848"/>
    </row>
    <row r="23" spans="2:10" ht="15">
      <c r="B23" s="1099" t="s">
        <v>1138</v>
      </c>
      <c r="C23" s="1086"/>
      <c r="D23" s="1086"/>
      <c r="E23" s="1086"/>
      <c r="H23" s="848"/>
      <c r="I23" s="848"/>
      <c r="J23" s="848"/>
    </row>
    <row r="24" spans="2:10" ht="15">
      <c r="B24" s="1099" t="s">
        <v>1139</v>
      </c>
      <c r="C24" s="1086"/>
      <c r="D24" s="1086"/>
      <c r="E24" s="1086"/>
      <c r="H24" s="848"/>
      <c r="I24" s="848"/>
      <c r="J24" s="848"/>
    </row>
    <row r="25" spans="2:10" ht="15">
      <c r="B25" s="1088"/>
      <c r="C25" s="1086"/>
      <c r="D25" s="1086"/>
      <c r="E25" s="1086"/>
      <c r="H25" s="848"/>
      <c r="I25" s="848"/>
      <c r="J25" s="848"/>
    </row>
    <row r="26" spans="2:10" ht="15.6">
      <c r="B26" s="1089" t="s">
        <v>1140</v>
      </c>
      <c r="C26" s="1086"/>
      <c r="D26" s="1086"/>
      <c r="E26" s="1086"/>
      <c r="H26" s="848"/>
      <c r="I26" s="848"/>
      <c r="J26" s="848"/>
    </row>
    <row r="27" spans="2:10" ht="15">
      <c r="B27" s="1100" t="s">
        <v>1452</v>
      </c>
      <c r="C27" s="1086"/>
      <c r="D27" s="1086"/>
      <c r="E27" s="1086"/>
      <c r="H27" s="848"/>
      <c r="I27" s="848"/>
      <c r="J27" s="848"/>
    </row>
    <row r="28" spans="2:10">
      <c r="B28" s="1099" t="s">
        <v>1143</v>
      </c>
      <c r="H28" s="848"/>
      <c r="I28" s="848"/>
      <c r="J28" s="848"/>
    </row>
    <row r="29" spans="2:10">
      <c r="B29" s="1100" t="s">
        <v>1453</v>
      </c>
      <c r="H29" s="848"/>
      <c r="I29" s="848"/>
      <c r="J29" s="848"/>
    </row>
    <row r="30" spans="2:10">
      <c r="B30" s="1099" t="s">
        <v>1142</v>
      </c>
      <c r="H30" s="848"/>
      <c r="I30" s="848"/>
      <c r="J30" s="848"/>
    </row>
    <row r="31" spans="2:10" ht="15">
      <c r="B31" s="1099" t="s">
        <v>1141</v>
      </c>
      <c r="C31" s="1101"/>
      <c r="D31" s="1101"/>
      <c r="E31" s="1101"/>
      <c r="H31" s="848"/>
      <c r="I31" s="848"/>
      <c r="J31" s="848"/>
    </row>
    <row r="32" spans="2:10">
      <c r="B32" s="1100"/>
      <c r="H32" s="848"/>
      <c r="I32" s="848"/>
      <c r="J32" s="848"/>
    </row>
    <row r="33" spans="2:10">
      <c r="B33" s="1102" t="s">
        <v>1454</v>
      </c>
      <c r="H33" s="848"/>
      <c r="I33" s="848"/>
      <c r="J33" s="848"/>
    </row>
    <row r="34" spans="2:10">
      <c r="B34" s="1102" t="s">
        <v>1455</v>
      </c>
      <c r="H34" s="925"/>
      <c r="I34" s="848"/>
      <c r="J34" s="848"/>
    </row>
    <row r="35" spans="2:10">
      <c r="B35" s="1102" t="s">
        <v>1456</v>
      </c>
      <c r="H35" s="848"/>
      <c r="I35" s="848"/>
      <c r="J35" s="848"/>
    </row>
    <row r="36" spans="2:10">
      <c r="B36" s="1102" t="s">
        <v>1457</v>
      </c>
      <c r="H36" s="848"/>
      <c r="I36" s="848"/>
      <c r="J36" s="848"/>
    </row>
    <row r="37" spans="2:10">
      <c r="B37" s="1102" t="s">
        <v>1458</v>
      </c>
      <c r="H37" s="848"/>
      <c r="I37" s="848"/>
      <c r="J37" s="848"/>
    </row>
    <row r="38" spans="2:10">
      <c r="H38" s="848"/>
      <c r="I38" s="848"/>
      <c r="J38" s="848"/>
    </row>
    <row r="39" spans="2:10">
      <c r="H39" s="848"/>
      <c r="I39" s="848"/>
      <c r="J39" s="848"/>
    </row>
    <row r="40" spans="2:10">
      <c r="H40" s="848"/>
      <c r="I40" s="848"/>
      <c r="J40" s="848"/>
    </row>
    <row r="41" spans="2:10">
      <c r="H41" s="848"/>
      <c r="I41" s="848"/>
      <c r="J41" s="848"/>
    </row>
    <row r="42" spans="2:10">
      <c r="H42" s="848"/>
      <c r="I42" s="848"/>
      <c r="J42" s="848"/>
    </row>
    <row r="43" spans="2:10">
      <c r="H43" s="848"/>
      <c r="I43" s="848"/>
      <c r="J43" s="848"/>
    </row>
    <row r="44" spans="2:10">
      <c r="H44" s="848"/>
      <c r="I44" s="848"/>
      <c r="J44" s="848"/>
    </row>
    <row r="45" spans="2:10">
      <c r="H45" s="848"/>
      <c r="I45" s="848"/>
      <c r="J45" s="848"/>
    </row>
    <row r="46" spans="2:10">
      <c r="H46" s="848"/>
      <c r="I46" s="848"/>
      <c r="J46" s="848"/>
    </row>
    <row r="47" spans="2:10">
      <c r="H47" s="848"/>
      <c r="I47" s="848"/>
      <c r="J47" s="848"/>
    </row>
    <row r="48" spans="2:10">
      <c r="H48" s="848"/>
      <c r="I48" s="848"/>
      <c r="J48" s="848"/>
    </row>
    <row r="49" spans="8:10">
      <c r="H49" s="848"/>
      <c r="I49" s="848"/>
      <c r="J49" s="848"/>
    </row>
    <row r="50" spans="8:10">
      <c r="H50" s="848"/>
      <c r="I50" s="848"/>
      <c r="J50" s="848"/>
    </row>
    <row r="51" spans="8:10">
      <c r="H51" s="848"/>
      <c r="I51" s="848"/>
      <c r="J51" s="848"/>
    </row>
    <row r="52" spans="8:10">
      <c r="H52" s="848"/>
      <c r="I52" s="848"/>
      <c r="J52" s="848"/>
    </row>
    <row r="53" spans="8:10">
      <c r="H53" s="848"/>
      <c r="I53" s="848"/>
      <c r="J53" s="848"/>
    </row>
    <row r="54" spans="8:10">
      <c r="H54" s="848"/>
      <c r="I54" s="848"/>
      <c r="J54" s="848"/>
    </row>
    <row r="55" spans="8:10">
      <c r="H55" s="848"/>
      <c r="I55" s="848"/>
      <c r="J55" s="848"/>
    </row>
    <row r="56" spans="8:10">
      <c r="H56" s="848"/>
      <c r="I56" s="848"/>
      <c r="J56" s="848"/>
    </row>
    <row r="57" spans="8:10">
      <c r="H57" s="848"/>
      <c r="I57" s="848"/>
      <c r="J57" s="848"/>
    </row>
    <row r="58" spans="8:10">
      <c r="H58" s="848"/>
      <c r="I58" s="848"/>
      <c r="J58" s="848"/>
    </row>
    <row r="59" spans="8:10">
      <c r="H59" s="848"/>
      <c r="I59" s="848"/>
      <c r="J59" s="848"/>
    </row>
    <row r="60" spans="8:10">
      <c r="H60" s="848"/>
      <c r="I60" s="848"/>
      <c r="J60" s="848"/>
    </row>
    <row r="61" spans="8:10">
      <c r="H61" s="848"/>
      <c r="I61" s="848"/>
      <c r="J61" s="848"/>
    </row>
    <row r="62" spans="8:10">
      <c r="H62" s="848"/>
      <c r="I62" s="848"/>
      <c r="J62" s="848"/>
    </row>
    <row r="63" spans="8:10">
      <c r="H63" s="848"/>
      <c r="I63" s="848"/>
      <c r="J63" s="848"/>
    </row>
    <row r="64" spans="8:10">
      <c r="H64" s="848"/>
      <c r="I64" s="848"/>
      <c r="J64" s="848"/>
    </row>
    <row r="65" spans="8:10">
      <c r="H65" s="848"/>
      <c r="I65" s="848"/>
      <c r="J65" s="848"/>
    </row>
    <row r="66" spans="8:10">
      <c r="H66" s="848"/>
      <c r="I66" s="848"/>
      <c r="J66" s="848"/>
    </row>
    <row r="67" spans="8:10">
      <c r="H67" s="848"/>
      <c r="I67" s="848"/>
      <c r="J67" s="848"/>
    </row>
    <row r="68" spans="8:10">
      <c r="H68" s="848"/>
      <c r="I68" s="848"/>
      <c r="J68" s="848"/>
    </row>
    <row r="69" spans="8:10">
      <c r="H69" s="848"/>
      <c r="I69" s="848"/>
      <c r="J69" s="848"/>
    </row>
    <row r="70" spans="8:10">
      <c r="H70" s="848"/>
      <c r="I70" s="848"/>
      <c r="J70" s="848"/>
    </row>
    <row r="71" spans="8:10">
      <c r="H71" s="848"/>
      <c r="I71" s="848"/>
      <c r="J71" s="848"/>
    </row>
    <row r="72" spans="8:10">
      <c r="H72" s="848"/>
      <c r="I72" s="848"/>
      <c r="J72" s="848"/>
    </row>
    <row r="73" spans="8:10">
      <c r="H73" s="848"/>
      <c r="I73" s="848"/>
      <c r="J73" s="848"/>
    </row>
    <row r="74" spans="8:10">
      <c r="H74" s="848"/>
      <c r="I74" s="848"/>
      <c r="J74" s="848"/>
    </row>
    <row r="75" spans="8:10">
      <c r="H75" s="848"/>
      <c r="I75" s="848"/>
      <c r="J75" s="848"/>
    </row>
    <row r="76" spans="8:10">
      <c r="H76" s="848"/>
      <c r="I76" s="848"/>
      <c r="J76" s="848"/>
    </row>
    <row r="77" spans="8:10">
      <c r="H77" s="848"/>
      <c r="I77" s="848"/>
      <c r="J77" s="848"/>
    </row>
    <row r="78" spans="8:10">
      <c r="H78" s="848"/>
      <c r="I78" s="848"/>
      <c r="J78" s="848"/>
    </row>
    <row r="79" spans="8:10">
      <c r="H79" s="848"/>
      <c r="I79" s="848"/>
      <c r="J79" s="848"/>
    </row>
    <row r="80" spans="8:10">
      <c r="H80" s="848"/>
      <c r="I80" s="848"/>
      <c r="J80" s="848"/>
    </row>
    <row r="81" spans="8:10">
      <c r="H81" s="848"/>
      <c r="I81" s="848"/>
      <c r="J81" s="848"/>
    </row>
    <row r="82" spans="8:10">
      <c r="H82" s="848"/>
      <c r="I82" s="848"/>
      <c r="J82" s="848"/>
    </row>
    <row r="83" spans="8:10">
      <c r="H83" s="848"/>
      <c r="I83" s="848"/>
      <c r="J83" s="848"/>
    </row>
    <row r="84" spans="8:10">
      <c r="H84" s="848"/>
      <c r="I84" s="848"/>
      <c r="J84" s="848"/>
    </row>
    <row r="85" spans="8:10">
      <c r="H85" s="848"/>
      <c r="I85" s="848"/>
      <c r="J85" s="848"/>
    </row>
    <row r="86" spans="8:10">
      <c r="H86" s="848"/>
      <c r="I86" s="848"/>
      <c r="J86" s="848"/>
    </row>
    <row r="87" spans="8:10">
      <c r="H87" s="848"/>
      <c r="I87" s="848"/>
      <c r="J87" s="848"/>
    </row>
    <row r="88" spans="8:10">
      <c r="H88" s="848"/>
      <c r="I88" s="848"/>
      <c r="J88" s="848"/>
    </row>
    <row r="89" spans="8:10">
      <c r="H89" s="848"/>
      <c r="I89" s="848"/>
      <c r="J89" s="848"/>
    </row>
    <row r="90" spans="8:10">
      <c r="H90" s="848"/>
      <c r="I90" s="848"/>
      <c r="J90" s="848"/>
    </row>
    <row r="91" spans="8:10">
      <c r="H91" s="848"/>
      <c r="I91" s="848"/>
      <c r="J91" s="848"/>
    </row>
    <row r="92" spans="8:10">
      <c r="H92" s="848"/>
      <c r="I92" s="848"/>
      <c r="J92" s="848"/>
    </row>
    <row r="93" spans="8:10">
      <c r="H93" s="848"/>
      <c r="I93" s="848"/>
      <c r="J93" s="848"/>
    </row>
    <row r="94" spans="8:10">
      <c r="H94" s="848"/>
      <c r="I94" s="848"/>
      <c r="J94" s="848"/>
    </row>
    <row r="95" spans="8:10">
      <c r="H95" s="848"/>
      <c r="I95" s="848"/>
      <c r="J95" s="848"/>
    </row>
    <row r="96" spans="8:10">
      <c r="H96" s="848"/>
      <c r="I96" s="848"/>
      <c r="J96" s="848"/>
    </row>
    <row r="97" spans="8:10">
      <c r="H97" s="848"/>
      <c r="I97" s="848"/>
      <c r="J97" s="848"/>
    </row>
    <row r="98" spans="8:10">
      <c r="H98" s="848"/>
      <c r="I98" s="848"/>
      <c r="J98" s="848"/>
    </row>
    <row r="99" spans="8:10">
      <c r="H99" s="848"/>
      <c r="I99" s="848"/>
      <c r="J99" s="848"/>
    </row>
    <row r="100" spans="8:10">
      <c r="H100" s="848"/>
      <c r="I100" s="848"/>
      <c r="J100" s="848"/>
    </row>
    <row r="101" spans="8:10">
      <c r="H101" s="848"/>
      <c r="I101" s="848"/>
      <c r="J101" s="848"/>
    </row>
    <row r="102" spans="8:10">
      <c r="H102" s="848"/>
      <c r="I102" s="848"/>
      <c r="J102" s="848"/>
    </row>
    <row r="103" spans="8:10">
      <c r="H103" s="848"/>
      <c r="I103" s="848"/>
      <c r="J103" s="848"/>
    </row>
    <row r="104" spans="8:10">
      <c r="H104" s="848"/>
      <c r="I104" s="848"/>
      <c r="J104" s="848"/>
    </row>
    <row r="105" spans="8:10">
      <c r="H105" s="848"/>
      <c r="I105" s="848"/>
      <c r="J105" s="848"/>
    </row>
    <row r="106" spans="8:10">
      <c r="H106" s="848"/>
      <c r="I106" s="848"/>
      <c r="J106" s="848"/>
    </row>
    <row r="107" spans="8:10">
      <c r="H107" s="848"/>
      <c r="I107" s="848"/>
      <c r="J107" s="848"/>
    </row>
    <row r="108" spans="8:10">
      <c r="H108" s="848"/>
      <c r="I108" s="848"/>
      <c r="J108" s="848"/>
    </row>
    <row r="109" spans="8:10">
      <c r="H109" s="848"/>
      <c r="I109" s="848"/>
      <c r="J109" s="848"/>
    </row>
    <row r="110" spans="8:10">
      <c r="H110" s="848"/>
      <c r="I110" s="848"/>
      <c r="J110" s="848"/>
    </row>
    <row r="111" spans="8:10">
      <c r="H111" s="848"/>
      <c r="I111" s="848"/>
      <c r="J111" s="848"/>
    </row>
    <row r="112" spans="8:10">
      <c r="H112" s="848"/>
      <c r="I112" s="848"/>
      <c r="J112" s="848"/>
    </row>
    <row r="113" spans="8:10">
      <c r="H113" s="848"/>
      <c r="I113" s="848"/>
      <c r="J113" s="848"/>
    </row>
    <row r="114" spans="8:10">
      <c r="H114" s="848"/>
      <c r="I114" s="848"/>
      <c r="J114" s="848"/>
    </row>
    <row r="115" spans="8:10">
      <c r="H115" s="848"/>
      <c r="I115" s="848"/>
      <c r="J115" s="848"/>
    </row>
    <row r="116" spans="8:10">
      <c r="H116" s="848"/>
      <c r="I116" s="848"/>
      <c r="J116" s="848"/>
    </row>
    <row r="117" spans="8:10">
      <c r="H117" s="848"/>
      <c r="I117" s="848"/>
      <c r="J117" s="848"/>
    </row>
    <row r="118" spans="8:10">
      <c r="H118" s="848"/>
      <c r="I118" s="848"/>
      <c r="J118" s="848"/>
    </row>
    <row r="119" spans="8:10">
      <c r="H119" s="848"/>
      <c r="I119" s="848"/>
      <c r="J119" s="848"/>
    </row>
    <row r="120" spans="8:10">
      <c r="H120" s="848"/>
      <c r="I120" s="848"/>
      <c r="J120" s="848"/>
    </row>
    <row r="121" spans="8:10">
      <c r="H121" s="848"/>
      <c r="I121" s="848"/>
      <c r="J121" s="848"/>
    </row>
    <row r="122" spans="8:10">
      <c r="H122" s="848"/>
      <c r="I122" s="848"/>
      <c r="J122" s="848"/>
    </row>
    <row r="123" spans="8:10">
      <c r="H123" s="848"/>
      <c r="I123" s="848"/>
      <c r="J123" s="848"/>
    </row>
    <row r="124" spans="8:10">
      <c r="H124" s="848"/>
      <c r="I124" s="848"/>
      <c r="J124" s="848"/>
    </row>
    <row r="125" spans="8:10">
      <c r="H125" s="848"/>
      <c r="I125" s="848"/>
      <c r="J125" s="848"/>
    </row>
    <row r="126" spans="8:10">
      <c r="H126" s="848"/>
      <c r="I126" s="848"/>
      <c r="J126" s="848"/>
    </row>
    <row r="127" spans="8:10">
      <c r="H127" s="848"/>
      <c r="I127" s="848"/>
      <c r="J127" s="848"/>
    </row>
    <row r="128" spans="8:10">
      <c r="H128" s="848"/>
      <c r="I128" s="848"/>
      <c r="J128" s="848"/>
    </row>
    <row r="129" spans="8:10">
      <c r="H129" s="848"/>
      <c r="I129" s="848"/>
      <c r="J129" s="848"/>
    </row>
    <row r="130" spans="8:10">
      <c r="H130" s="848"/>
      <c r="I130" s="848"/>
      <c r="J130" s="848"/>
    </row>
    <row r="131" spans="8:10">
      <c r="H131" s="848"/>
      <c r="I131" s="848"/>
      <c r="J131" s="848"/>
    </row>
    <row r="132" spans="8:10">
      <c r="H132" s="848"/>
      <c r="I132" s="848"/>
      <c r="J132" s="848"/>
    </row>
    <row r="133" spans="8:10">
      <c r="H133" s="848"/>
      <c r="I133" s="848"/>
      <c r="J133" s="848"/>
    </row>
    <row r="134" spans="8:10">
      <c r="H134" s="848"/>
      <c r="I134" s="848"/>
      <c r="J134" s="848"/>
    </row>
    <row r="135" spans="8:10">
      <c r="H135" s="848"/>
      <c r="I135" s="848"/>
      <c r="J135" s="848"/>
    </row>
    <row r="136" spans="8:10">
      <c r="H136" s="848"/>
      <c r="I136" s="848"/>
      <c r="J136" s="848"/>
    </row>
    <row r="137" spans="8:10">
      <c r="H137" s="848"/>
      <c r="I137" s="848"/>
      <c r="J137" s="848"/>
    </row>
    <row r="138" spans="8:10">
      <c r="H138" s="848"/>
      <c r="I138" s="848"/>
      <c r="J138" s="848"/>
    </row>
    <row r="139" spans="8:10">
      <c r="H139" s="848"/>
      <c r="I139" s="848"/>
      <c r="J139" s="848"/>
    </row>
    <row r="140" spans="8:10">
      <c r="H140" s="848"/>
      <c r="I140" s="848"/>
      <c r="J140" s="848"/>
    </row>
    <row r="141" spans="8:10">
      <c r="H141" s="848"/>
      <c r="I141" s="848"/>
      <c r="J141" s="848"/>
    </row>
    <row r="142" spans="8:10">
      <c r="H142" s="848"/>
      <c r="I142" s="848"/>
      <c r="J142" s="848"/>
    </row>
    <row r="143" spans="8:10">
      <c r="H143" s="848"/>
      <c r="I143" s="848"/>
      <c r="J143" s="848"/>
    </row>
    <row r="144" spans="8:10">
      <c r="H144" s="848"/>
      <c r="I144" s="848"/>
      <c r="J144" s="848"/>
    </row>
    <row r="145" spans="8:10">
      <c r="H145" s="848"/>
      <c r="I145" s="848"/>
      <c r="J145" s="848"/>
    </row>
    <row r="146" spans="8:10">
      <c r="H146" s="848"/>
      <c r="I146" s="848"/>
      <c r="J146" s="848"/>
    </row>
    <row r="147" spans="8:10">
      <c r="H147" s="848"/>
      <c r="I147" s="848"/>
      <c r="J147" s="848"/>
    </row>
    <row r="148" spans="8:10">
      <c r="H148" s="848"/>
      <c r="I148" s="848"/>
      <c r="J148" s="848"/>
    </row>
    <row r="149" spans="8:10">
      <c r="H149" s="848"/>
      <c r="I149" s="848"/>
      <c r="J149" s="848"/>
    </row>
    <row r="150" spans="8:10">
      <c r="H150" s="848"/>
      <c r="I150" s="848"/>
      <c r="J150" s="848"/>
    </row>
    <row r="151" spans="8:10">
      <c r="H151" s="848"/>
      <c r="I151" s="848"/>
      <c r="J151" s="848"/>
    </row>
    <row r="152" spans="8:10">
      <c r="H152" s="848"/>
      <c r="I152" s="848"/>
      <c r="J152" s="848"/>
    </row>
    <row r="153" spans="8:10">
      <c r="H153" s="848"/>
      <c r="I153" s="848"/>
      <c r="J153" s="848"/>
    </row>
    <row r="154" spans="8:10">
      <c r="H154" s="848"/>
      <c r="I154" s="848"/>
      <c r="J154" s="848"/>
    </row>
    <row r="155" spans="8:10">
      <c r="H155" s="848"/>
      <c r="I155" s="848"/>
      <c r="J155" s="848"/>
    </row>
    <row r="156" spans="8:10">
      <c r="H156" s="848"/>
      <c r="I156" s="848"/>
      <c r="J156" s="848"/>
    </row>
    <row r="157" spans="8:10">
      <c r="H157" s="848"/>
      <c r="I157" s="848"/>
      <c r="J157" s="848"/>
    </row>
    <row r="158" spans="8:10">
      <c r="H158" s="848"/>
      <c r="I158" s="848"/>
      <c r="J158" s="848"/>
    </row>
    <row r="159" spans="8:10">
      <c r="H159" s="848"/>
      <c r="I159" s="848"/>
      <c r="J159" s="848"/>
    </row>
    <row r="160" spans="8:10">
      <c r="H160" s="848"/>
      <c r="I160" s="848"/>
      <c r="J160" s="848"/>
    </row>
    <row r="161" spans="8:10">
      <c r="H161" s="848"/>
      <c r="I161" s="848"/>
      <c r="J161" s="848"/>
    </row>
    <row r="162" spans="8:10">
      <c r="H162" s="848"/>
      <c r="I162" s="848"/>
      <c r="J162" s="848"/>
    </row>
    <row r="163" spans="8:10">
      <c r="H163" s="848"/>
      <c r="I163" s="848"/>
      <c r="J163" s="848"/>
    </row>
    <row r="164" spans="8:10">
      <c r="H164" s="848"/>
      <c r="I164" s="848"/>
      <c r="J164" s="848"/>
    </row>
    <row r="165" spans="8:10">
      <c r="H165" s="848"/>
      <c r="I165" s="848"/>
      <c r="J165" s="848"/>
    </row>
    <row r="166" spans="8:10">
      <c r="H166" s="848"/>
      <c r="I166" s="848"/>
      <c r="J166" s="848"/>
    </row>
    <row r="167" spans="8:10">
      <c r="H167" s="848"/>
      <c r="I167" s="848"/>
      <c r="J167" s="848"/>
    </row>
    <row r="168" spans="8:10">
      <c r="H168" s="848"/>
      <c r="I168" s="848"/>
      <c r="J168" s="848"/>
    </row>
    <row r="169" spans="8:10">
      <c r="H169" s="848"/>
      <c r="I169" s="848"/>
      <c r="J169" s="848"/>
    </row>
    <row r="170" spans="8:10">
      <c r="H170" s="848"/>
      <c r="I170" s="848"/>
      <c r="J170" s="848"/>
    </row>
    <row r="171" spans="8:10">
      <c r="H171" s="848"/>
      <c r="I171" s="848"/>
      <c r="J171" s="848"/>
    </row>
    <row r="172" spans="8:10">
      <c r="H172" s="848"/>
      <c r="I172" s="848"/>
      <c r="J172" s="848"/>
    </row>
    <row r="173" spans="8:10">
      <c r="H173" s="848"/>
      <c r="I173" s="848"/>
      <c r="J173" s="848"/>
    </row>
    <row r="174" spans="8:10">
      <c r="H174" s="848"/>
      <c r="I174" s="848"/>
      <c r="J174" s="848"/>
    </row>
    <row r="175" spans="8:10">
      <c r="H175" s="848"/>
      <c r="I175" s="848"/>
      <c r="J175" s="848"/>
    </row>
    <row r="176" spans="8:10">
      <c r="H176" s="848"/>
      <c r="I176" s="848"/>
      <c r="J176" s="848"/>
    </row>
    <row r="177" spans="8:10">
      <c r="H177" s="848"/>
      <c r="I177" s="848"/>
      <c r="J177" s="848"/>
    </row>
    <row r="178" spans="8:10">
      <c r="H178" s="848"/>
      <c r="I178" s="848"/>
      <c r="J178" s="848"/>
    </row>
    <row r="179" spans="8:10">
      <c r="H179" s="848"/>
      <c r="I179" s="848"/>
      <c r="J179" s="848"/>
    </row>
    <row r="180" spans="8:10">
      <c r="H180" s="848"/>
      <c r="I180" s="848"/>
      <c r="J180" s="848"/>
    </row>
    <row r="181" spans="8:10">
      <c r="H181" s="848"/>
      <c r="I181" s="848"/>
      <c r="J181" s="848"/>
    </row>
    <row r="182" spans="8:10">
      <c r="H182" s="848"/>
      <c r="I182" s="848"/>
      <c r="J182" s="848"/>
    </row>
    <row r="183" spans="8:10">
      <c r="H183" s="848"/>
      <c r="I183" s="848"/>
      <c r="J183" s="848"/>
    </row>
    <row r="184" spans="8:10">
      <c r="H184" s="848"/>
      <c r="I184" s="848"/>
      <c r="J184" s="848"/>
    </row>
    <row r="185" spans="8:10">
      <c r="H185" s="848"/>
      <c r="I185" s="848"/>
      <c r="J185" s="848"/>
    </row>
    <row r="186" spans="8:10">
      <c r="H186" s="848"/>
      <c r="I186" s="848"/>
      <c r="J186" s="848"/>
    </row>
    <row r="187" spans="8:10">
      <c r="H187" s="848"/>
      <c r="I187" s="848"/>
      <c r="J187" s="848"/>
    </row>
    <row r="188" spans="8:10">
      <c r="H188" s="848"/>
      <c r="I188" s="848"/>
      <c r="J188" s="848"/>
    </row>
    <row r="189" spans="8:10">
      <c r="H189" s="848"/>
      <c r="I189" s="848"/>
      <c r="J189" s="848"/>
    </row>
    <row r="190" spans="8:10">
      <c r="H190" s="848"/>
      <c r="I190" s="848"/>
      <c r="J190" s="848"/>
    </row>
    <row r="191" spans="8:10">
      <c r="H191" s="848"/>
      <c r="I191" s="848"/>
      <c r="J191" s="848"/>
    </row>
    <row r="192" spans="8:10">
      <c r="H192" s="848"/>
      <c r="I192" s="848"/>
      <c r="J192" s="848"/>
    </row>
    <row r="193" spans="8:10">
      <c r="H193" s="848"/>
      <c r="I193" s="848"/>
      <c r="J193" s="848"/>
    </row>
    <row r="194" spans="8:10">
      <c r="H194" s="848"/>
      <c r="I194" s="848"/>
      <c r="J194" s="848"/>
    </row>
    <row r="195" spans="8:10">
      <c r="H195" s="848"/>
      <c r="I195" s="848"/>
      <c r="J195" s="848"/>
    </row>
    <row r="196" spans="8:10">
      <c r="H196" s="848"/>
      <c r="I196" s="848"/>
      <c r="J196" s="848"/>
    </row>
    <row r="197" spans="8:10">
      <c r="H197" s="848"/>
      <c r="I197" s="848"/>
      <c r="J197" s="848"/>
    </row>
    <row r="198" spans="8:10">
      <c r="H198" s="848"/>
      <c r="I198" s="848"/>
      <c r="J198" s="848"/>
    </row>
    <row r="199" spans="8:10">
      <c r="H199" s="848"/>
      <c r="I199" s="848"/>
      <c r="J199" s="848"/>
    </row>
    <row r="200" spans="8:10">
      <c r="H200" s="848"/>
      <c r="I200" s="848"/>
      <c r="J200" s="848"/>
    </row>
    <row r="201" spans="8:10">
      <c r="H201" s="848"/>
      <c r="I201" s="848"/>
      <c r="J201" s="848"/>
    </row>
    <row r="202" spans="8:10">
      <c r="H202" s="848"/>
      <c r="I202" s="848"/>
      <c r="J202" s="848"/>
    </row>
    <row r="203" spans="8:10">
      <c r="H203" s="848"/>
      <c r="I203" s="848"/>
      <c r="J203" s="848"/>
    </row>
    <row r="204" spans="8:10">
      <c r="H204" s="848"/>
      <c r="I204" s="848"/>
      <c r="J204" s="848"/>
    </row>
    <row r="205" spans="8:10">
      <c r="H205" s="848"/>
      <c r="I205" s="848"/>
      <c r="J205" s="848"/>
    </row>
    <row r="206" spans="8:10">
      <c r="H206" s="848"/>
      <c r="I206" s="848"/>
      <c r="J206" s="848"/>
    </row>
    <row r="207" spans="8:10">
      <c r="H207" s="848"/>
      <c r="I207" s="848"/>
      <c r="J207" s="848"/>
    </row>
    <row r="208" spans="8:10">
      <c r="H208" s="848"/>
      <c r="I208" s="848"/>
      <c r="J208" s="848"/>
    </row>
    <row r="209" spans="8:10">
      <c r="H209" s="848"/>
      <c r="I209" s="848"/>
      <c r="J209" s="848"/>
    </row>
    <row r="210" spans="8:10">
      <c r="H210" s="848"/>
      <c r="I210" s="848"/>
      <c r="J210" s="848"/>
    </row>
    <row r="211" spans="8:10">
      <c r="H211" s="848"/>
      <c r="I211" s="848"/>
      <c r="J211" s="848"/>
    </row>
    <row r="212" spans="8:10">
      <c r="H212" s="848"/>
      <c r="I212" s="848"/>
      <c r="J212" s="848"/>
    </row>
    <row r="213" spans="8:10">
      <c r="H213" s="848"/>
      <c r="I213" s="848"/>
      <c r="J213" s="848"/>
    </row>
    <row r="214" spans="8:10">
      <c r="H214" s="848"/>
      <c r="I214" s="848"/>
      <c r="J214" s="848"/>
    </row>
    <row r="215" spans="8:10">
      <c r="H215" s="848"/>
      <c r="I215" s="848"/>
      <c r="J215" s="848"/>
    </row>
    <row r="216" spans="8:10">
      <c r="H216" s="848"/>
      <c r="I216" s="848"/>
      <c r="J216" s="848"/>
    </row>
    <row r="217" spans="8:10">
      <c r="H217" s="848"/>
      <c r="I217" s="848"/>
      <c r="J217" s="848"/>
    </row>
    <row r="218" spans="8:10">
      <c r="H218" s="848"/>
      <c r="I218" s="848"/>
      <c r="J218" s="848"/>
    </row>
    <row r="219" spans="8:10">
      <c r="H219" s="848"/>
      <c r="I219" s="848"/>
      <c r="J219" s="848"/>
    </row>
    <row r="220" spans="8:10">
      <c r="H220" s="848"/>
      <c r="I220" s="848"/>
      <c r="J220" s="848"/>
    </row>
    <row r="221" spans="8:10">
      <c r="H221" s="848"/>
      <c r="I221" s="848"/>
      <c r="J221" s="848"/>
    </row>
    <row r="222" spans="8:10">
      <c r="H222" s="848"/>
      <c r="I222" s="848"/>
      <c r="J222" s="848"/>
    </row>
    <row r="223" spans="8:10">
      <c r="H223" s="848"/>
      <c r="I223" s="848"/>
      <c r="J223" s="848"/>
    </row>
    <row r="224" spans="8:10">
      <c r="H224" s="848"/>
      <c r="I224" s="848"/>
      <c r="J224" s="848"/>
    </row>
    <row r="225" spans="8:10">
      <c r="H225" s="848"/>
      <c r="I225" s="848"/>
      <c r="J225" s="848"/>
    </row>
    <row r="226" spans="8:10">
      <c r="H226" s="848"/>
      <c r="I226" s="848"/>
      <c r="J226" s="848"/>
    </row>
    <row r="227" spans="8:10">
      <c r="H227" s="848"/>
      <c r="I227" s="848"/>
      <c r="J227" s="848"/>
    </row>
    <row r="228" spans="8:10">
      <c r="H228" s="848"/>
      <c r="I228" s="848"/>
      <c r="J228" s="848"/>
    </row>
    <row r="229" spans="8:10">
      <c r="H229" s="848"/>
      <c r="I229" s="848"/>
      <c r="J229" s="848"/>
    </row>
    <row r="230" spans="8:10">
      <c r="H230" s="848"/>
      <c r="I230" s="848"/>
      <c r="J230" s="848"/>
    </row>
    <row r="231" spans="8:10">
      <c r="H231" s="848"/>
      <c r="I231" s="848"/>
      <c r="J231" s="848"/>
    </row>
    <row r="232" spans="8:10">
      <c r="H232" s="848"/>
      <c r="I232" s="848"/>
      <c r="J232" s="848"/>
    </row>
    <row r="233" spans="8:10">
      <c r="H233" s="848"/>
      <c r="I233" s="848"/>
      <c r="J233" s="848"/>
    </row>
    <row r="234" spans="8:10">
      <c r="H234" s="848"/>
      <c r="I234" s="848"/>
      <c r="J234" s="848"/>
    </row>
    <row r="235" spans="8:10">
      <c r="H235" s="848"/>
      <c r="I235" s="848"/>
      <c r="J235" s="848"/>
    </row>
    <row r="236" spans="8:10">
      <c r="H236" s="848"/>
      <c r="I236" s="848"/>
      <c r="J236" s="848"/>
    </row>
    <row r="237" spans="8:10">
      <c r="H237" s="848"/>
      <c r="I237" s="848"/>
      <c r="J237" s="848"/>
    </row>
    <row r="238" spans="8:10">
      <c r="H238" s="848"/>
      <c r="I238" s="848"/>
      <c r="J238" s="848"/>
    </row>
    <row r="239" spans="8:10">
      <c r="H239" s="848"/>
      <c r="I239" s="848"/>
      <c r="J239" s="848"/>
    </row>
    <row r="240" spans="8:10">
      <c r="H240" s="848"/>
      <c r="I240" s="848"/>
      <c r="J240" s="848"/>
    </row>
    <row r="241" spans="8:10">
      <c r="H241" s="848"/>
      <c r="I241" s="848"/>
      <c r="J241" s="848"/>
    </row>
    <row r="242" spans="8:10">
      <c r="H242" s="848"/>
      <c r="I242" s="848"/>
      <c r="J242" s="848"/>
    </row>
    <row r="243" spans="8:10">
      <c r="H243" s="848"/>
      <c r="I243" s="848"/>
      <c r="J243" s="848"/>
    </row>
    <row r="244" spans="8:10">
      <c r="H244" s="848"/>
      <c r="I244" s="848"/>
      <c r="J244" s="848"/>
    </row>
    <row r="245" spans="8:10">
      <c r="H245" s="848"/>
      <c r="I245" s="848"/>
      <c r="J245" s="848"/>
    </row>
    <row r="246" spans="8:10">
      <c r="H246" s="848"/>
      <c r="I246" s="848"/>
      <c r="J246" s="848"/>
    </row>
    <row r="247" spans="8:10">
      <c r="H247" s="848"/>
      <c r="I247" s="848"/>
      <c r="J247" s="848"/>
    </row>
    <row r="248" spans="8:10">
      <c r="H248" s="848"/>
      <c r="I248" s="848"/>
      <c r="J248" s="848"/>
    </row>
    <row r="249" spans="8:10">
      <c r="H249" s="848"/>
      <c r="I249" s="848"/>
      <c r="J249" s="848"/>
    </row>
    <row r="250" spans="8:10">
      <c r="H250" s="848"/>
      <c r="I250" s="848"/>
      <c r="J250" s="848"/>
    </row>
    <row r="251" spans="8:10">
      <c r="H251" s="848"/>
      <c r="I251" s="848"/>
      <c r="J251" s="848"/>
    </row>
    <row r="252" spans="8:10">
      <c r="H252" s="848"/>
      <c r="I252" s="848"/>
      <c r="J252" s="848"/>
    </row>
    <row r="253" spans="8:10">
      <c r="H253" s="848"/>
      <c r="I253" s="848"/>
      <c r="J253" s="848"/>
    </row>
    <row r="254" spans="8:10">
      <c r="H254" s="848"/>
      <c r="I254" s="848"/>
      <c r="J254" s="848"/>
    </row>
    <row r="255" spans="8:10">
      <c r="H255" s="848"/>
      <c r="I255" s="848"/>
      <c r="J255" s="848"/>
    </row>
    <row r="256" spans="8:10">
      <c r="H256" s="848"/>
      <c r="I256" s="848"/>
      <c r="J256" s="848"/>
    </row>
    <row r="257" spans="8:10">
      <c r="H257" s="848"/>
      <c r="I257" s="848"/>
      <c r="J257" s="848"/>
    </row>
    <row r="258" spans="8:10">
      <c r="H258" s="848"/>
      <c r="I258" s="848"/>
      <c r="J258" s="848"/>
    </row>
    <row r="259" spans="8:10">
      <c r="H259" s="848"/>
      <c r="I259" s="848"/>
      <c r="J259" s="848"/>
    </row>
    <row r="260" spans="8:10">
      <c r="H260" s="848"/>
      <c r="I260" s="848"/>
      <c r="J260" s="848"/>
    </row>
    <row r="261" spans="8:10">
      <c r="H261" s="848"/>
      <c r="I261" s="848"/>
      <c r="J261" s="848"/>
    </row>
    <row r="262" spans="8:10">
      <c r="H262" s="848"/>
      <c r="I262" s="848"/>
      <c r="J262" s="848"/>
    </row>
    <row r="263" spans="8:10">
      <c r="H263" s="848"/>
      <c r="I263" s="848"/>
      <c r="J263" s="848"/>
    </row>
    <row r="264" spans="8:10">
      <c r="H264" s="848"/>
      <c r="I264" s="848"/>
      <c r="J264" s="848"/>
    </row>
    <row r="265" spans="8:10">
      <c r="H265" s="848"/>
      <c r="I265" s="848"/>
      <c r="J265" s="848"/>
    </row>
    <row r="266" spans="8:10">
      <c r="H266" s="848"/>
      <c r="I266" s="848"/>
      <c r="J266" s="848"/>
    </row>
    <row r="267" spans="8:10">
      <c r="H267" s="848"/>
      <c r="I267" s="848"/>
      <c r="J267" s="848"/>
    </row>
    <row r="268" spans="8:10">
      <c r="H268" s="848"/>
      <c r="I268" s="848"/>
      <c r="J268" s="848"/>
    </row>
    <row r="269" spans="8:10">
      <c r="H269" s="848"/>
      <c r="I269" s="848"/>
      <c r="J269" s="848"/>
    </row>
    <row r="270" spans="8:10">
      <c r="H270" s="848"/>
      <c r="I270" s="848"/>
      <c r="J270" s="848"/>
    </row>
    <row r="271" spans="8:10">
      <c r="H271" s="848"/>
      <c r="I271" s="848"/>
      <c r="J271" s="848"/>
    </row>
    <row r="272" spans="8:10">
      <c r="H272" s="848"/>
      <c r="I272" s="848"/>
      <c r="J272" s="848"/>
    </row>
    <row r="273" spans="8:10">
      <c r="H273" s="848"/>
      <c r="I273" s="848"/>
      <c r="J273" s="848"/>
    </row>
    <row r="274" spans="8:10">
      <c r="H274" s="848"/>
      <c r="I274" s="848"/>
      <c r="J274" s="848"/>
    </row>
    <row r="275" spans="8:10">
      <c r="H275" s="848"/>
      <c r="I275" s="848"/>
      <c r="J275" s="848"/>
    </row>
    <row r="276" spans="8:10">
      <c r="H276" s="848"/>
      <c r="I276" s="848"/>
      <c r="J276" s="848"/>
    </row>
    <row r="277" spans="8:10">
      <c r="H277" s="848"/>
      <c r="I277" s="848"/>
      <c r="J277" s="848"/>
    </row>
    <row r="278" spans="8:10">
      <c r="H278" s="848"/>
      <c r="I278" s="848"/>
      <c r="J278" s="848"/>
    </row>
    <row r="279" spans="8:10">
      <c r="H279" s="848"/>
      <c r="I279" s="848"/>
      <c r="J279" s="848"/>
    </row>
    <row r="280" spans="8:10">
      <c r="H280" s="848"/>
      <c r="I280" s="848"/>
      <c r="J280" s="848"/>
    </row>
    <row r="281" spans="8:10">
      <c r="H281" s="848"/>
      <c r="I281" s="848"/>
      <c r="J281" s="848"/>
    </row>
    <row r="282" spans="8:10">
      <c r="H282" s="848"/>
      <c r="I282" s="848"/>
      <c r="J282" s="848"/>
    </row>
    <row r="283" spans="8:10">
      <c r="H283" s="848"/>
      <c r="I283" s="848"/>
      <c r="J283" s="848"/>
    </row>
    <row r="284" spans="8:10">
      <c r="H284" s="848"/>
      <c r="I284" s="848"/>
      <c r="J284" s="848"/>
    </row>
    <row r="285" spans="8:10">
      <c r="H285" s="848"/>
      <c r="I285" s="848"/>
      <c r="J285" s="848"/>
    </row>
    <row r="286" spans="8:10">
      <c r="H286" s="848"/>
      <c r="I286" s="848"/>
      <c r="J286" s="848"/>
    </row>
    <row r="287" spans="8:10">
      <c r="H287" s="848"/>
      <c r="I287" s="848"/>
      <c r="J287" s="848"/>
    </row>
    <row r="288" spans="8:10">
      <c r="H288" s="848"/>
      <c r="I288" s="848"/>
      <c r="J288" s="848"/>
    </row>
    <row r="289" spans="8:10">
      <c r="H289" s="848"/>
      <c r="I289" s="848"/>
      <c r="J289" s="848"/>
    </row>
    <row r="290" spans="8:10">
      <c r="H290" s="848"/>
      <c r="I290" s="848"/>
      <c r="J290" s="848"/>
    </row>
    <row r="291" spans="8:10">
      <c r="H291" s="848"/>
      <c r="I291" s="848"/>
      <c r="J291" s="848"/>
    </row>
    <row r="292" spans="8:10">
      <c r="H292" s="848"/>
      <c r="I292" s="848"/>
      <c r="J292" s="848"/>
    </row>
    <row r="293" spans="8:10">
      <c r="H293" s="848"/>
      <c r="I293" s="848"/>
      <c r="J293" s="848"/>
    </row>
    <row r="294" spans="8:10">
      <c r="H294" s="848"/>
      <c r="I294" s="848"/>
      <c r="J294" s="848"/>
    </row>
    <row r="295" spans="8:10">
      <c r="H295" s="848"/>
      <c r="I295" s="848"/>
      <c r="J295" s="848"/>
    </row>
    <row r="296" spans="8:10">
      <c r="H296" s="848"/>
      <c r="I296" s="848"/>
      <c r="J296" s="848"/>
    </row>
    <row r="297" spans="8:10">
      <c r="H297" s="848"/>
      <c r="I297" s="848"/>
      <c r="J297" s="848"/>
    </row>
    <row r="298" spans="8:10">
      <c r="H298" s="848"/>
      <c r="I298" s="848"/>
      <c r="J298" s="848"/>
    </row>
    <row r="299" spans="8:10">
      <c r="H299" s="848"/>
      <c r="I299" s="848"/>
      <c r="J299" s="848"/>
    </row>
    <row r="300" spans="8:10">
      <c r="H300" s="848"/>
      <c r="I300" s="848"/>
      <c r="J300" s="848"/>
    </row>
    <row r="301" spans="8:10">
      <c r="H301" s="848"/>
      <c r="I301" s="848"/>
      <c r="J301" s="848"/>
    </row>
    <row r="302" spans="8:10">
      <c r="H302" s="848"/>
      <c r="I302" s="848"/>
      <c r="J302" s="848"/>
    </row>
    <row r="303" spans="8:10">
      <c r="H303" s="848"/>
      <c r="I303" s="848"/>
      <c r="J303" s="848"/>
    </row>
    <row r="304" spans="8:10">
      <c r="H304" s="848"/>
      <c r="I304" s="848"/>
      <c r="J304" s="848"/>
    </row>
    <row r="305" spans="8:10">
      <c r="H305" s="848"/>
      <c r="I305" s="848"/>
      <c r="J305" s="848"/>
    </row>
    <row r="306" spans="8:10">
      <c r="H306" s="848"/>
      <c r="I306" s="848"/>
      <c r="J306" s="848"/>
    </row>
    <row r="307" spans="8:10">
      <c r="H307" s="848"/>
      <c r="I307" s="848"/>
      <c r="J307" s="848"/>
    </row>
    <row r="308" spans="8:10">
      <c r="H308" s="848"/>
      <c r="I308" s="848"/>
      <c r="J308" s="848"/>
    </row>
    <row r="309" spans="8:10">
      <c r="H309" s="848"/>
      <c r="I309" s="848"/>
      <c r="J309" s="848"/>
    </row>
    <row r="310" spans="8:10">
      <c r="H310" s="848"/>
      <c r="I310" s="848"/>
      <c r="J310" s="848"/>
    </row>
    <row r="311" spans="8:10">
      <c r="H311" s="848"/>
      <c r="I311" s="848"/>
      <c r="J311" s="848"/>
    </row>
    <row r="312" spans="8:10">
      <c r="H312" s="848"/>
      <c r="I312" s="848"/>
      <c r="J312" s="848"/>
    </row>
    <row r="313" spans="8:10">
      <c r="H313" s="848"/>
      <c r="I313" s="848"/>
      <c r="J313" s="848"/>
    </row>
    <row r="314" spans="8:10">
      <c r="H314" s="848"/>
      <c r="I314" s="848"/>
      <c r="J314" s="848"/>
    </row>
    <row r="315" spans="8:10">
      <c r="H315" s="848"/>
      <c r="I315" s="848"/>
      <c r="J315" s="848"/>
    </row>
    <row r="316" spans="8:10">
      <c r="H316" s="848"/>
      <c r="I316" s="848"/>
      <c r="J316" s="848"/>
    </row>
    <row r="317" spans="8:10">
      <c r="H317" s="848"/>
      <c r="I317" s="848"/>
      <c r="J317" s="848"/>
    </row>
    <row r="318" spans="8:10">
      <c r="H318" s="848"/>
      <c r="I318" s="848"/>
      <c r="J318" s="848"/>
    </row>
    <row r="319" spans="8:10">
      <c r="H319" s="848"/>
      <c r="I319" s="848"/>
      <c r="J319" s="848"/>
    </row>
    <row r="320" spans="8:10">
      <c r="H320" s="848"/>
      <c r="I320" s="848"/>
      <c r="J320" s="848"/>
    </row>
    <row r="321" spans="8:10">
      <c r="H321" s="848"/>
      <c r="I321" s="848"/>
      <c r="J321" s="848"/>
    </row>
    <row r="322" spans="8:10">
      <c r="H322" s="848"/>
      <c r="I322" s="848"/>
      <c r="J322" s="848"/>
    </row>
    <row r="323" spans="8:10">
      <c r="H323" s="848"/>
      <c r="I323" s="848"/>
      <c r="J323" s="848"/>
    </row>
    <row r="324" spans="8:10">
      <c r="H324" s="848"/>
      <c r="I324" s="848"/>
      <c r="J324" s="848"/>
    </row>
    <row r="325" spans="8:10">
      <c r="H325" s="848"/>
      <c r="I325" s="848"/>
      <c r="J325" s="848"/>
    </row>
    <row r="326" spans="8:10">
      <c r="H326" s="848"/>
      <c r="I326" s="848"/>
      <c r="J326" s="848"/>
    </row>
    <row r="327" spans="8:10">
      <c r="H327" s="848"/>
      <c r="I327" s="848"/>
      <c r="J327" s="848"/>
    </row>
    <row r="328" spans="8:10">
      <c r="H328" s="848"/>
      <c r="I328" s="848"/>
      <c r="J328" s="848"/>
    </row>
    <row r="329" spans="8:10">
      <c r="H329" s="848"/>
      <c r="I329" s="848"/>
      <c r="J329" s="848"/>
    </row>
    <row r="330" spans="8:10">
      <c r="H330" s="848"/>
      <c r="I330" s="848"/>
      <c r="J330" s="848"/>
    </row>
    <row r="331" spans="8:10">
      <c r="H331" s="848"/>
      <c r="I331" s="848"/>
      <c r="J331" s="848"/>
    </row>
    <row r="332" spans="8:10">
      <c r="H332" s="848"/>
      <c r="I332" s="848"/>
      <c r="J332" s="848"/>
    </row>
    <row r="333" spans="8:10">
      <c r="H333" s="848"/>
      <c r="I333" s="848"/>
      <c r="J333" s="848"/>
    </row>
    <row r="334" spans="8:10">
      <c r="H334" s="848"/>
      <c r="I334" s="848"/>
      <c r="J334" s="848"/>
    </row>
    <row r="335" spans="8:10">
      <c r="H335" s="848"/>
      <c r="I335" s="848"/>
      <c r="J335" s="848"/>
    </row>
    <row r="336" spans="8:10">
      <c r="H336" s="848"/>
      <c r="I336" s="848"/>
      <c r="J336" s="848"/>
    </row>
    <row r="337" spans="8:10">
      <c r="H337" s="848"/>
      <c r="I337" s="848"/>
      <c r="J337" s="848"/>
    </row>
    <row r="338" spans="8:10">
      <c r="H338" s="848"/>
      <c r="I338" s="848"/>
      <c r="J338" s="848"/>
    </row>
    <row r="339" spans="8:10">
      <c r="H339" s="848"/>
      <c r="I339" s="848"/>
      <c r="J339" s="848"/>
    </row>
    <row r="340" spans="8:10">
      <c r="H340" s="848"/>
      <c r="I340" s="848"/>
      <c r="J340" s="848"/>
    </row>
    <row r="341" spans="8:10">
      <c r="H341" s="848"/>
      <c r="I341" s="848"/>
      <c r="J341" s="848"/>
    </row>
    <row r="342" spans="8:10">
      <c r="H342" s="848"/>
      <c r="I342" s="848"/>
      <c r="J342" s="848"/>
    </row>
    <row r="343" spans="8:10">
      <c r="H343" s="848"/>
      <c r="I343" s="848"/>
      <c r="J343" s="848"/>
    </row>
    <row r="344" spans="8:10">
      <c r="H344" s="848"/>
      <c r="I344" s="848"/>
      <c r="J344" s="848"/>
    </row>
    <row r="345" spans="8:10">
      <c r="H345" s="848"/>
      <c r="I345" s="848"/>
      <c r="J345" s="848"/>
    </row>
    <row r="346" spans="8:10">
      <c r="H346" s="848"/>
      <c r="I346" s="848"/>
      <c r="J346" s="848"/>
    </row>
    <row r="347" spans="8:10">
      <c r="H347" s="848"/>
      <c r="I347" s="848"/>
      <c r="J347" s="848"/>
    </row>
    <row r="348" spans="8:10">
      <c r="H348" s="848"/>
      <c r="I348" s="848"/>
      <c r="J348" s="848"/>
    </row>
    <row r="349" spans="8:10">
      <c r="H349" s="848"/>
      <c r="I349" s="848"/>
      <c r="J349" s="848"/>
    </row>
    <row r="350" spans="8:10">
      <c r="H350" s="848"/>
      <c r="I350" s="848"/>
      <c r="J350" s="848"/>
    </row>
    <row r="351" spans="8:10">
      <c r="H351" s="848"/>
      <c r="I351" s="848"/>
      <c r="J351" s="848"/>
    </row>
    <row r="352" spans="8:10">
      <c r="H352" s="848"/>
      <c r="I352" s="848"/>
      <c r="J352" s="848"/>
    </row>
    <row r="353" spans="8:10">
      <c r="H353" s="848"/>
      <c r="I353" s="848"/>
      <c r="J353" s="848"/>
    </row>
    <row r="354" spans="8:10">
      <c r="H354" s="848"/>
      <c r="I354" s="848"/>
      <c r="J354" s="848"/>
    </row>
    <row r="355" spans="8:10">
      <c r="H355" s="848"/>
      <c r="I355" s="848"/>
      <c r="J355" s="848"/>
    </row>
    <row r="356" spans="8:10">
      <c r="H356" s="848"/>
      <c r="I356" s="848"/>
      <c r="J356" s="848"/>
    </row>
    <row r="357" spans="8:10">
      <c r="H357" s="848"/>
      <c r="I357" s="848"/>
      <c r="J357" s="848"/>
    </row>
    <row r="358" spans="8:10">
      <c r="H358" s="848"/>
      <c r="I358" s="848"/>
      <c r="J358" s="848"/>
    </row>
    <row r="359" spans="8:10">
      <c r="H359" s="848"/>
      <c r="I359" s="848"/>
      <c r="J359" s="848"/>
    </row>
    <row r="360" spans="8:10">
      <c r="H360" s="848"/>
      <c r="I360" s="848"/>
      <c r="J360" s="848"/>
    </row>
    <row r="361" spans="8:10">
      <c r="H361" s="848"/>
      <c r="I361" s="848"/>
      <c r="J361" s="848"/>
    </row>
    <row r="362" spans="8:10">
      <c r="H362" s="848"/>
      <c r="I362" s="848"/>
      <c r="J362" s="848"/>
    </row>
    <row r="363" spans="8:10">
      <c r="H363" s="848"/>
      <c r="I363" s="848"/>
      <c r="J363" s="848"/>
    </row>
    <row r="364" spans="8:10">
      <c r="H364" s="848"/>
      <c r="I364" s="848"/>
      <c r="J364" s="848"/>
    </row>
    <row r="365" spans="8:10">
      <c r="H365" s="848"/>
      <c r="I365" s="848"/>
      <c r="J365" s="848"/>
    </row>
    <row r="366" spans="8:10">
      <c r="H366" s="848"/>
      <c r="I366" s="848"/>
      <c r="J366" s="848"/>
    </row>
    <row r="367" spans="8:10">
      <c r="H367" s="848"/>
      <c r="I367" s="848"/>
      <c r="J367" s="848"/>
    </row>
    <row r="368" spans="8:10">
      <c r="H368" s="848"/>
      <c r="I368" s="848"/>
      <c r="J368" s="848"/>
    </row>
    <row r="369" spans="8:10">
      <c r="H369" s="848"/>
      <c r="I369" s="848"/>
      <c r="J369" s="848"/>
    </row>
    <row r="370" spans="8:10">
      <c r="H370" s="848"/>
      <c r="I370" s="848"/>
      <c r="J370" s="848"/>
    </row>
    <row r="371" spans="8:10">
      <c r="H371" s="848"/>
      <c r="I371" s="848"/>
      <c r="J371" s="848"/>
    </row>
    <row r="372" spans="8:10">
      <c r="H372" s="848"/>
      <c r="I372" s="848"/>
      <c r="J372" s="848"/>
    </row>
    <row r="373" spans="8:10">
      <c r="H373" s="848"/>
      <c r="I373" s="848"/>
      <c r="J373" s="848"/>
    </row>
    <row r="374" spans="8:10">
      <c r="H374" s="848"/>
      <c r="I374" s="848"/>
      <c r="J374" s="848"/>
    </row>
    <row r="375" spans="8:10">
      <c r="H375" s="848"/>
      <c r="I375" s="848"/>
      <c r="J375" s="848"/>
    </row>
    <row r="376" spans="8:10">
      <c r="H376" s="848"/>
      <c r="I376" s="848"/>
      <c r="J376" s="848"/>
    </row>
    <row r="377" spans="8:10">
      <c r="H377" s="848"/>
      <c r="I377" s="848"/>
      <c r="J377" s="848"/>
    </row>
    <row r="378" spans="8:10">
      <c r="H378" s="848"/>
      <c r="I378" s="848"/>
      <c r="J378" s="848"/>
    </row>
    <row r="379" spans="8:10">
      <c r="H379" s="848"/>
      <c r="I379" s="848"/>
      <c r="J379" s="848"/>
    </row>
    <row r="380" spans="8:10">
      <c r="H380" s="848"/>
      <c r="I380" s="848"/>
      <c r="J380" s="848"/>
    </row>
    <row r="381" spans="8:10">
      <c r="H381" s="848"/>
      <c r="I381" s="848"/>
      <c r="J381" s="848"/>
    </row>
    <row r="382" spans="8:10">
      <c r="H382" s="848"/>
      <c r="I382" s="848"/>
      <c r="J382" s="848"/>
    </row>
    <row r="383" spans="8:10">
      <c r="H383" s="848"/>
      <c r="I383" s="848"/>
      <c r="J383" s="848"/>
    </row>
    <row r="384" spans="8:10">
      <c r="H384" s="848"/>
      <c r="I384" s="848"/>
      <c r="J384" s="848"/>
    </row>
    <row r="385" spans="8:10">
      <c r="H385" s="848"/>
      <c r="I385" s="848"/>
      <c r="J385" s="848"/>
    </row>
    <row r="386" spans="8:10">
      <c r="H386" s="848"/>
      <c r="I386" s="848"/>
      <c r="J386" s="848"/>
    </row>
    <row r="387" spans="8:10">
      <c r="H387" s="848"/>
      <c r="I387" s="848"/>
      <c r="J387" s="848"/>
    </row>
    <row r="388" spans="8:10">
      <c r="H388" s="848"/>
      <c r="I388" s="848"/>
      <c r="J388" s="848"/>
    </row>
    <row r="389" spans="8:10">
      <c r="H389" s="848"/>
      <c r="I389" s="848"/>
      <c r="J389" s="848"/>
    </row>
    <row r="390" spans="8:10">
      <c r="H390" s="848"/>
      <c r="I390" s="848"/>
      <c r="J390" s="848"/>
    </row>
    <row r="391" spans="8:10">
      <c r="H391" s="848"/>
      <c r="I391" s="848"/>
      <c r="J391" s="848"/>
    </row>
    <row r="392" spans="8:10">
      <c r="H392" s="848"/>
      <c r="I392" s="848"/>
      <c r="J392" s="848"/>
    </row>
    <row r="393" spans="8:10">
      <c r="H393" s="848"/>
      <c r="I393" s="848"/>
      <c r="J393" s="848"/>
    </row>
    <row r="394" spans="8:10">
      <c r="H394" s="848"/>
      <c r="I394" s="848"/>
      <c r="J394" s="848"/>
    </row>
    <row r="395" spans="8:10">
      <c r="H395" s="848"/>
      <c r="I395" s="848"/>
      <c r="J395" s="848"/>
    </row>
    <row r="396" spans="8:10">
      <c r="H396" s="848"/>
      <c r="I396" s="848"/>
      <c r="J396" s="848"/>
    </row>
    <row r="397" spans="8:10">
      <c r="H397" s="848"/>
      <c r="I397" s="848"/>
      <c r="J397" s="848"/>
    </row>
    <row r="398" spans="8:10">
      <c r="H398" s="848"/>
      <c r="I398" s="848"/>
      <c r="J398" s="848"/>
    </row>
    <row r="399" spans="8:10">
      <c r="H399" s="848"/>
      <c r="I399" s="848"/>
      <c r="J399" s="848"/>
    </row>
    <row r="400" spans="8:10">
      <c r="H400" s="848"/>
      <c r="I400" s="848"/>
      <c r="J400" s="848"/>
    </row>
    <row r="401" spans="8:10">
      <c r="H401" s="848"/>
      <c r="I401" s="848"/>
      <c r="J401" s="848"/>
    </row>
    <row r="402" spans="8:10">
      <c r="H402" s="848"/>
      <c r="I402" s="848"/>
      <c r="J402" s="848"/>
    </row>
    <row r="403" spans="8:10">
      <c r="H403" s="848"/>
      <c r="I403" s="848"/>
      <c r="J403" s="848"/>
    </row>
    <row r="404" spans="8:10">
      <c r="H404" s="848"/>
      <c r="I404" s="848"/>
      <c r="J404" s="848"/>
    </row>
    <row r="405" spans="8:10">
      <c r="H405" s="848"/>
      <c r="I405" s="848"/>
      <c r="J405" s="848"/>
    </row>
    <row r="406" spans="8:10">
      <c r="H406" s="848"/>
      <c r="I406" s="848"/>
      <c r="J406" s="848"/>
    </row>
    <row r="407" spans="8:10">
      <c r="H407" s="848"/>
      <c r="I407" s="848"/>
      <c r="J407" s="848"/>
    </row>
    <row r="408" spans="8:10">
      <c r="H408" s="848"/>
      <c r="I408" s="848"/>
      <c r="J408" s="848"/>
    </row>
    <row r="409" spans="8:10">
      <c r="H409" s="848"/>
      <c r="I409" s="848"/>
      <c r="J409" s="848"/>
    </row>
    <row r="410" spans="8:10">
      <c r="H410" s="848"/>
      <c r="I410" s="848"/>
      <c r="J410" s="848"/>
    </row>
    <row r="411" spans="8:10">
      <c r="H411" s="848"/>
      <c r="I411" s="848"/>
      <c r="J411" s="848"/>
    </row>
    <row r="412" spans="8:10">
      <c r="H412" s="848"/>
      <c r="I412" s="848"/>
      <c r="J412" s="848"/>
    </row>
    <row r="413" spans="8:10">
      <c r="H413" s="848"/>
      <c r="I413" s="848"/>
      <c r="J413" s="848"/>
    </row>
    <row r="414" spans="8:10">
      <c r="H414" s="848"/>
      <c r="I414" s="848"/>
      <c r="J414" s="848"/>
    </row>
    <row r="415" spans="8:10">
      <c r="H415" s="848"/>
      <c r="I415" s="848"/>
      <c r="J415" s="848"/>
    </row>
    <row r="416" spans="8:10">
      <c r="H416" s="848"/>
      <c r="I416" s="848"/>
      <c r="J416" s="848"/>
    </row>
    <row r="417" spans="8:10">
      <c r="H417" s="848"/>
      <c r="I417" s="848"/>
      <c r="J417" s="848"/>
    </row>
    <row r="418" spans="8:10">
      <c r="H418" s="848"/>
      <c r="I418" s="848"/>
      <c r="J418" s="848"/>
    </row>
    <row r="419" spans="8:10">
      <c r="H419" s="848"/>
      <c r="I419" s="848"/>
      <c r="J419" s="848"/>
    </row>
    <row r="420" spans="8:10">
      <c r="H420" s="848"/>
      <c r="I420" s="848"/>
      <c r="J420" s="848"/>
    </row>
    <row r="421" spans="8:10">
      <c r="H421" s="848"/>
      <c r="I421" s="848"/>
      <c r="J421" s="848"/>
    </row>
    <row r="422" spans="8:10">
      <c r="H422" s="848"/>
      <c r="I422" s="848"/>
      <c r="J422" s="848"/>
    </row>
    <row r="423" spans="8:10">
      <c r="H423" s="848"/>
      <c r="I423" s="848"/>
      <c r="J423" s="848"/>
    </row>
    <row r="424" spans="8:10">
      <c r="H424" s="848"/>
      <c r="I424" s="848"/>
      <c r="J424" s="848"/>
    </row>
    <row r="425" spans="8:10">
      <c r="H425" s="848"/>
      <c r="I425" s="848"/>
      <c r="J425" s="848"/>
    </row>
    <row r="426" spans="8:10">
      <c r="H426" s="848"/>
      <c r="I426" s="848"/>
      <c r="J426" s="848"/>
    </row>
    <row r="427" spans="8:10">
      <c r="H427" s="848"/>
      <c r="I427" s="848"/>
      <c r="J427" s="848"/>
    </row>
    <row r="428" spans="8:10">
      <c r="H428" s="848"/>
      <c r="I428" s="848"/>
      <c r="J428" s="848"/>
    </row>
    <row r="429" spans="8:10">
      <c r="H429" s="848"/>
      <c r="I429" s="848"/>
      <c r="J429" s="848"/>
    </row>
    <row r="430" spans="8:10">
      <c r="H430" s="848"/>
      <c r="I430" s="848"/>
      <c r="J430" s="848"/>
    </row>
    <row r="431" spans="8:10">
      <c r="H431" s="848"/>
      <c r="I431" s="848"/>
      <c r="J431" s="848"/>
    </row>
    <row r="432" spans="8:10">
      <c r="H432" s="848"/>
      <c r="I432" s="848"/>
      <c r="J432" s="848"/>
    </row>
    <row r="433" spans="8:10">
      <c r="H433" s="848"/>
      <c r="I433" s="848"/>
      <c r="J433" s="848"/>
    </row>
    <row r="434" spans="8:10">
      <c r="H434" s="848"/>
      <c r="I434" s="848"/>
      <c r="J434" s="848"/>
    </row>
    <row r="435" spans="8:10">
      <c r="H435" s="848"/>
      <c r="I435" s="848"/>
      <c r="J435" s="848"/>
    </row>
    <row r="436" spans="8:10">
      <c r="H436" s="848"/>
      <c r="I436" s="848"/>
      <c r="J436" s="848"/>
    </row>
    <row r="437" spans="8:10">
      <c r="H437" s="848"/>
      <c r="I437" s="848"/>
      <c r="J437" s="848"/>
    </row>
    <row r="438" spans="8:10">
      <c r="H438" s="848"/>
      <c r="I438" s="848"/>
      <c r="J438" s="848"/>
    </row>
    <row r="439" spans="8:10">
      <c r="H439" s="848"/>
      <c r="I439" s="848"/>
      <c r="J439" s="848"/>
    </row>
    <row r="440" spans="8:10">
      <c r="H440" s="848"/>
      <c r="I440" s="848"/>
      <c r="J440" s="848"/>
    </row>
    <row r="441" spans="8:10">
      <c r="H441" s="848"/>
      <c r="I441" s="848"/>
      <c r="J441" s="848"/>
    </row>
    <row r="442" spans="8:10">
      <c r="H442" s="848"/>
      <c r="I442" s="848"/>
      <c r="J442" s="848"/>
    </row>
    <row r="443" spans="8:10">
      <c r="H443" s="848"/>
      <c r="I443" s="848"/>
      <c r="J443" s="848"/>
    </row>
    <row r="444" spans="8:10">
      <c r="H444" s="848"/>
      <c r="I444" s="848"/>
      <c r="J444" s="848"/>
    </row>
    <row r="445" spans="8:10">
      <c r="H445" s="848"/>
      <c r="I445" s="848"/>
      <c r="J445" s="848"/>
    </row>
    <row r="446" spans="8:10">
      <c r="H446" s="848"/>
      <c r="I446" s="848"/>
      <c r="J446" s="848"/>
    </row>
    <row r="447" spans="8:10">
      <c r="H447" s="848"/>
      <c r="I447" s="848"/>
      <c r="J447" s="848"/>
    </row>
    <row r="448" spans="8:10">
      <c r="H448" s="848"/>
      <c r="I448" s="848"/>
      <c r="J448" s="848"/>
    </row>
    <row r="449" spans="8:10">
      <c r="H449" s="848"/>
      <c r="I449" s="848"/>
      <c r="J449" s="848"/>
    </row>
    <row r="450" spans="8:10">
      <c r="H450" s="848"/>
      <c r="I450" s="848"/>
      <c r="J450" s="848"/>
    </row>
    <row r="451" spans="8:10">
      <c r="H451" s="848"/>
      <c r="I451" s="848"/>
      <c r="J451" s="848"/>
    </row>
    <row r="452" spans="8:10">
      <c r="H452" s="848"/>
      <c r="I452" s="848"/>
      <c r="J452" s="848"/>
    </row>
    <row r="453" spans="8:10">
      <c r="H453" s="848"/>
      <c r="I453" s="848"/>
      <c r="J453" s="848"/>
    </row>
    <row r="454" spans="8:10">
      <c r="H454" s="848"/>
      <c r="I454" s="848"/>
      <c r="J454" s="848"/>
    </row>
    <row r="455" spans="8:10">
      <c r="H455" s="848"/>
      <c r="I455" s="848"/>
      <c r="J455" s="848"/>
    </row>
    <row r="456" spans="8:10">
      <c r="H456" s="848"/>
      <c r="I456" s="848"/>
      <c r="J456" s="848"/>
    </row>
    <row r="457" spans="8:10">
      <c r="H457" s="848"/>
      <c r="I457" s="848"/>
      <c r="J457" s="848"/>
    </row>
    <row r="458" spans="8:10">
      <c r="H458" s="848"/>
      <c r="I458" s="848"/>
      <c r="J458" s="848"/>
    </row>
    <row r="459" spans="8:10">
      <c r="H459" s="848"/>
      <c r="I459" s="848"/>
      <c r="J459" s="848"/>
    </row>
    <row r="460" spans="8:10">
      <c r="H460" s="848"/>
      <c r="I460" s="848"/>
      <c r="J460" s="848"/>
    </row>
    <row r="461" spans="8:10">
      <c r="H461" s="848"/>
      <c r="I461" s="848"/>
      <c r="J461" s="848"/>
    </row>
    <row r="462" spans="8:10">
      <c r="H462" s="848"/>
      <c r="I462" s="848"/>
      <c r="J462" s="848"/>
    </row>
    <row r="463" spans="8:10">
      <c r="H463" s="848"/>
      <c r="I463" s="848"/>
      <c r="J463" s="848"/>
    </row>
    <row r="464" spans="8:10">
      <c r="H464" s="848"/>
      <c r="I464" s="848"/>
      <c r="J464" s="848"/>
    </row>
    <row r="465" spans="8:10">
      <c r="H465" s="848"/>
      <c r="I465" s="848"/>
      <c r="J465" s="848"/>
    </row>
    <row r="466" spans="8:10">
      <c r="H466" s="848"/>
      <c r="I466" s="848"/>
      <c r="J466" s="848"/>
    </row>
    <row r="467" spans="8:10">
      <c r="H467" s="848"/>
      <c r="I467" s="848"/>
      <c r="J467" s="848"/>
    </row>
    <row r="468" spans="8:10">
      <c r="H468" s="848"/>
      <c r="I468" s="848"/>
      <c r="J468" s="848"/>
    </row>
    <row r="469" spans="8:10">
      <c r="H469" s="848"/>
      <c r="I469" s="848"/>
      <c r="J469" s="848"/>
    </row>
    <row r="470" spans="8:10">
      <c r="H470" s="848"/>
      <c r="I470" s="848"/>
      <c r="J470" s="848"/>
    </row>
    <row r="471" spans="8:10">
      <c r="H471" s="848"/>
      <c r="I471" s="848"/>
      <c r="J471" s="848"/>
    </row>
    <row r="472" spans="8:10">
      <c r="H472" s="848"/>
      <c r="I472" s="848"/>
      <c r="J472" s="848"/>
    </row>
    <row r="473" spans="8:10">
      <c r="H473" s="848"/>
      <c r="I473" s="848"/>
      <c r="J473" s="848"/>
    </row>
    <row r="474" spans="8:10">
      <c r="H474" s="848"/>
      <c r="I474" s="848"/>
      <c r="J474" s="848"/>
    </row>
    <row r="475" spans="8:10">
      <c r="H475" s="848"/>
      <c r="I475" s="848"/>
      <c r="J475" s="848"/>
    </row>
    <row r="476" spans="8:10">
      <c r="H476" s="848"/>
      <c r="I476" s="848"/>
      <c r="J476" s="848"/>
    </row>
    <row r="477" spans="8:10">
      <c r="H477" s="848"/>
      <c r="I477" s="848"/>
      <c r="J477" s="848"/>
    </row>
    <row r="478" spans="8:10">
      <c r="H478" s="848"/>
      <c r="I478" s="848"/>
      <c r="J478" s="848"/>
    </row>
    <row r="479" spans="8:10">
      <c r="H479" s="848"/>
      <c r="I479" s="848"/>
      <c r="J479" s="848"/>
    </row>
    <row r="480" spans="8:10">
      <c r="H480" s="848"/>
      <c r="I480" s="848"/>
      <c r="J480" s="848"/>
    </row>
    <row r="481" spans="8:10">
      <c r="H481" s="848"/>
      <c r="I481" s="848"/>
      <c r="J481" s="848"/>
    </row>
    <row r="482" spans="8:10">
      <c r="H482" s="848"/>
      <c r="I482" s="848"/>
      <c r="J482" s="848"/>
    </row>
    <row r="483" spans="8:10">
      <c r="H483" s="848"/>
      <c r="I483" s="848"/>
      <c r="J483" s="848"/>
    </row>
    <row r="484" spans="8:10">
      <c r="H484" s="848"/>
      <c r="I484" s="848"/>
      <c r="J484" s="848"/>
    </row>
    <row r="485" spans="8:10">
      <c r="H485" s="848"/>
      <c r="I485" s="848"/>
      <c r="J485" s="848"/>
    </row>
    <row r="486" spans="8:10">
      <c r="H486" s="848"/>
      <c r="I486" s="848"/>
      <c r="J486" s="848"/>
    </row>
    <row r="487" spans="8:10">
      <c r="H487" s="848"/>
      <c r="I487" s="848"/>
      <c r="J487" s="848"/>
    </row>
    <row r="488" spans="8:10">
      <c r="H488" s="848"/>
      <c r="I488" s="848"/>
      <c r="J488" s="848"/>
    </row>
    <row r="489" spans="8:10">
      <c r="H489" s="848"/>
      <c r="I489" s="848"/>
      <c r="J489" s="848"/>
    </row>
    <row r="490" spans="8:10">
      <c r="H490" s="848"/>
      <c r="I490" s="848"/>
      <c r="J490" s="848"/>
    </row>
    <row r="491" spans="8:10">
      <c r="H491" s="848"/>
      <c r="I491" s="848"/>
      <c r="J491" s="848"/>
    </row>
    <row r="492" spans="8:10">
      <c r="H492" s="848"/>
      <c r="I492" s="848"/>
      <c r="J492" s="848"/>
    </row>
    <row r="493" spans="8:10">
      <c r="H493" s="848"/>
      <c r="I493" s="848"/>
      <c r="J493" s="848"/>
    </row>
    <row r="494" spans="8:10">
      <c r="H494" s="848"/>
      <c r="I494" s="848"/>
      <c r="J494" s="848"/>
    </row>
    <row r="495" spans="8:10">
      <c r="H495" s="848"/>
      <c r="I495" s="848"/>
      <c r="J495" s="848"/>
    </row>
    <row r="496" spans="8:10">
      <c r="H496" s="848"/>
      <c r="I496" s="848"/>
      <c r="J496" s="848"/>
    </row>
    <row r="497" spans="8:10">
      <c r="H497" s="848"/>
      <c r="I497" s="848"/>
      <c r="J497" s="848"/>
    </row>
    <row r="498" spans="8:10">
      <c r="H498" s="848"/>
      <c r="I498" s="848"/>
      <c r="J498" s="848"/>
    </row>
    <row r="499" spans="8:10">
      <c r="H499" s="848"/>
      <c r="I499" s="848"/>
      <c r="J499" s="848"/>
    </row>
    <row r="500" spans="8:10">
      <c r="H500" s="848"/>
      <c r="I500" s="848"/>
      <c r="J500" s="848"/>
    </row>
    <row r="501" spans="8:10">
      <c r="H501" s="848"/>
      <c r="I501" s="848"/>
      <c r="J501" s="848"/>
    </row>
    <row r="502" spans="8:10">
      <c r="H502" s="848"/>
      <c r="I502" s="848"/>
      <c r="J502" s="848"/>
    </row>
    <row r="503" spans="8:10">
      <c r="H503" s="848"/>
      <c r="I503" s="848"/>
      <c r="J503" s="848"/>
    </row>
    <row r="504" spans="8:10">
      <c r="H504" s="848"/>
      <c r="I504" s="848"/>
      <c r="J504" s="848"/>
    </row>
    <row r="505" spans="8:10">
      <c r="H505" s="848"/>
      <c r="I505" s="848"/>
      <c r="J505" s="848"/>
    </row>
    <row r="506" spans="8:10">
      <c r="H506" s="848"/>
      <c r="I506" s="848"/>
      <c r="J506" s="848"/>
    </row>
    <row r="507" spans="8:10">
      <c r="H507" s="848"/>
      <c r="I507" s="848"/>
      <c r="J507" s="848"/>
    </row>
    <row r="508" spans="8:10">
      <c r="H508" s="848"/>
      <c r="I508" s="848"/>
      <c r="J508" s="848"/>
    </row>
    <row r="509" spans="8:10">
      <c r="H509" s="848"/>
      <c r="I509" s="848"/>
      <c r="J509" s="848"/>
    </row>
    <row r="510" spans="8:10">
      <c r="H510" s="848"/>
      <c r="I510" s="848"/>
      <c r="J510" s="848"/>
    </row>
    <row r="511" spans="8:10">
      <c r="H511" s="848"/>
      <c r="I511" s="848"/>
      <c r="J511" s="848"/>
    </row>
    <row r="512" spans="8:10">
      <c r="H512" s="848"/>
      <c r="I512" s="848"/>
      <c r="J512" s="848"/>
    </row>
    <row r="513" spans="8:10">
      <c r="H513" s="848"/>
      <c r="I513" s="848"/>
      <c r="J513" s="848"/>
    </row>
    <row r="514" spans="8:10">
      <c r="H514" s="848"/>
      <c r="I514" s="848"/>
      <c r="J514" s="848"/>
    </row>
    <row r="515" spans="8:10">
      <c r="H515" s="848"/>
      <c r="I515" s="848"/>
      <c r="J515" s="848"/>
    </row>
    <row r="516" spans="8:10">
      <c r="H516" s="848"/>
      <c r="I516" s="848"/>
      <c r="J516" s="848"/>
    </row>
    <row r="517" spans="8:10">
      <c r="H517" s="848"/>
      <c r="I517" s="848"/>
      <c r="J517" s="848"/>
    </row>
    <row r="518" spans="8:10">
      <c r="H518" s="848"/>
      <c r="I518" s="848"/>
      <c r="J518" s="848"/>
    </row>
    <row r="519" spans="8:10">
      <c r="H519" s="848"/>
      <c r="I519" s="848"/>
      <c r="J519" s="848"/>
    </row>
    <row r="520" spans="8:10">
      <c r="H520" s="848"/>
      <c r="I520" s="848"/>
      <c r="J520" s="848"/>
    </row>
    <row r="521" spans="8:10">
      <c r="H521" s="848"/>
      <c r="I521" s="848"/>
      <c r="J521" s="848"/>
    </row>
    <row r="522" spans="8:10">
      <c r="H522" s="848"/>
      <c r="I522" s="848"/>
      <c r="J522" s="848"/>
    </row>
    <row r="523" spans="8:10">
      <c r="H523" s="848"/>
      <c r="I523" s="848"/>
      <c r="J523" s="848"/>
    </row>
    <row r="524" spans="8:10">
      <c r="H524" s="848"/>
      <c r="I524" s="848"/>
      <c r="J524" s="848"/>
    </row>
    <row r="525" spans="8:10">
      <c r="H525" s="848"/>
      <c r="I525" s="848"/>
      <c r="J525" s="848"/>
    </row>
    <row r="526" spans="8:10">
      <c r="H526" s="848"/>
      <c r="I526" s="848"/>
      <c r="J526" s="848"/>
    </row>
    <row r="527" spans="8:10">
      <c r="H527" s="848"/>
      <c r="I527" s="848"/>
      <c r="J527" s="848"/>
    </row>
    <row r="528" spans="8:10">
      <c r="H528" s="848"/>
      <c r="I528" s="848"/>
      <c r="J528" s="848"/>
    </row>
    <row r="529" spans="8:10">
      <c r="H529" s="848"/>
      <c r="I529" s="848"/>
      <c r="J529" s="848"/>
    </row>
    <row r="530" spans="8:10">
      <c r="H530" s="848"/>
      <c r="I530" s="848"/>
      <c r="J530" s="848"/>
    </row>
    <row r="531" spans="8:10">
      <c r="H531" s="848"/>
      <c r="I531" s="848"/>
      <c r="J531" s="848"/>
    </row>
    <row r="532" spans="8:10">
      <c r="H532" s="848"/>
      <c r="I532" s="848"/>
      <c r="J532" s="848"/>
    </row>
    <row r="533" spans="8:10">
      <c r="H533" s="848"/>
      <c r="I533" s="848"/>
      <c r="J533" s="848"/>
    </row>
    <row r="534" spans="8:10">
      <c r="H534" s="848"/>
      <c r="I534" s="848"/>
      <c r="J534" s="848"/>
    </row>
    <row r="535" spans="8:10">
      <c r="H535" s="848"/>
      <c r="I535" s="848"/>
      <c r="J535" s="848"/>
    </row>
    <row r="536" spans="8:10">
      <c r="H536" s="848"/>
      <c r="I536" s="848"/>
      <c r="J536" s="848"/>
    </row>
    <row r="537" spans="8:10">
      <c r="H537" s="848"/>
      <c r="I537" s="848"/>
      <c r="J537" s="848"/>
    </row>
    <row r="538" spans="8:10">
      <c r="H538" s="848"/>
      <c r="I538" s="848"/>
      <c r="J538" s="848"/>
    </row>
    <row r="539" spans="8:10">
      <c r="H539" s="848"/>
      <c r="I539" s="848"/>
      <c r="J539" s="848"/>
    </row>
    <row r="540" spans="8:10">
      <c r="H540" s="848"/>
      <c r="I540" s="848"/>
      <c r="J540" s="848"/>
    </row>
    <row r="541" spans="8:10">
      <c r="H541" s="848"/>
      <c r="I541" s="848"/>
      <c r="J541" s="848"/>
    </row>
    <row r="542" spans="8:10">
      <c r="H542" s="848"/>
      <c r="I542" s="848"/>
      <c r="J542" s="848"/>
    </row>
    <row r="543" spans="8:10">
      <c r="H543" s="848"/>
      <c r="I543" s="848"/>
      <c r="J543" s="848"/>
    </row>
    <row r="544" spans="8:10">
      <c r="H544" s="848"/>
      <c r="I544" s="848"/>
      <c r="J544" s="848"/>
    </row>
    <row r="545" spans="8:10">
      <c r="H545" s="848"/>
      <c r="I545" s="848"/>
      <c r="J545" s="848"/>
    </row>
    <row r="546" spans="8:10">
      <c r="H546" s="848"/>
      <c r="I546" s="848"/>
      <c r="J546" s="848"/>
    </row>
    <row r="547" spans="8:10">
      <c r="H547" s="848"/>
      <c r="I547" s="848"/>
      <c r="J547" s="848"/>
    </row>
    <row r="548" spans="8:10">
      <c r="H548" s="848"/>
      <c r="I548" s="848"/>
      <c r="J548" s="848"/>
    </row>
    <row r="549" spans="8:10">
      <c r="H549" s="848"/>
      <c r="I549" s="848"/>
      <c r="J549" s="848"/>
    </row>
    <row r="550" spans="8:10">
      <c r="H550" s="848"/>
      <c r="I550" s="848"/>
      <c r="J550" s="848"/>
    </row>
    <row r="551" spans="8:10">
      <c r="H551" s="848"/>
      <c r="I551" s="848"/>
      <c r="J551" s="848"/>
    </row>
    <row r="552" spans="8:10">
      <c r="H552" s="848"/>
      <c r="I552" s="848"/>
      <c r="J552" s="848"/>
    </row>
    <row r="553" spans="8:10">
      <c r="H553" s="848"/>
      <c r="I553" s="848"/>
      <c r="J553" s="848"/>
    </row>
    <row r="554" spans="8:10">
      <c r="H554" s="848"/>
      <c r="I554" s="848"/>
      <c r="J554" s="848"/>
    </row>
    <row r="555" spans="8:10">
      <c r="H555" s="848"/>
      <c r="I555" s="848"/>
      <c r="J555" s="848"/>
    </row>
    <row r="556" spans="8:10">
      <c r="H556" s="848"/>
      <c r="I556" s="848"/>
      <c r="J556" s="848"/>
    </row>
    <row r="557" spans="8:10">
      <c r="H557" s="848"/>
      <c r="I557" s="848"/>
      <c r="J557" s="848"/>
    </row>
    <row r="558" spans="8:10">
      <c r="H558" s="848"/>
      <c r="I558" s="848"/>
      <c r="J558" s="848"/>
    </row>
    <row r="559" spans="8:10">
      <c r="H559" s="848"/>
      <c r="I559" s="848"/>
      <c r="J559" s="848"/>
    </row>
    <row r="560" spans="8:10">
      <c r="H560" s="848"/>
      <c r="I560" s="848"/>
      <c r="J560" s="848"/>
    </row>
    <row r="561" spans="8:10">
      <c r="H561" s="848"/>
      <c r="I561" s="848"/>
      <c r="J561" s="848"/>
    </row>
    <row r="562" spans="8:10">
      <c r="H562" s="848"/>
      <c r="I562" s="848"/>
      <c r="J562" s="848"/>
    </row>
    <row r="563" spans="8:10">
      <c r="H563" s="848"/>
      <c r="I563" s="848"/>
      <c r="J563" s="848"/>
    </row>
    <row r="564" spans="8:10">
      <c r="H564" s="848"/>
      <c r="I564" s="848"/>
      <c r="J564" s="848"/>
    </row>
    <row r="565" spans="8:10">
      <c r="H565" s="848"/>
      <c r="I565" s="848"/>
      <c r="J565" s="848"/>
    </row>
    <row r="566" spans="8:10">
      <c r="H566" s="848"/>
      <c r="I566" s="848"/>
      <c r="J566" s="848"/>
    </row>
    <row r="567" spans="8:10">
      <c r="H567" s="848"/>
      <c r="I567" s="848"/>
      <c r="J567" s="848"/>
    </row>
    <row r="568" spans="8:10">
      <c r="H568" s="848"/>
      <c r="I568" s="848"/>
      <c r="J568" s="848"/>
    </row>
    <row r="569" spans="8:10">
      <c r="H569" s="848"/>
      <c r="I569" s="848"/>
      <c r="J569" s="848"/>
    </row>
    <row r="570" spans="8:10">
      <c r="H570" s="848"/>
      <c r="I570" s="848"/>
      <c r="J570" s="848"/>
    </row>
    <row r="571" spans="8:10">
      <c r="H571" s="848"/>
      <c r="I571" s="848"/>
      <c r="J571" s="848"/>
    </row>
    <row r="572" spans="8:10">
      <c r="H572" s="848"/>
      <c r="I572" s="848"/>
      <c r="J572" s="848"/>
    </row>
    <row r="573" spans="8:10">
      <c r="H573" s="848"/>
      <c r="I573" s="848"/>
      <c r="J573" s="848"/>
    </row>
    <row r="574" spans="8:10">
      <c r="H574" s="848"/>
      <c r="I574" s="848"/>
      <c r="J574" s="848"/>
    </row>
    <row r="575" spans="8:10">
      <c r="H575" s="848"/>
      <c r="I575" s="848"/>
      <c r="J575" s="848"/>
    </row>
    <row r="576" spans="8:10">
      <c r="H576" s="848"/>
      <c r="I576" s="848"/>
      <c r="J576" s="848"/>
    </row>
    <row r="577" spans="8:10">
      <c r="H577" s="848"/>
      <c r="I577" s="848"/>
      <c r="J577" s="848"/>
    </row>
    <row r="578" spans="8:10">
      <c r="H578" s="848"/>
      <c r="I578" s="848"/>
      <c r="J578" s="848"/>
    </row>
    <row r="579" spans="8:10">
      <c r="H579" s="848"/>
      <c r="I579" s="848"/>
      <c r="J579" s="848"/>
    </row>
    <row r="580" spans="8:10">
      <c r="H580" s="848"/>
      <c r="I580" s="848"/>
      <c r="J580" s="848"/>
    </row>
    <row r="581" spans="8:10">
      <c r="H581" s="848"/>
      <c r="I581" s="848"/>
      <c r="J581" s="848"/>
    </row>
    <row r="582" spans="8:10">
      <c r="H582" s="848"/>
      <c r="I582" s="848"/>
      <c r="J582" s="848"/>
    </row>
    <row r="583" spans="8:10">
      <c r="H583" s="848"/>
      <c r="I583" s="848"/>
      <c r="J583" s="848"/>
    </row>
    <row r="584" spans="8:10">
      <c r="H584" s="848"/>
      <c r="I584" s="848"/>
      <c r="J584" s="848"/>
    </row>
    <row r="585" spans="8:10">
      <c r="H585" s="848"/>
      <c r="I585" s="848"/>
      <c r="J585" s="848"/>
    </row>
    <row r="586" spans="8:10">
      <c r="H586" s="848"/>
      <c r="I586" s="848"/>
      <c r="J586" s="848"/>
    </row>
    <row r="587" spans="8:10">
      <c r="H587" s="848"/>
      <c r="I587" s="848"/>
      <c r="J587" s="848"/>
    </row>
    <row r="588" spans="8:10">
      <c r="H588" s="848"/>
      <c r="I588" s="848"/>
      <c r="J588" s="848"/>
    </row>
    <row r="589" spans="8:10">
      <c r="H589" s="848"/>
      <c r="I589" s="848"/>
      <c r="J589" s="848"/>
    </row>
    <row r="590" spans="8:10">
      <c r="H590" s="848"/>
      <c r="I590" s="848"/>
      <c r="J590" s="848"/>
    </row>
    <row r="591" spans="8:10">
      <c r="H591" s="848"/>
      <c r="I591" s="848"/>
      <c r="J591" s="848"/>
    </row>
    <row r="592" spans="8:10">
      <c r="H592" s="848"/>
      <c r="I592" s="848"/>
      <c r="J592" s="848"/>
    </row>
    <row r="593" spans="8:10">
      <c r="H593" s="848"/>
      <c r="I593" s="848"/>
      <c r="J593" s="848"/>
    </row>
    <row r="594" spans="8:10">
      <c r="H594" s="848"/>
      <c r="I594" s="848"/>
      <c r="J594" s="848"/>
    </row>
    <row r="595" spans="8:10">
      <c r="H595" s="848"/>
      <c r="I595" s="848"/>
      <c r="J595" s="848"/>
    </row>
    <row r="596" spans="8:10">
      <c r="H596" s="848"/>
      <c r="I596" s="848"/>
      <c r="J596" s="848"/>
    </row>
    <row r="597" spans="8:10">
      <c r="H597" s="848"/>
      <c r="I597" s="848"/>
      <c r="J597" s="848"/>
    </row>
    <row r="598" spans="8:10">
      <c r="H598" s="848"/>
      <c r="I598" s="848"/>
      <c r="J598" s="848"/>
    </row>
    <row r="599" spans="8:10">
      <c r="H599" s="848"/>
      <c r="I599" s="848"/>
      <c r="J599" s="848"/>
    </row>
    <row r="600" spans="8:10">
      <c r="H600" s="848"/>
      <c r="I600" s="848"/>
      <c r="J600" s="848"/>
    </row>
    <row r="601" spans="8:10">
      <c r="H601" s="848"/>
      <c r="I601" s="848"/>
      <c r="J601" s="848"/>
    </row>
    <row r="602" spans="8:10">
      <c r="H602" s="848"/>
      <c r="I602" s="848"/>
      <c r="J602" s="848"/>
    </row>
    <row r="603" spans="8:10">
      <c r="H603" s="848"/>
      <c r="I603" s="848"/>
      <c r="J603" s="848"/>
    </row>
    <row r="604" spans="8:10">
      <c r="H604" s="848"/>
      <c r="I604" s="848"/>
      <c r="J604" s="848"/>
    </row>
    <row r="605" spans="8:10">
      <c r="H605" s="848"/>
      <c r="I605" s="848"/>
      <c r="J605" s="848"/>
    </row>
    <row r="606" spans="8:10">
      <c r="H606" s="848"/>
      <c r="I606" s="848"/>
      <c r="J606" s="848"/>
    </row>
    <row r="607" spans="8:10">
      <c r="H607" s="848"/>
      <c r="I607" s="848"/>
      <c r="J607" s="848"/>
    </row>
    <row r="608" spans="8:10">
      <c r="H608" s="848"/>
      <c r="I608" s="848"/>
      <c r="J608" s="848"/>
    </row>
    <row r="609" spans="8:10">
      <c r="H609" s="848"/>
      <c r="I609" s="848"/>
      <c r="J609" s="848"/>
    </row>
    <row r="610" spans="8:10">
      <c r="H610" s="848"/>
      <c r="I610" s="848"/>
      <c r="J610" s="848"/>
    </row>
    <row r="611" spans="8:10">
      <c r="H611" s="848"/>
      <c r="I611" s="848"/>
      <c r="J611" s="848"/>
    </row>
    <row r="612" spans="8:10">
      <c r="H612" s="848"/>
      <c r="I612" s="848"/>
      <c r="J612" s="848"/>
    </row>
    <row r="613" spans="8:10">
      <c r="H613" s="848"/>
      <c r="I613" s="848"/>
      <c r="J613" s="848"/>
    </row>
    <row r="614" spans="8:10">
      <c r="H614" s="848"/>
      <c r="I614" s="848"/>
      <c r="J614" s="848"/>
    </row>
    <row r="615" spans="8:10">
      <c r="H615" s="848"/>
      <c r="I615" s="848"/>
      <c r="J615" s="848"/>
    </row>
    <row r="616" spans="8:10">
      <c r="H616" s="848"/>
      <c r="I616" s="848"/>
      <c r="J616" s="848"/>
    </row>
    <row r="617" spans="8:10">
      <c r="H617" s="848"/>
      <c r="I617" s="848"/>
      <c r="J617" s="848"/>
    </row>
    <row r="618" spans="8:10">
      <c r="H618" s="848"/>
      <c r="I618" s="848"/>
      <c r="J618" s="848"/>
    </row>
    <row r="619" spans="8:10">
      <c r="H619" s="848"/>
      <c r="I619" s="848"/>
      <c r="J619" s="848"/>
    </row>
    <row r="620" spans="8:10">
      <c r="H620" s="848"/>
      <c r="I620" s="848"/>
      <c r="J620" s="848"/>
    </row>
    <row r="621" spans="8:10">
      <c r="H621" s="848"/>
      <c r="I621" s="848"/>
      <c r="J621" s="848"/>
    </row>
    <row r="622" spans="8:10">
      <c r="H622" s="848"/>
      <c r="I622" s="848"/>
      <c r="J622" s="848"/>
    </row>
    <row r="623" spans="8:10">
      <c r="H623" s="848"/>
      <c r="I623" s="848"/>
      <c r="J623" s="848"/>
    </row>
    <row r="624" spans="8:10">
      <c r="H624" s="848"/>
      <c r="I624" s="848"/>
      <c r="J624" s="848"/>
    </row>
    <row r="625" spans="8:10">
      <c r="H625" s="848"/>
      <c r="I625" s="848"/>
      <c r="J625" s="848"/>
    </row>
    <row r="626" spans="8:10">
      <c r="H626" s="848"/>
      <c r="I626" s="848"/>
      <c r="J626" s="848"/>
    </row>
    <row r="627" spans="8:10">
      <c r="H627" s="848"/>
      <c r="I627" s="848"/>
      <c r="J627" s="848"/>
    </row>
    <row r="628" spans="8:10">
      <c r="H628" s="848"/>
      <c r="I628" s="848"/>
      <c r="J628" s="848"/>
    </row>
    <row r="629" spans="8:10">
      <c r="H629" s="848"/>
      <c r="I629" s="848"/>
      <c r="J629" s="848"/>
    </row>
    <row r="630" spans="8:10">
      <c r="H630" s="848"/>
      <c r="I630" s="848"/>
      <c r="J630" s="848"/>
    </row>
    <row r="631" spans="8:10">
      <c r="H631" s="848"/>
      <c r="I631" s="848"/>
      <c r="J631" s="848"/>
    </row>
    <row r="632" spans="8:10">
      <c r="H632" s="848"/>
      <c r="I632" s="848"/>
      <c r="J632" s="848"/>
    </row>
    <row r="633" spans="8:10">
      <c r="H633" s="848"/>
      <c r="I633" s="848"/>
      <c r="J633" s="848"/>
    </row>
    <row r="634" spans="8:10">
      <c r="H634" s="848"/>
      <c r="I634" s="848"/>
      <c r="J634" s="848"/>
    </row>
    <row r="635" spans="8:10">
      <c r="H635" s="848"/>
      <c r="I635" s="848"/>
      <c r="J635" s="848"/>
    </row>
    <row r="636" spans="8:10">
      <c r="H636" s="848"/>
      <c r="I636" s="848"/>
      <c r="J636" s="848"/>
    </row>
    <row r="637" spans="8:10">
      <c r="H637" s="848"/>
      <c r="I637" s="848"/>
      <c r="J637" s="848"/>
    </row>
    <row r="638" spans="8:10">
      <c r="H638" s="848"/>
      <c r="I638" s="848"/>
      <c r="J638" s="848"/>
    </row>
    <row r="639" spans="8:10">
      <c r="H639" s="848"/>
      <c r="I639" s="848"/>
      <c r="J639" s="848"/>
    </row>
    <row r="640" spans="8:10">
      <c r="H640" s="848"/>
      <c r="I640" s="848"/>
      <c r="J640" s="848"/>
    </row>
    <row r="641" spans="8:10">
      <c r="H641" s="848"/>
      <c r="I641" s="848"/>
      <c r="J641" s="848"/>
    </row>
    <row r="642" spans="8:10">
      <c r="H642" s="848"/>
      <c r="I642" s="848"/>
      <c r="J642" s="848"/>
    </row>
    <row r="643" spans="8:10">
      <c r="H643" s="848"/>
      <c r="I643" s="848"/>
      <c r="J643" s="848"/>
    </row>
    <row r="644" spans="8:10">
      <c r="H644" s="848"/>
      <c r="I644" s="848"/>
      <c r="J644" s="848"/>
    </row>
    <row r="645" spans="8:10">
      <c r="H645" s="848"/>
      <c r="I645" s="848"/>
      <c r="J645" s="848"/>
    </row>
    <row r="646" spans="8:10">
      <c r="H646" s="848"/>
      <c r="I646" s="848"/>
      <c r="J646" s="848"/>
    </row>
    <row r="647" spans="8:10">
      <c r="H647" s="848"/>
      <c r="I647" s="848"/>
      <c r="J647" s="848"/>
    </row>
    <row r="648" spans="8:10">
      <c r="H648" s="848"/>
      <c r="I648" s="848"/>
      <c r="J648" s="848"/>
    </row>
    <row r="649" spans="8:10">
      <c r="H649" s="848"/>
      <c r="I649" s="848"/>
      <c r="J649" s="848"/>
    </row>
    <row r="650" spans="8:10">
      <c r="H650" s="848"/>
      <c r="I650" s="848"/>
      <c r="J650" s="848"/>
    </row>
    <row r="651" spans="8:10">
      <c r="H651" s="848"/>
      <c r="I651" s="848"/>
      <c r="J651" s="848"/>
    </row>
    <row r="652" spans="8:10">
      <c r="H652" s="848"/>
      <c r="I652" s="848"/>
      <c r="J652" s="848"/>
    </row>
    <row r="653" spans="8:10">
      <c r="H653" s="848"/>
      <c r="I653" s="848"/>
      <c r="J653" s="848"/>
    </row>
    <row r="654" spans="8:10">
      <c r="H654" s="848"/>
      <c r="I654" s="848"/>
      <c r="J654" s="848"/>
    </row>
    <row r="655" spans="8:10">
      <c r="H655" s="848"/>
      <c r="I655" s="848"/>
      <c r="J655" s="848"/>
    </row>
    <row r="656" spans="8:10">
      <c r="H656" s="848"/>
      <c r="I656" s="848"/>
      <c r="J656" s="848"/>
    </row>
    <row r="657" spans="8:10">
      <c r="H657" s="848"/>
      <c r="I657" s="848"/>
      <c r="J657" s="848"/>
    </row>
    <row r="658" spans="8:10">
      <c r="H658" s="848"/>
      <c r="I658" s="848"/>
      <c r="J658" s="848"/>
    </row>
    <row r="659" spans="8:10">
      <c r="H659" s="848"/>
      <c r="I659" s="848"/>
      <c r="J659" s="848"/>
    </row>
    <row r="660" spans="8:10">
      <c r="H660" s="848"/>
      <c r="I660" s="848"/>
      <c r="J660" s="848"/>
    </row>
    <row r="661" spans="8:10">
      <c r="H661" s="848"/>
      <c r="I661" s="848"/>
      <c r="J661" s="848"/>
    </row>
    <row r="662" spans="8:10">
      <c r="H662" s="848"/>
      <c r="I662" s="848"/>
      <c r="J662" s="848"/>
    </row>
    <row r="663" spans="8:10">
      <c r="H663" s="848"/>
      <c r="I663" s="848"/>
      <c r="J663" s="848"/>
    </row>
    <row r="664" spans="8:10">
      <c r="H664" s="848"/>
      <c r="I664" s="848"/>
      <c r="J664" s="848"/>
    </row>
    <row r="665" spans="8:10">
      <c r="H665" s="848"/>
      <c r="I665" s="848"/>
      <c r="J665" s="848"/>
    </row>
    <row r="666" spans="8:10">
      <c r="H666" s="848"/>
      <c r="I666" s="848"/>
      <c r="J666" s="848"/>
    </row>
    <row r="667" spans="8:10">
      <c r="H667" s="848"/>
      <c r="I667" s="848"/>
      <c r="J667" s="848"/>
    </row>
    <row r="668" spans="8:10">
      <c r="H668" s="848"/>
      <c r="I668" s="848"/>
      <c r="J668" s="848"/>
    </row>
    <row r="669" spans="8:10">
      <c r="H669" s="848"/>
      <c r="I669" s="848"/>
      <c r="J669" s="848"/>
    </row>
    <row r="670" spans="8:10">
      <c r="H670" s="848"/>
      <c r="I670" s="848"/>
      <c r="J670" s="848"/>
    </row>
    <row r="671" spans="8:10">
      <c r="H671" s="848"/>
      <c r="I671" s="848"/>
      <c r="J671" s="848"/>
    </row>
    <row r="672" spans="8:10">
      <c r="H672" s="848"/>
      <c r="I672" s="848"/>
      <c r="J672" s="848"/>
    </row>
    <row r="673" spans="8:10">
      <c r="H673" s="848"/>
      <c r="I673" s="848"/>
      <c r="J673" s="848"/>
    </row>
    <row r="674" spans="8:10">
      <c r="H674" s="848"/>
      <c r="I674" s="848"/>
      <c r="J674" s="848"/>
    </row>
    <row r="675" spans="8:10">
      <c r="H675" s="848"/>
      <c r="I675" s="848"/>
      <c r="J675" s="848"/>
    </row>
    <row r="676" spans="8:10">
      <c r="H676" s="848"/>
      <c r="I676" s="848"/>
      <c r="J676" s="848"/>
    </row>
    <row r="677" spans="8:10">
      <c r="H677" s="848"/>
      <c r="I677" s="848"/>
      <c r="J677" s="848"/>
    </row>
    <row r="678" spans="8:10">
      <c r="H678" s="848"/>
      <c r="I678" s="848"/>
      <c r="J678" s="848"/>
    </row>
    <row r="679" spans="8:10">
      <c r="H679" s="848"/>
      <c r="I679" s="848"/>
      <c r="J679" s="848"/>
    </row>
    <row r="680" spans="8:10">
      <c r="H680" s="848"/>
      <c r="I680" s="848"/>
      <c r="J680" s="848"/>
    </row>
    <row r="681" spans="8:10">
      <c r="H681" s="848"/>
      <c r="I681" s="848"/>
      <c r="J681" s="848"/>
    </row>
    <row r="682" spans="8:10">
      <c r="H682" s="848"/>
      <c r="I682" s="848"/>
      <c r="J682" s="848"/>
    </row>
    <row r="683" spans="8:10">
      <c r="H683" s="848"/>
      <c r="I683" s="848"/>
      <c r="J683" s="848"/>
    </row>
    <row r="684" spans="8:10">
      <c r="H684" s="848"/>
      <c r="I684" s="848"/>
      <c r="J684" s="848"/>
    </row>
    <row r="685" spans="8:10">
      <c r="H685" s="848"/>
      <c r="I685" s="848"/>
      <c r="J685" s="848"/>
    </row>
    <row r="686" spans="8:10">
      <c r="H686" s="848"/>
      <c r="I686" s="848"/>
      <c r="J686" s="848"/>
    </row>
    <row r="687" spans="8:10">
      <c r="H687" s="848"/>
      <c r="I687" s="848"/>
      <c r="J687" s="848"/>
    </row>
    <row r="688" spans="8:10">
      <c r="H688" s="848"/>
      <c r="I688" s="848"/>
      <c r="J688" s="848"/>
    </row>
    <row r="689" spans="8:10">
      <c r="H689" s="848"/>
      <c r="I689" s="848"/>
      <c r="J689" s="848"/>
    </row>
    <row r="690" spans="8:10">
      <c r="H690" s="848"/>
      <c r="I690" s="848"/>
      <c r="J690" s="848"/>
    </row>
    <row r="691" spans="8:10">
      <c r="H691" s="848"/>
      <c r="I691" s="848"/>
      <c r="J691" s="848"/>
    </row>
    <row r="692" spans="8:10">
      <c r="H692" s="848"/>
      <c r="I692" s="848"/>
      <c r="J692" s="848"/>
    </row>
    <row r="693" spans="8:10">
      <c r="H693" s="848"/>
      <c r="I693" s="848"/>
      <c r="J693" s="848"/>
    </row>
    <row r="694" spans="8:10">
      <c r="H694" s="848"/>
      <c r="I694" s="848"/>
      <c r="J694" s="848"/>
    </row>
    <row r="695" spans="8:10">
      <c r="H695" s="848"/>
      <c r="I695" s="848"/>
      <c r="J695" s="848"/>
    </row>
    <row r="696" spans="8:10">
      <c r="H696" s="848"/>
      <c r="I696" s="848"/>
      <c r="J696" s="848"/>
    </row>
    <row r="697" spans="8:10">
      <c r="H697" s="848"/>
      <c r="I697" s="848"/>
      <c r="J697" s="848"/>
    </row>
    <row r="698" spans="8:10">
      <c r="H698" s="848"/>
      <c r="I698" s="848"/>
      <c r="J698" s="848"/>
    </row>
    <row r="699" spans="8:10">
      <c r="H699" s="848"/>
      <c r="I699" s="848"/>
      <c r="J699" s="848"/>
    </row>
    <row r="700" spans="8:10">
      <c r="H700" s="848"/>
      <c r="I700" s="848"/>
      <c r="J700" s="848"/>
    </row>
    <row r="701" spans="8:10">
      <c r="H701" s="848"/>
      <c r="I701" s="848"/>
      <c r="J701" s="848"/>
    </row>
    <row r="702" spans="8:10">
      <c r="H702" s="848"/>
      <c r="I702" s="848"/>
      <c r="J702" s="848"/>
    </row>
    <row r="703" spans="8:10">
      <c r="H703" s="848"/>
      <c r="I703" s="848"/>
      <c r="J703" s="848"/>
    </row>
    <row r="704" spans="8:10">
      <c r="H704" s="848"/>
      <c r="I704" s="848"/>
      <c r="J704" s="848"/>
    </row>
    <row r="705" spans="8:10">
      <c r="H705" s="848"/>
      <c r="I705" s="848"/>
      <c r="J705" s="848"/>
    </row>
    <row r="706" spans="8:10">
      <c r="H706" s="848"/>
      <c r="I706" s="848"/>
      <c r="J706" s="848"/>
    </row>
    <row r="707" spans="8:10">
      <c r="H707" s="848"/>
      <c r="I707" s="848"/>
      <c r="J707" s="848"/>
    </row>
    <row r="708" spans="8:10">
      <c r="H708" s="848"/>
      <c r="I708" s="848"/>
      <c r="J708" s="848"/>
    </row>
    <row r="709" spans="8:10">
      <c r="H709" s="848"/>
      <c r="I709" s="848"/>
      <c r="J709" s="848"/>
    </row>
    <row r="710" spans="8:10">
      <c r="H710" s="848"/>
      <c r="I710" s="848"/>
      <c r="J710" s="848"/>
    </row>
    <row r="711" spans="8:10">
      <c r="H711" s="848"/>
      <c r="I711" s="848"/>
      <c r="J711" s="848"/>
    </row>
    <row r="712" spans="8:10">
      <c r="H712" s="848"/>
      <c r="I712" s="848"/>
      <c r="J712" s="848"/>
    </row>
    <row r="713" spans="8:10">
      <c r="H713" s="848"/>
      <c r="I713" s="848"/>
      <c r="J713" s="848"/>
    </row>
    <row r="714" spans="8:10">
      <c r="H714" s="848"/>
      <c r="I714" s="848"/>
      <c r="J714" s="848"/>
    </row>
    <row r="715" spans="8:10">
      <c r="H715" s="848"/>
      <c r="I715" s="848"/>
      <c r="J715" s="848"/>
    </row>
    <row r="716" spans="8:10">
      <c r="H716" s="848"/>
      <c r="I716" s="848"/>
      <c r="J716" s="848"/>
    </row>
    <row r="717" spans="8:10">
      <c r="H717" s="848"/>
      <c r="I717" s="848"/>
      <c r="J717" s="848"/>
    </row>
    <row r="718" spans="8:10">
      <c r="H718" s="848"/>
      <c r="I718" s="848"/>
      <c r="J718" s="848"/>
    </row>
    <row r="719" spans="8:10">
      <c r="H719" s="848"/>
      <c r="I719" s="848"/>
      <c r="J719" s="848"/>
    </row>
    <row r="720" spans="8:10">
      <c r="H720" s="848"/>
      <c r="I720" s="848"/>
      <c r="J720" s="848"/>
    </row>
    <row r="721" spans="8:10">
      <c r="H721" s="848"/>
      <c r="I721" s="848"/>
      <c r="J721" s="848"/>
    </row>
    <row r="722" spans="8:10">
      <c r="H722" s="848"/>
      <c r="I722" s="848"/>
      <c r="J722" s="848"/>
    </row>
    <row r="723" spans="8:10">
      <c r="H723" s="848"/>
      <c r="I723" s="848"/>
      <c r="J723" s="848"/>
    </row>
    <row r="724" spans="8:10">
      <c r="H724" s="848"/>
      <c r="I724" s="848"/>
      <c r="J724" s="848"/>
    </row>
    <row r="725" spans="8:10">
      <c r="H725" s="848"/>
      <c r="I725" s="848"/>
      <c r="J725" s="848"/>
    </row>
    <row r="726" spans="8:10">
      <c r="H726" s="848"/>
      <c r="I726" s="848"/>
      <c r="J726" s="848"/>
    </row>
    <row r="727" spans="8:10">
      <c r="H727" s="848"/>
      <c r="I727" s="848"/>
      <c r="J727" s="848"/>
    </row>
    <row r="728" spans="8:10">
      <c r="H728" s="848"/>
      <c r="I728" s="848"/>
      <c r="J728" s="848"/>
    </row>
    <row r="729" spans="8:10">
      <c r="H729" s="848"/>
      <c r="I729" s="848"/>
      <c r="J729" s="848"/>
    </row>
    <row r="730" spans="8:10">
      <c r="H730" s="848"/>
      <c r="I730" s="848"/>
      <c r="J730" s="848"/>
    </row>
    <row r="731" spans="8:10">
      <c r="H731" s="848"/>
      <c r="I731" s="848"/>
      <c r="J731" s="848"/>
    </row>
    <row r="732" spans="8:10">
      <c r="H732" s="848"/>
      <c r="I732" s="848"/>
      <c r="J732" s="848"/>
    </row>
    <row r="733" spans="8:10">
      <c r="H733" s="848"/>
      <c r="I733" s="848"/>
      <c r="J733" s="848"/>
    </row>
    <row r="734" spans="8:10">
      <c r="H734" s="848"/>
      <c r="I734" s="848"/>
      <c r="J734" s="848"/>
    </row>
    <row r="735" spans="8:10">
      <c r="H735" s="848"/>
      <c r="I735" s="848"/>
      <c r="J735" s="848"/>
    </row>
    <row r="736" spans="8:10">
      <c r="H736" s="848"/>
      <c r="I736" s="848"/>
      <c r="J736" s="848"/>
    </row>
    <row r="737" spans="8:10">
      <c r="H737" s="848"/>
      <c r="I737" s="848"/>
      <c r="J737" s="848"/>
    </row>
    <row r="738" spans="8:10">
      <c r="H738" s="848"/>
      <c r="I738" s="848"/>
      <c r="J738" s="848"/>
    </row>
    <row r="739" spans="8:10">
      <c r="H739" s="848"/>
      <c r="I739" s="848"/>
      <c r="J739" s="848"/>
    </row>
    <row r="740" spans="8:10">
      <c r="H740" s="848"/>
      <c r="I740" s="848"/>
      <c r="J740" s="848"/>
    </row>
    <row r="741" spans="8:10">
      <c r="H741" s="848"/>
      <c r="I741" s="848"/>
      <c r="J741" s="848"/>
    </row>
    <row r="742" spans="8:10">
      <c r="H742" s="848"/>
      <c r="I742" s="848"/>
      <c r="J742" s="848"/>
    </row>
    <row r="743" spans="8:10">
      <c r="H743" s="848"/>
      <c r="I743" s="848"/>
      <c r="J743" s="848"/>
    </row>
    <row r="744" spans="8:10">
      <c r="H744" s="848"/>
      <c r="I744" s="848"/>
      <c r="J744" s="848"/>
    </row>
    <row r="745" spans="8:10">
      <c r="H745" s="848"/>
      <c r="I745" s="848"/>
      <c r="J745" s="848"/>
    </row>
    <row r="746" spans="8:10">
      <c r="H746" s="848"/>
      <c r="I746" s="848"/>
      <c r="J746" s="848"/>
    </row>
    <row r="747" spans="8:10">
      <c r="H747" s="848"/>
      <c r="I747" s="848"/>
      <c r="J747" s="848"/>
    </row>
    <row r="748" spans="8:10">
      <c r="H748" s="848"/>
      <c r="I748" s="848"/>
      <c r="J748" s="848"/>
    </row>
    <row r="749" spans="8:10">
      <c r="H749" s="848"/>
      <c r="I749" s="848"/>
      <c r="J749" s="848"/>
    </row>
    <row r="750" spans="8:10">
      <c r="H750" s="848"/>
      <c r="I750" s="848"/>
      <c r="J750" s="848"/>
    </row>
    <row r="751" spans="8:10">
      <c r="H751" s="848"/>
      <c r="I751" s="848"/>
      <c r="J751" s="848"/>
    </row>
    <row r="752" spans="8:10">
      <c r="H752" s="848"/>
      <c r="I752" s="848"/>
      <c r="J752" s="848"/>
    </row>
    <row r="753" spans="8:10">
      <c r="H753" s="848"/>
      <c r="I753" s="848"/>
      <c r="J753" s="848"/>
    </row>
    <row r="754" spans="8:10">
      <c r="H754" s="848"/>
      <c r="I754" s="848"/>
      <c r="J754" s="848"/>
    </row>
    <row r="755" spans="8:10">
      <c r="H755" s="848"/>
      <c r="I755" s="848"/>
      <c r="J755" s="848"/>
    </row>
    <row r="756" spans="8:10">
      <c r="H756" s="848"/>
      <c r="I756" s="848"/>
      <c r="J756" s="848"/>
    </row>
    <row r="757" spans="8:10">
      <c r="H757" s="848"/>
      <c r="I757" s="848"/>
      <c r="J757" s="848"/>
    </row>
    <row r="758" spans="8:10">
      <c r="H758" s="848"/>
      <c r="I758" s="848"/>
      <c r="J758" s="848"/>
    </row>
    <row r="759" spans="8:10">
      <c r="H759" s="848"/>
      <c r="I759" s="848"/>
      <c r="J759" s="848"/>
    </row>
    <row r="760" spans="8:10">
      <c r="H760" s="848"/>
      <c r="I760" s="848"/>
      <c r="J760" s="848"/>
    </row>
    <row r="761" spans="8:10">
      <c r="H761" s="848"/>
      <c r="I761" s="848"/>
      <c r="J761" s="848"/>
    </row>
    <row r="762" spans="8:10">
      <c r="H762" s="848"/>
      <c r="I762" s="848"/>
      <c r="J762" s="848"/>
    </row>
    <row r="763" spans="8:10">
      <c r="H763" s="848"/>
      <c r="I763" s="848"/>
      <c r="J763" s="848"/>
    </row>
    <row r="764" spans="8:10">
      <c r="H764" s="848"/>
      <c r="I764" s="848"/>
      <c r="J764" s="848"/>
    </row>
    <row r="765" spans="8:10">
      <c r="H765" s="848"/>
      <c r="I765" s="848"/>
      <c r="J765" s="848"/>
    </row>
    <row r="766" spans="8:10">
      <c r="H766" s="848"/>
      <c r="I766" s="848"/>
      <c r="J766" s="848"/>
    </row>
    <row r="767" spans="8:10">
      <c r="H767" s="848"/>
      <c r="I767" s="848"/>
      <c r="J767" s="848"/>
    </row>
    <row r="768" spans="8:10">
      <c r="H768" s="848"/>
      <c r="I768" s="848"/>
      <c r="J768" s="848"/>
    </row>
    <row r="769" spans="8:10">
      <c r="H769" s="848"/>
      <c r="I769" s="848"/>
      <c r="J769" s="848"/>
    </row>
    <row r="770" spans="8:10">
      <c r="H770" s="848"/>
      <c r="I770" s="848"/>
      <c r="J770" s="848"/>
    </row>
    <row r="771" spans="8:10">
      <c r="H771" s="848"/>
      <c r="I771" s="848"/>
      <c r="J771" s="848"/>
    </row>
    <row r="772" spans="8:10">
      <c r="H772" s="848"/>
      <c r="I772" s="848"/>
      <c r="J772" s="848"/>
    </row>
    <row r="773" spans="8:10">
      <c r="H773" s="848"/>
      <c r="I773" s="848"/>
      <c r="J773" s="848"/>
    </row>
    <row r="774" spans="8:10">
      <c r="H774" s="848"/>
      <c r="I774" s="848"/>
      <c r="J774" s="848"/>
    </row>
    <row r="775" spans="8:10">
      <c r="H775" s="848"/>
      <c r="I775" s="848"/>
      <c r="J775" s="848"/>
    </row>
    <row r="776" spans="8:10">
      <c r="H776" s="848"/>
      <c r="I776" s="848"/>
      <c r="J776" s="848"/>
    </row>
    <row r="777" spans="8:10">
      <c r="H777" s="848"/>
      <c r="I777" s="848"/>
      <c r="J777" s="848"/>
    </row>
    <row r="778" spans="8:10">
      <c r="H778" s="848"/>
      <c r="I778" s="848"/>
      <c r="J778" s="848"/>
    </row>
  </sheetData>
  <mergeCells count="3">
    <mergeCell ref="C1:E1"/>
    <mergeCell ref="H5:J5"/>
    <mergeCell ref="H6:J6"/>
  </mergeCells>
  <hyperlinks>
    <hyperlink ref="C10" location="'LIT Chrts'!A1" display="Charts" xr:uid="{00000000-0004-0000-0000-000000000000}"/>
    <hyperlink ref="C6" location="'Smmy LIT-TSTC Chrts'!A1" display="Charts" xr:uid="{00000000-0004-0000-0000-000001000000}"/>
    <hyperlink ref="C11" location="'LSCO Chrts'!A1" display="Charts" xr:uid="{00000000-0004-0000-0000-000002000000}"/>
    <hyperlink ref="D6" location="'Smmy LIT-TSTC Sum'!A1" display="Summary" xr:uid="{00000000-0004-0000-0000-000003000000}"/>
    <hyperlink ref="E6" location="'Smmy LIT-TSTC FGD'!A1" display="FGD" xr:uid="{00000000-0004-0000-0000-000004000000}"/>
    <hyperlink ref="F6" location="'Smmy LIT-TSTC Fnts'!A1" display="Footnotes" xr:uid="{00000000-0004-0000-0000-000005000000}"/>
    <hyperlink ref="D10" location="'LIT Sum'!A1" display="Summary" xr:uid="{00000000-0004-0000-0000-000006000000}"/>
    <hyperlink ref="E10" location="'LIT FGD'!A1" display="FGD" xr:uid="{00000000-0004-0000-0000-000007000000}"/>
    <hyperlink ref="F10" location="'LIT Fnts'!A1" display="Footnotes" xr:uid="{00000000-0004-0000-0000-000008000000}"/>
    <hyperlink ref="D11" location="'LSCO Sum'!A1" display="Summary" xr:uid="{00000000-0004-0000-0000-000009000000}"/>
    <hyperlink ref="E11" location="'LSCO FGD'!A1" display="FGD" xr:uid="{00000000-0004-0000-0000-00000A000000}"/>
    <hyperlink ref="F11" location="'LSCO Fnts'!A1" display="Footnotes" xr:uid="{00000000-0004-0000-0000-00000B000000}"/>
    <hyperlink ref="C12" location="'LSCPA Chrts'!A1" display="Charts" xr:uid="{00000000-0004-0000-0000-00000C000000}"/>
    <hyperlink ref="D12" location="'LSCPA Sum'!A1" display="Summary" xr:uid="{00000000-0004-0000-0000-00000D000000}"/>
    <hyperlink ref="E12" location="'LSCPA FGD'!A1" display="FGD" xr:uid="{00000000-0004-0000-0000-00000E000000}"/>
    <hyperlink ref="F12" location="'LSCPA Fnts'!A1" display="Footnotes" xr:uid="{00000000-0004-0000-0000-00000F000000}"/>
    <hyperlink ref="C13" location="'TSTCH Chrts'!A1" display="Charts" xr:uid="{00000000-0004-0000-0000-000010000000}"/>
    <hyperlink ref="D13" location="'TSTCH Sum'!A1" display="Summary" xr:uid="{00000000-0004-0000-0000-000011000000}"/>
    <hyperlink ref="E13" location="'TSTCH FGD'!A1" display="FGD" xr:uid="{00000000-0004-0000-0000-000012000000}"/>
    <hyperlink ref="F13" location="'TSTCH Fnts'!A1" display="Footnotes" xr:uid="{00000000-0004-0000-0000-000013000000}"/>
    <hyperlink ref="C14" location="'TSTCM Chrts'!A1" display="Charts" xr:uid="{00000000-0004-0000-0000-000014000000}"/>
    <hyperlink ref="D14" location="'TSTCM Sum'!A1" display="Summary" xr:uid="{00000000-0004-0000-0000-000015000000}"/>
    <hyperlink ref="E14" location="'TSTCM FGD'!A1" display="FGD" xr:uid="{00000000-0004-0000-0000-000016000000}"/>
    <hyperlink ref="F14" location="'TSTCM Fnts'!A1" display="Footnotes" xr:uid="{00000000-0004-0000-0000-000017000000}"/>
    <hyperlink ref="C15" location="'TSTCW Chrts'!A1" display="Charts" xr:uid="{00000000-0004-0000-0000-000018000000}"/>
    <hyperlink ref="D15" location="'TSTCW Sum'!A1" display="Summary" xr:uid="{00000000-0004-0000-0000-000019000000}"/>
    <hyperlink ref="E15" location="'TSTCW FGD'!A1" display="FGD" xr:uid="{00000000-0004-0000-0000-00001A000000}"/>
    <hyperlink ref="F15" location="'TSTCW Fnts'!A1" display="Footnotes" xr:uid="{00000000-0004-0000-0000-00001B000000}"/>
    <hyperlink ref="C18" location="'TSTCFB Chrts'!A1" display="Charts" xr:uid="{00000000-0004-0000-0000-00001C000000}"/>
    <hyperlink ref="D18" location="'TSTCFB Sum'!A1:C61" display="Summary" xr:uid="{00000000-0004-0000-0000-00001D000000}"/>
    <hyperlink ref="E18" location="'TSTCFB FGD'!A1" display="FGD" xr:uid="{00000000-0004-0000-0000-00001E000000}"/>
    <hyperlink ref="F18" location="'TSTCFB Fnts'!A1" display="Footnotes" xr:uid="{00000000-0004-0000-0000-00001F000000}"/>
    <hyperlink ref="B7" location="'Smmy LIT-TSTC SbS'!A1" display="LIT-TSTC  Institutions - Side by Side Summary" xr:uid="{00000000-0004-0000-0000-000020000000}"/>
    <hyperlink ref="B22" location="FTSE!A1" display="FTSE &amp; FTFE " xr:uid="{00000000-0004-0000-0000-000021000000}"/>
    <hyperlink ref="B23" location="Names!A1" display="Names Schedule" xr:uid="{00000000-0004-0000-0000-000022000000}"/>
    <hyperlink ref="B24" location="Input!A1" display="Template Input Schedule" xr:uid="{00000000-0004-0000-0000-000023000000}"/>
    <hyperlink ref="B31" location="Almanac!A1" display="Almanac" xr:uid="{00000000-0004-0000-0000-000024000000}"/>
    <hyperlink ref="B30" location="'IFRS Smmy'!A1" display="IFRS Summary" xr:uid="{00000000-0004-0000-0000-000025000000}"/>
    <hyperlink ref="B28" location="'CS &amp; SP Smmy'!A1" display="Cost Study &amp; Space Model Summary" xr:uid="{00000000-0004-0000-0000-000026000000}"/>
    <hyperlink ref="C17" location="'TSTCNT Chrts'!A1" display="Charts" xr:uid="{00000000-0004-0000-0000-000027000000}"/>
    <hyperlink ref="D17" location="'TSTCNT Sum'!A1:C61" display="Summary" xr:uid="{00000000-0004-0000-0000-000028000000}"/>
    <hyperlink ref="E17" location="'TSTCNT FGD'!A1" display="FGD" xr:uid="{00000000-0004-0000-0000-000029000000}"/>
    <hyperlink ref="F17" location="'TSTCNT Fnts'!A1" display="Footnotes" xr:uid="{00000000-0004-0000-0000-00002A000000}"/>
    <hyperlink ref="C16" location="'TSTCWT Chrts'!A1" display="Charts" xr:uid="{00000000-0004-0000-0000-00002B000000}"/>
    <hyperlink ref="D16" location="'TSTCWT Sum'!A1" display="Summary" xr:uid="{00000000-0004-0000-0000-00002C000000}"/>
    <hyperlink ref="E16" location="'TSTCWT FGD'!A1" display="FGD" xr:uid="{00000000-0004-0000-0000-00002D000000}"/>
    <hyperlink ref="F16" location="'TSTCWT Fnts'!A1" display="Footnotes" xr:uid="{00000000-0004-0000-0000-00002E000000}"/>
    <hyperlink ref="B27" location="'SREB Input'!A1" display="SREB Input" xr:uid="{00000000-0004-0000-0000-00002F000000}"/>
    <hyperlink ref="B29" location="'IFRS Smmy (2)'!A1" display="IFRS Summary (2)" xr:uid="{00000000-0004-0000-0000-000030000000}"/>
    <hyperlink ref="B33" location="'T&amp;F Summary'!A1" display="T&amp;F Summary" xr:uid="{00000000-0004-0000-0000-000032000000}"/>
    <hyperlink ref="B34" location="LD_IE_Context!A1" display="LD_IE_Context" xr:uid="{00000000-0004-0000-0000-000033000000}"/>
    <hyperlink ref="B35" location="LD_IE_Keys!A1" display="LD_IE_Keys" xr:uid="{00000000-0004-0000-0000-000034000000}"/>
    <hyperlink ref="B36" location="'LD Context NA'!A1" display="LD Context NA" xr:uid="{00000000-0004-0000-0000-000035000000}"/>
    <hyperlink ref="B37" location="'LD Keys NA'!A1" display="LD Keys NA" xr:uid="{00000000-0004-0000-0000-000036000000}"/>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ransitionEvaluation="1" transitionEntry="1">
    <tabColor indexed="13"/>
  </sheetPr>
  <dimension ref="A1:AI86"/>
  <sheetViews>
    <sheetView showGridLines="0" workbookViewId="0">
      <pane xSplit="1" ySplit="6" topLeftCell="B83" activePane="bottomRight" state="frozen"/>
      <selection activeCell="I90" sqref="I90"/>
      <selection pane="topRight" activeCell="I90" sqref="I90"/>
      <selection pane="bottomLeft" activeCell="I90" sqref="I90"/>
      <selection pane="bottomRight" activeCell="A90" sqref="A90"/>
    </sheetView>
  </sheetViews>
  <sheetFormatPr defaultColWidth="9.109375" defaultRowHeight="13.2"/>
  <cols>
    <col min="1" max="1" width="49.5546875" style="424" customWidth="1"/>
    <col min="2" max="2" width="17.88671875" style="424" customWidth="1"/>
    <col min="3" max="3" width="14.6640625" style="424" customWidth="1"/>
    <col min="4" max="4" width="17.88671875" style="424" customWidth="1"/>
    <col min="5" max="5" width="14.6640625" style="424" customWidth="1"/>
    <col min="6" max="6" width="17.88671875" style="424" customWidth="1"/>
    <col min="7" max="7" width="14.6640625" style="424" customWidth="1"/>
    <col min="8" max="8" width="17.88671875" style="424" customWidth="1"/>
    <col min="9" max="9" width="14.6640625" style="424" customWidth="1"/>
    <col min="10" max="10" width="17.88671875" style="424" customWidth="1"/>
    <col min="11" max="11" width="14.6640625" style="424" customWidth="1"/>
    <col min="12" max="12" width="17.88671875" style="424" customWidth="1"/>
    <col min="13" max="13" width="14.6640625" style="424" customWidth="1"/>
    <col min="14" max="14" width="17.88671875" style="424" customWidth="1"/>
    <col min="15" max="15" width="14.6640625" style="424" customWidth="1"/>
    <col min="16" max="16" width="17.88671875" style="424" customWidth="1"/>
    <col min="17" max="17" width="14.6640625" style="424" customWidth="1"/>
    <col min="18" max="18" width="17.88671875" style="424" customWidth="1"/>
    <col min="19" max="19" width="14.6640625" style="424" customWidth="1"/>
    <col min="20" max="21" width="18.5546875" style="424" customWidth="1"/>
    <col min="22" max="16384" width="9.109375" style="424"/>
  </cols>
  <sheetData>
    <row r="1" spans="1:21" ht="16.2" thickBot="1">
      <c r="A1" s="615" t="str">
        <f>'Smmy LIT-TSTC Chrts'!$A$1</f>
        <v>Statewide Summary - Lamar State Colleges &amp; Texas State Technical Colleges</v>
      </c>
      <c r="B1" s="814" t="s">
        <v>1129</v>
      </c>
      <c r="C1" s="447"/>
      <c r="D1" s="814"/>
      <c r="E1" s="447"/>
      <c r="F1" s="426" t="s">
        <v>1079</v>
      </c>
      <c r="G1" s="447"/>
      <c r="H1" s="814"/>
      <c r="I1" s="447"/>
      <c r="J1" s="814"/>
      <c r="K1" s="447"/>
      <c r="L1" s="814"/>
      <c r="M1" s="447"/>
      <c r="N1" s="814"/>
      <c r="O1" s="447"/>
      <c r="P1" s="814"/>
      <c r="Q1" s="447"/>
      <c r="R1" s="814"/>
      <c r="S1" s="447"/>
      <c r="T1" s="814"/>
      <c r="U1" s="447"/>
    </row>
    <row r="2" spans="1:21" ht="15.6">
      <c r="A2" s="615" t="str">
        <f>'Smmy LIT-TSTC Chrts'!$A$2</f>
        <v>For the Year Ended August 31, 2022</v>
      </c>
      <c r="B2" s="447"/>
      <c r="C2" s="447"/>
      <c r="D2" s="447"/>
      <c r="E2" s="447"/>
      <c r="F2" s="447"/>
      <c r="G2" s="447"/>
      <c r="H2" s="447"/>
      <c r="I2" s="447"/>
      <c r="J2" s="447"/>
      <c r="K2" s="447"/>
      <c r="L2" s="447"/>
      <c r="M2" s="447"/>
      <c r="N2" s="447"/>
      <c r="O2" s="447"/>
      <c r="P2" s="447"/>
      <c r="Q2" s="447"/>
      <c r="R2" s="447"/>
      <c r="S2" s="447"/>
      <c r="T2" s="447"/>
      <c r="U2" s="447"/>
    </row>
    <row r="3" spans="1:21" ht="15.6">
      <c r="A3" s="615" t="str">
        <f>'Smmy LIT-TSTC Chrts'!$A$3</f>
        <v>Source: FY 2022 Annual Financial Report</v>
      </c>
      <c r="B3" s="447"/>
      <c r="C3" s="447"/>
      <c r="D3" s="447"/>
      <c r="E3" s="447"/>
      <c r="F3" s="447"/>
      <c r="G3" s="447"/>
      <c r="H3" s="447"/>
      <c r="I3" s="447"/>
      <c r="J3" s="447"/>
      <c r="K3" s="447"/>
      <c r="L3" s="447"/>
      <c r="M3" s="447"/>
      <c r="N3" s="447"/>
      <c r="O3" s="447"/>
      <c r="P3" s="447"/>
      <c r="Q3" s="447"/>
      <c r="R3" s="447"/>
      <c r="S3" s="447"/>
      <c r="T3" s="447"/>
      <c r="U3" s="447"/>
    </row>
    <row r="4" spans="1:21" ht="26.25" customHeight="1">
      <c r="B4" s="1147" t="s">
        <v>156</v>
      </c>
      <c r="C4" s="1146"/>
      <c r="D4" s="1145" t="str">
        <f>'LIT Sum'!$A$1</f>
        <v>Lamar Institute of Technology</v>
      </c>
      <c r="E4" s="1146"/>
      <c r="F4" s="1145" t="str">
        <f>'LSCO Sum'!$A$1</f>
        <v>Lamar State College - Orange</v>
      </c>
      <c r="G4" s="1146"/>
      <c r="H4" s="1145" t="str">
        <f>'LSCPA Sum'!$A$1</f>
        <v>Lamar State College - Port Arthur</v>
      </c>
      <c r="I4" s="1146"/>
      <c r="J4" s="1145" t="str">
        <f>'TSTCH Sum'!$A$1</f>
        <v>Texas State Technical College - Harlingen</v>
      </c>
      <c r="K4" s="1146"/>
      <c r="L4" s="1145" t="str">
        <f>'TSTCWT Sum'!$A$1</f>
        <v>Texas State Technical College - West Texas</v>
      </c>
      <c r="M4" s="1146"/>
      <c r="N4" s="1145" t="str">
        <f>'TSTCM Sum'!$A$1</f>
        <v>Texas State Technical College - Marshall</v>
      </c>
      <c r="O4" s="1146"/>
      <c r="P4" s="1145" t="str">
        <f>'TSTCW Sum'!$A$1</f>
        <v>Texas State Technical College - Waco</v>
      </c>
      <c r="Q4" s="1146"/>
      <c r="R4" s="1145" t="str">
        <f>'TSTCNT Sum'!$A$1</f>
        <v>Texas State Technical College - North Texas</v>
      </c>
      <c r="S4" s="1146"/>
      <c r="T4" s="1145" t="str">
        <f>'TSTCFB Sum'!$A$1</f>
        <v>Texas State Technical College - Fort Bend</v>
      </c>
      <c r="U4" s="1146"/>
    </row>
    <row r="5" spans="1:21" ht="17.399999999999999">
      <c r="A5" s="617" t="str">
        <f>'Smmy LIT-TSTC Chrts'!$C$34</f>
        <v>Summary Worksheet FY 2022</v>
      </c>
      <c r="B5" s="618" t="s">
        <v>86</v>
      </c>
      <c r="C5" s="618" t="s">
        <v>122</v>
      </c>
      <c r="D5" s="618" t="s">
        <v>86</v>
      </c>
      <c r="E5" s="618" t="s">
        <v>122</v>
      </c>
      <c r="F5" s="618" t="s">
        <v>86</v>
      </c>
      <c r="G5" s="618" t="s">
        <v>122</v>
      </c>
      <c r="H5" s="618" t="s">
        <v>86</v>
      </c>
      <c r="I5" s="618" t="s">
        <v>122</v>
      </c>
      <c r="J5" s="618" t="s">
        <v>86</v>
      </c>
      <c r="K5" s="618" t="s">
        <v>122</v>
      </c>
      <c r="L5" s="618" t="s">
        <v>86</v>
      </c>
      <c r="M5" s="618" t="s">
        <v>122</v>
      </c>
      <c r="N5" s="618" t="s">
        <v>86</v>
      </c>
      <c r="O5" s="618" t="s">
        <v>122</v>
      </c>
      <c r="P5" s="618" t="s">
        <v>86</v>
      </c>
      <c r="Q5" s="618" t="s">
        <v>122</v>
      </c>
      <c r="R5" s="618" t="s">
        <v>86</v>
      </c>
      <c r="S5" s="618" t="s">
        <v>122</v>
      </c>
      <c r="T5" s="815" t="s">
        <v>86</v>
      </c>
      <c r="U5" s="815" t="s">
        <v>122</v>
      </c>
    </row>
    <row r="6" spans="1:21">
      <c r="A6" s="623" t="s">
        <v>160</v>
      </c>
      <c r="B6" s="624"/>
      <c r="C6" s="625">
        <f>SUM(D6:U6)</f>
        <v>14185.79</v>
      </c>
      <c r="D6" s="624"/>
      <c r="E6" s="625">
        <f>'LIT Sum'!$C$6</f>
        <v>2971.26</v>
      </c>
      <c r="F6" s="624"/>
      <c r="G6" s="625">
        <f>'LSCO Sum'!$C$6</f>
        <v>1526.43</v>
      </c>
      <c r="H6" s="624"/>
      <c r="I6" s="625">
        <f>'LSCPA Sum'!$C$6</f>
        <v>1628.81</v>
      </c>
      <c r="J6" s="624"/>
      <c r="K6" s="625">
        <f>'TSTCH Sum'!$C$6</f>
        <v>2227.89</v>
      </c>
      <c r="L6" s="624"/>
      <c r="M6" s="625">
        <f>'TSTCWT Sum'!$C$6</f>
        <v>755.61</v>
      </c>
      <c r="N6" s="624"/>
      <c r="O6" s="625">
        <f>'TSTCM Sum'!$C$6</f>
        <v>449.61</v>
      </c>
      <c r="P6" s="624"/>
      <c r="Q6" s="625">
        <f>'TSTCW Sum'!$C$6</f>
        <v>3962.03</v>
      </c>
      <c r="R6" s="624"/>
      <c r="S6" s="625">
        <f>'TSTCNT Sum'!$C$6</f>
        <v>167.73</v>
      </c>
      <c r="T6" s="624"/>
      <c r="U6" s="625">
        <f>'TSTCFB Sum'!$C$6</f>
        <v>496.42</v>
      </c>
    </row>
    <row r="7" spans="1:21">
      <c r="C7" s="685" t="str">
        <f>IF(C6&lt;&gt;'Smmy LIT-TSTC Sum'!C15,"Error","")</f>
        <v/>
      </c>
      <c r="E7" s="685" t="str">
        <f>IF(E6&lt;&gt;'LIT Sum'!$C6,"Error","")</f>
        <v/>
      </c>
      <c r="G7" s="685" t="str">
        <f>IF(G6&lt;&gt;'LSCO Sum'!$C6,"Error","")</f>
        <v/>
      </c>
      <c r="I7" s="685" t="str">
        <f>IF(I6&lt;&gt;'LSCPA Sum'!$C6,"Error","")</f>
        <v/>
      </c>
      <c r="K7" s="685" t="str">
        <f>IF(K6&lt;&gt;'TSTCH Sum'!$C6,"Error","")</f>
        <v/>
      </c>
      <c r="M7" s="685" t="str">
        <f>IF(M6&lt;&gt;'TSTCWT Sum'!$C6,"Error","")</f>
        <v/>
      </c>
      <c r="O7" s="685" t="str">
        <f>IF(O6&lt;&gt;'TSTCM Sum'!$C6,"Error","")</f>
        <v/>
      </c>
      <c r="Q7" s="685" t="str">
        <f>IF(Q6&lt;&gt;'TSTCW Sum'!$C6,"Error","")</f>
        <v/>
      </c>
      <c r="S7" s="685" t="str">
        <f>IF(S6&lt;&gt;'TSTCNT Sum'!$C6,"Error","")</f>
        <v/>
      </c>
      <c r="U7" s="685" t="str">
        <f>IF(U6&lt;&gt;'TSTCFB Sum'!$C6,"Error","")</f>
        <v/>
      </c>
    </row>
    <row r="8" spans="1:21">
      <c r="A8" s="629" t="s">
        <v>70</v>
      </c>
      <c r="B8" s="629"/>
      <c r="C8" s="629"/>
      <c r="D8" s="629"/>
      <c r="E8" s="629"/>
      <c r="F8" s="629"/>
      <c r="G8" s="629"/>
      <c r="H8" s="629"/>
      <c r="I8" s="629"/>
      <c r="J8" s="629"/>
      <c r="K8" s="629"/>
      <c r="L8" s="629"/>
      <c r="M8" s="629"/>
      <c r="N8" s="629"/>
      <c r="O8" s="629"/>
      <c r="P8" s="629"/>
      <c r="Q8" s="629"/>
      <c r="R8" s="629"/>
      <c r="S8" s="629"/>
      <c r="T8" s="816"/>
      <c r="U8" s="816"/>
    </row>
    <row r="9" spans="1:21" ht="12.75" customHeight="1">
      <c r="A9" s="623" t="s">
        <v>0</v>
      </c>
      <c r="B9" s="632"/>
      <c r="C9" s="632"/>
      <c r="D9" s="632"/>
      <c r="E9" s="632"/>
      <c r="F9" s="632"/>
      <c r="G9" s="632"/>
      <c r="H9" s="632"/>
      <c r="I9" s="632"/>
      <c r="J9" s="632"/>
      <c r="K9" s="632"/>
      <c r="L9" s="632"/>
      <c r="M9" s="632"/>
      <c r="N9" s="632"/>
      <c r="O9" s="632"/>
      <c r="P9" s="632"/>
      <c r="Q9" s="632"/>
      <c r="R9" s="632"/>
      <c r="S9" s="632"/>
      <c r="T9" s="632"/>
      <c r="U9" s="632"/>
    </row>
    <row r="10" spans="1:21" ht="12.75" customHeight="1">
      <c r="A10" s="424" t="s">
        <v>1</v>
      </c>
      <c r="B10" s="633">
        <f>SUMIF(D$70:U$70,$B$70,D10:U10)</f>
        <v>172111214</v>
      </c>
      <c r="C10" s="633">
        <f>ROUND(B10/C$6,0)</f>
        <v>12133</v>
      </c>
      <c r="D10" s="633">
        <f>'LIT FGD'!$M10</f>
        <v>22340648</v>
      </c>
      <c r="E10" s="633">
        <f>ROUND(D10/E$6,0)</f>
        <v>7519</v>
      </c>
      <c r="F10" s="633">
        <f>'LSCO FGD'!$M10</f>
        <v>15246265</v>
      </c>
      <c r="G10" s="633">
        <f>ROUND(F10/G$6,0)</f>
        <v>9988</v>
      </c>
      <c r="H10" s="633">
        <f>'LSCPA FGD'!$M10</f>
        <v>17540489</v>
      </c>
      <c r="I10" s="633">
        <f>ROUND(H10/I$6,0)</f>
        <v>10769</v>
      </c>
      <c r="J10" s="633">
        <f>'TSTCH FGD'!$M10</f>
        <v>30867699</v>
      </c>
      <c r="K10" s="633">
        <f>ROUND(J10/K$6,0)</f>
        <v>13855</v>
      </c>
      <c r="L10" s="633">
        <f>'TSTCWT FGD'!$M10</f>
        <v>18736693</v>
      </c>
      <c r="M10" s="633">
        <f>ROUND(L10/M$6,0)</f>
        <v>24797</v>
      </c>
      <c r="N10" s="633">
        <f>'TSTCM FGD'!$M10</f>
        <v>6873858</v>
      </c>
      <c r="O10" s="633">
        <f>ROUND(N10/O$6,0)</f>
        <v>15288</v>
      </c>
      <c r="P10" s="633">
        <f>'TSTCW FGD'!$M10</f>
        <v>46506113</v>
      </c>
      <c r="Q10" s="633">
        <f>ROUND(P10/Q$6,0)</f>
        <v>11738</v>
      </c>
      <c r="R10" s="633">
        <f>'TSTCNT FGD'!$M10</f>
        <v>5346876</v>
      </c>
      <c r="S10" s="633">
        <f>ROUND(R10/S$6,0)</f>
        <v>31878</v>
      </c>
      <c r="T10" s="633">
        <f>'TSTCFB FGD'!$M10</f>
        <v>8652573</v>
      </c>
      <c r="U10" s="633">
        <f>ROUND(T10/U$6,0)</f>
        <v>17430</v>
      </c>
    </row>
    <row r="11" spans="1:21" ht="12.75" customHeight="1">
      <c r="A11" s="424" t="s">
        <v>2</v>
      </c>
      <c r="B11" s="639">
        <f t="shared" ref="B11:B14" si="0">SUMIF(D$70:U$70,$B$70,D11:U11)</f>
        <v>5488663</v>
      </c>
      <c r="C11" s="434">
        <f t="shared" ref="C11:C14" si="1">ROUND(B11/C$6,0)</f>
        <v>387</v>
      </c>
      <c r="D11" s="639">
        <f>'LIT FGD'!$M11</f>
        <v>801452</v>
      </c>
      <c r="E11" s="434">
        <f t="shared" ref="E11:E14" si="2">ROUND(D11/E$6,0)</f>
        <v>270</v>
      </c>
      <c r="F11" s="639">
        <f>'LSCO FGD'!$M11</f>
        <v>938246</v>
      </c>
      <c r="G11" s="434">
        <f t="shared" ref="G11:G14" si="3">ROUND(F11/G$6,0)</f>
        <v>615</v>
      </c>
      <c r="H11" s="639">
        <f>'LSCPA FGD'!$M11</f>
        <v>389147</v>
      </c>
      <c r="I11" s="434">
        <f t="shared" ref="I11:I14" si="4">ROUND(H11/I$6,0)</f>
        <v>239</v>
      </c>
      <c r="J11" s="639">
        <f>'TSTCH FGD'!$M11</f>
        <v>173783</v>
      </c>
      <c r="K11" s="434">
        <f t="shared" ref="K11:K14" si="5">ROUND(J11/K$6,0)</f>
        <v>78</v>
      </c>
      <c r="L11" s="639">
        <f>'TSTCWT FGD'!$M11</f>
        <v>397587</v>
      </c>
      <c r="M11" s="434">
        <f t="shared" ref="M11:M14" si="6">ROUND(L11/M$6,0)</f>
        <v>526</v>
      </c>
      <c r="N11" s="639">
        <f>'TSTCM FGD'!$M11</f>
        <v>131859</v>
      </c>
      <c r="O11" s="434">
        <f t="shared" ref="O11:O14" si="7">ROUND(N11/O$6,0)</f>
        <v>293</v>
      </c>
      <c r="P11" s="639">
        <f>'TSTCW FGD'!$M11</f>
        <v>2401345</v>
      </c>
      <c r="Q11" s="434">
        <f t="shared" ref="Q11:Q14" si="8">ROUND(P11/Q$6,0)</f>
        <v>606</v>
      </c>
      <c r="R11" s="639">
        <f>'TSTCNT FGD'!$M11</f>
        <v>43662</v>
      </c>
      <c r="S11" s="434">
        <f t="shared" ref="S11" si="9">ROUND(R11/S$6,0)</f>
        <v>260</v>
      </c>
      <c r="T11" s="639">
        <f>'TSTCFB FGD'!$M11</f>
        <v>211582</v>
      </c>
      <c r="U11" s="434">
        <f t="shared" ref="U11" si="10">ROUND(T11/U$6,0)</f>
        <v>426</v>
      </c>
    </row>
    <row r="12" spans="1:21" ht="12.75" hidden="1" customHeight="1">
      <c r="A12" s="424" t="s">
        <v>1366</v>
      </c>
      <c r="B12" s="639">
        <f t="shared" si="0"/>
        <v>0</v>
      </c>
      <c r="C12" s="434"/>
      <c r="D12" s="639"/>
      <c r="E12" s="434"/>
      <c r="F12" s="639"/>
      <c r="G12" s="434"/>
      <c r="H12" s="639"/>
      <c r="I12" s="434"/>
      <c r="J12" s="639"/>
      <c r="K12" s="434"/>
      <c r="L12" s="639"/>
      <c r="M12" s="434"/>
      <c r="N12" s="639"/>
      <c r="O12" s="434"/>
      <c r="P12" s="639"/>
      <c r="Q12" s="434"/>
      <c r="R12" s="639"/>
      <c r="S12" s="434"/>
      <c r="T12" s="639"/>
      <c r="U12" s="434"/>
    </row>
    <row r="13" spans="1:21" ht="12.75" customHeight="1">
      <c r="A13" s="424" t="s">
        <v>1334</v>
      </c>
      <c r="B13" s="639">
        <f t="shared" si="0"/>
        <v>14921128</v>
      </c>
      <c r="C13" s="434">
        <f t="shared" si="1"/>
        <v>1052</v>
      </c>
      <c r="D13" s="639">
        <f>'LIT FGD'!$M13</f>
        <v>2553130</v>
      </c>
      <c r="E13" s="434">
        <f t="shared" si="2"/>
        <v>859</v>
      </c>
      <c r="F13" s="639">
        <f>'LSCO FGD'!$M13</f>
        <v>1488396</v>
      </c>
      <c r="G13" s="434">
        <f t="shared" si="3"/>
        <v>975</v>
      </c>
      <c r="H13" s="639">
        <f>'LSCPA FGD'!$M13</f>
        <v>2217102</v>
      </c>
      <c r="I13" s="434">
        <f t="shared" si="4"/>
        <v>1361</v>
      </c>
      <c r="J13" s="639">
        <f>'TSTCH FGD'!$M13</f>
        <v>2268221</v>
      </c>
      <c r="K13" s="434">
        <f t="shared" si="5"/>
        <v>1018</v>
      </c>
      <c r="L13" s="639">
        <f>'TSTCWT FGD'!$M13</f>
        <v>970665</v>
      </c>
      <c r="M13" s="434">
        <f t="shared" si="6"/>
        <v>1285</v>
      </c>
      <c r="N13" s="639">
        <f>'TSTCM FGD'!$M13</f>
        <v>357565</v>
      </c>
      <c r="O13" s="434">
        <f t="shared" si="7"/>
        <v>795</v>
      </c>
      <c r="P13" s="639">
        <f>'TSTCW FGD'!$M13</f>
        <v>3500499</v>
      </c>
      <c r="Q13" s="434">
        <f t="shared" si="8"/>
        <v>884</v>
      </c>
      <c r="R13" s="639">
        <f>'TSTCNT FGD'!$M13</f>
        <v>63750</v>
      </c>
      <c r="S13" s="434">
        <f t="shared" ref="S13:S14" si="11">ROUND(R13/S$6,0)</f>
        <v>380</v>
      </c>
      <c r="T13" s="639">
        <f>'TSTCFB FGD'!$M13</f>
        <v>1501800</v>
      </c>
      <c r="U13" s="434">
        <f t="shared" ref="U13:U14" si="12">ROUND(T13/U$6,0)</f>
        <v>3025</v>
      </c>
    </row>
    <row r="14" spans="1:21" ht="12.75" customHeight="1">
      <c r="A14" s="424" t="s">
        <v>49</v>
      </c>
      <c r="B14" s="639">
        <f t="shared" si="0"/>
        <v>0</v>
      </c>
      <c r="C14" s="434">
        <f t="shared" si="1"/>
        <v>0</v>
      </c>
      <c r="D14" s="639">
        <f>'LIT FGD'!$M14</f>
        <v>0</v>
      </c>
      <c r="E14" s="434">
        <f t="shared" si="2"/>
        <v>0</v>
      </c>
      <c r="F14" s="639">
        <f>'LSCO FGD'!$M14</f>
        <v>0</v>
      </c>
      <c r="G14" s="434">
        <f t="shared" si="3"/>
        <v>0</v>
      </c>
      <c r="H14" s="639">
        <f>'LSCPA FGD'!$M14</f>
        <v>0</v>
      </c>
      <c r="I14" s="434">
        <f t="shared" si="4"/>
        <v>0</v>
      </c>
      <c r="J14" s="639">
        <f>'TSTCH FGD'!$M14</f>
        <v>0</v>
      </c>
      <c r="K14" s="434">
        <f t="shared" si="5"/>
        <v>0</v>
      </c>
      <c r="L14" s="639">
        <f>'TSTCWT FGD'!$M14</f>
        <v>0</v>
      </c>
      <c r="M14" s="434">
        <f t="shared" si="6"/>
        <v>0</v>
      </c>
      <c r="N14" s="639">
        <f>'TSTCM FGD'!$M14</f>
        <v>0</v>
      </c>
      <c r="O14" s="434">
        <f t="shared" si="7"/>
        <v>0</v>
      </c>
      <c r="P14" s="639">
        <f>'TSTCW FGD'!$M14</f>
        <v>0</v>
      </c>
      <c r="Q14" s="434">
        <f t="shared" si="8"/>
        <v>0</v>
      </c>
      <c r="R14" s="639">
        <f>'TSTCNT FGD'!$M14</f>
        <v>0</v>
      </c>
      <c r="S14" s="434">
        <f t="shared" si="11"/>
        <v>0</v>
      </c>
      <c r="T14" s="639">
        <f>'TSTCFB FGD'!$M14</f>
        <v>0</v>
      </c>
      <c r="U14" s="434">
        <f t="shared" si="12"/>
        <v>0</v>
      </c>
    </row>
    <row r="15" spans="1:21" ht="12.75" customHeight="1">
      <c r="A15" s="655" t="s">
        <v>3</v>
      </c>
      <c r="B15" s="656">
        <f t="shared" ref="B15:E15" si="13">SUM(B10:B14)</f>
        <v>192521005</v>
      </c>
      <c r="C15" s="656">
        <f t="shared" si="13"/>
        <v>13572</v>
      </c>
      <c r="D15" s="656">
        <f t="shared" si="13"/>
        <v>25695230</v>
      </c>
      <c r="E15" s="656">
        <f t="shared" si="13"/>
        <v>8648</v>
      </c>
      <c r="F15" s="656">
        <f t="shared" ref="F15" si="14">SUM(F10:F14)</f>
        <v>17672907</v>
      </c>
      <c r="G15" s="656">
        <f t="shared" ref="G15" si="15">SUM(G10:G14)</f>
        <v>11578</v>
      </c>
      <c r="H15" s="656">
        <f t="shared" ref="H15" si="16">SUM(H10:H14)</f>
        <v>20146738</v>
      </c>
      <c r="I15" s="656">
        <f t="shared" ref="I15" si="17">SUM(I10:I14)</f>
        <v>12369</v>
      </c>
      <c r="J15" s="656">
        <f t="shared" ref="J15" si="18">SUM(J10:J14)</f>
        <v>33309703</v>
      </c>
      <c r="K15" s="656">
        <f t="shared" ref="K15" si="19">SUM(K10:K14)</f>
        <v>14951</v>
      </c>
      <c r="L15" s="656">
        <f t="shared" ref="L15" si="20">SUM(L10:L14)</f>
        <v>20104945</v>
      </c>
      <c r="M15" s="656">
        <f t="shared" ref="M15" si="21">SUM(M10:M14)</f>
        <v>26608</v>
      </c>
      <c r="N15" s="656">
        <f t="shared" ref="N15" si="22">SUM(N10:N14)</f>
        <v>7363282</v>
      </c>
      <c r="O15" s="656">
        <f t="shared" ref="O15" si="23">SUM(O10:O14)</f>
        <v>16376</v>
      </c>
      <c r="P15" s="656">
        <f t="shared" ref="P15:R15" si="24">SUM(P10:P14)</f>
        <v>52407957</v>
      </c>
      <c r="Q15" s="656">
        <f t="shared" ref="Q15:T15" si="25">SUM(Q10:Q14)</f>
        <v>13228</v>
      </c>
      <c r="R15" s="656">
        <f t="shared" si="24"/>
        <v>5454288</v>
      </c>
      <c r="S15" s="656">
        <f t="shared" si="25"/>
        <v>32518</v>
      </c>
      <c r="T15" s="656">
        <f t="shared" si="25"/>
        <v>10365955</v>
      </c>
      <c r="U15" s="656">
        <f t="shared" ref="U15" si="26">SUM(U10:U14)</f>
        <v>20881</v>
      </c>
    </row>
    <row r="16" spans="1:21">
      <c r="B16" s="685" t="str">
        <f>IF(B15&lt;&gt;'Smmy LIT-TSTC Sum'!B24,"Error","")</f>
        <v/>
      </c>
      <c r="C16" s="685" t="str">
        <f>IF(C15&lt;&gt;'Smmy LIT-TSTC Sum'!C24,"Error","")</f>
        <v/>
      </c>
      <c r="D16" s="685" t="str">
        <f>IF(D15&lt;&gt;'LIT FGD'!$M15,"Error","")</f>
        <v/>
      </c>
      <c r="E16" s="685" t="str">
        <f>IF(E15&lt;&gt;'LIT Sum'!$C15,"Error","")</f>
        <v/>
      </c>
      <c r="F16" s="685" t="str">
        <f>IF(F15&lt;&gt;'LSCO FGD'!$M15,"Error","")</f>
        <v/>
      </c>
      <c r="G16" s="685" t="str">
        <f>IF(G15&lt;&gt;'LSCO Sum'!$C15,"Error","")</f>
        <v/>
      </c>
      <c r="H16" s="685" t="str">
        <f>IF(H15&lt;&gt;'LSCPA FGD'!$M15,"Error","")</f>
        <v/>
      </c>
      <c r="I16" s="685" t="str">
        <f>IF(I15&lt;&gt;'LSCPA Sum'!$C15,"Error","")</f>
        <v/>
      </c>
      <c r="J16" s="685" t="str">
        <f>IF(J15&lt;&gt;'TSTCH FGD'!$M15,"Error","")</f>
        <v/>
      </c>
      <c r="K16" s="685" t="str">
        <f>IF(K15&lt;&gt;'TSTCH Sum'!$C15,"Error","")</f>
        <v/>
      </c>
      <c r="L16" s="685" t="str">
        <f>IF(L15&lt;&gt;'TSTCWT FGD'!$M15,"Error","")</f>
        <v/>
      </c>
      <c r="M16" s="685" t="str">
        <f>IF(M15&lt;&gt;'TSTCWT Sum'!$C15,"Error","")</f>
        <v/>
      </c>
      <c r="N16" s="685" t="str">
        <f>IF(N15&lt;&gt;'TSTCM FGD'!$M15,"Error","")</f>
        <v/>
      </c>
      <c r="O16" s="685" t="str">
        <f>IF(O15&lt;&gt;'TSTCM Sum'!$C15,"Error","")</f>
        <v/>
      </c>
      <c r="P16" s="685" t="str">
        <f>IF(P15&lt;&gt;'TSTCW FGD'!$M15,"Error","")</f>
        <v/>
      </c>
      <c r="Q16" s="685" t="str">
        <f>IF(Q15&lt;&gt;'TSTCW Sum'!$C15,"Error","")</f>
        <v/>
      </c>
      <c r="R16" s="685" t="str">
        <f>IF(R15&lt;&gt;'TSTCNT FGD'!$M15,"Error","")</f>
        <v/>
      </c>
      <c r="S16" s="685" t="str">
        <f>IF(S15&lt;&gt;'TSTCNT Sum'!$C15,"Error","")</f>
        <v/>
      </c>
      <c r="T16" s="685" t="str">
        <f>IF(T15&lt;&gt;'TSTCFB FGD'!$M15,"Error","")</f>
        <v/>
      </c>
      <c r="U16" s="685" t="str">
        <f>IF(U15&lt;&gt;'TSTCFB Sum'!$C15,"Error","")</f>
        <v/>
      </c>
    </row>
    <row r="17" spans="1:21">
      <c r="A17" s="623" t="s">
        <v>4</v>
      </c>
      <c r="B17" s="685"/>
      <c r="C17" s="685"/>
      <c r="D17" s="685"/>
      <c r="E17" s="685"/>
      <c r="F17" s="685"/>
      <c r="G17" s="685"/>
      <c r="H17" s="685"/>
      <c r="I17" s="685"/>
      <c r="J17" s="685"/>
      <c r="K17" s="685"/>
      <c r="L17" s="685"/>
      <c r="M17" s="685"/>
      <c r="N17" s="685"/>
      <c r="O17" s="685"/>
      <c r="P17" s="685"/>
      <c r="Q17" s="685"/>
      <c r="R17" s="685"/>
      <c r="S17" s="685"/>
      <c r="T17" s="685"/>
      <c r="U17" s="685"/>
    </row>
    <row r="18" spans="1:21">
      <c r="A18" s="428" t="s">
        <v>688</v>
      </c>
      <c r="B18" s="633">
        <f t="shared" ref="B18:B19" si="27">SUMIF(D$70:U$70,$B$70,D18:U18)</f>
        <v>68305045</v>
      </c>
      <c r="C18" s="633">
        <f>ROUND(B18/C$6,0)</f>
        <v>4815</v>
      </c>
      <c r="D18" s="633">
        <f>'LIT FGD'!$M23</f>
        <v>5821689</v>
      </c>
      <c r="E18" s="633">
        <f>ROUND(D18/E$6,0)</f>
        <v>1959</v>
      </c>
      <c r="F18" s="633">
        <f>'LSCO FGD'!$M23</f>
        <v>3337223</v>
      </c>
      <c r="G18" s="633">
        <f>ROUND(F18/G$6,0)</f>
        <v>2186</v>
      </c>
      <c r="H18" s="633">
        <f>'LSCPA FGD'!$M23</f>
        <v>3428253</v>
      </c>
      <c r="I18" s="633">
        <f>ROUND(H18/I$6,0)</f>
        <v>2105</v>
      </c>
      <c r="J18" s="633">
        <f>'TSTCH FGD'!$M23</f>
        <v>12154546</v>
      </c>
      <c r="K18" s="633">
        <f>ROUND(J18/K$6,0)</f>
        <v>5456</v>
      </c>
      <c r="L18" s="633">
        <f>'TSTCWT FGD'!$M23</f>
        <v>4999999</v>
      </c>
      <c r="M18" s="633">
        <f>ROUND(L18/M$6,0)</f>
        <v>6617</v>
      </c>
      <c r="N18" s="633">
        <f>'TSTCM FGD'!$M23</f>
        <v>3598074</v>
      </c>
      <c r="O18" s="633">
        <f>ROUND(N18/O$6,0)</f>
        <v>8003</v>
      </c>
      <c r="P18" s="633">
        <f>'TSTCW FGD'!$M23</f>
        <v>29645486</v>
      </c>
      <c r="Q18" s="633">
        <f>ROUND(P18/Q$6,0)</f>
        <v>7482</v>
      </c>
      <c r="R18" s="633">
        <f>'TSTCNT FGD'!$M23</f>
        <v>1359969</v>
      </c>
      <c r="S18" s="633">
        <f>ROUND(R18/S$6,0)</f>
        <v>8108</v>
      </c>
      <c r="T18" s="633">
        <f>'TSTCFB FGD'!$M23</f>
        <v>3959806</v>
      </c>
      <c r="U18" s="633">
        <f>ROUND(T18/U$6,0)</f>
        <v>7977</v>
      </c>
    </row>
    <row r="19" spans="1:21">
      <c r="A19" s="424" t="s">
        <v>1378</v>
      </c>
      <c r="B19" s="639">
        <f t="shared" si="27"/>
        <v>-31408821</v>
      </c>
      <c r="C19" s="434">
        <f t="shared" ref="C19" si="28">ROUND(B19/C$6,0)</f>
        <v>-2214</v>
      </c>
      <c r="D19" s="639">
        <f>SUM('LIT FGD'!$M24:'LIT FGD'!$M28)</f>
        <v>-2672069</v>
      </c>
      <c r="E19" s="434">
        <f>ROUND(D19/E$6,0)+1</f>
        <v>-898</v>
      </c>
      <c r="F19" s="639">
        <f>SUM('LSCO FGD'!$M24:'LSCO FGD'!$M28)</f>
        <v>-1658493</v>
      </c>
      <c r="G19" s="434">
        <f>ROUND(F19/G$6,0)</f>
        <v>-1087</v>
      </c>
      <c r="H19" s="639">
        <f>SUM('LSCPA FGD'!$M24:'LSCPA FGD'!$M28)</f>
        <v>-859063</v>
      </c>
      <c r="I19" s="434">
        <f>ROUND(H19/I$6,0)</f>
        <v>-527</v>
      </c>
      <c r="J19" s="639">
        <f>SUM('TSTCH FGD'!$M24:'TSTCH FGD'!$M28)</f>
        <v>-4105728</v>
      </c>
      <c r="K19" s="434">
        <f>ROUND(J19/K$6,0)</f>
        <v>-1843</v>
      </c>
      <c r="L19" s="639">
        <f>SUM('TSTCWT FGD'!$M24:'TSTCWT FGD'!$M28)</f>
        <v>-2207601</v>
      </c>
      <c r="M19" s="434">
        <f>ROUND(L19/M$6,0)</f>
        <v>-2922</v>
      </c>
      <c r="N19" s="639">
        <f>SUM('TSTCM FGD'!$M24:'TSTCM FGD'!$M28)</f>
        <v>-1454922</v>
      </c>
      <c r="O19" s="434">
        <f>ROUND(N19/O$6,0)</f>
        <v>-3236</v>
      </c>
      <c r="P19" s="639">
        <f>SUM('TSTCW FGD'!$M24:'TSTCW FGD'!$M28)</f>
        <v>-16078908</v>
      </c>
      <c r="Q19" s="434">
        <f>ROUND(P19/Q$6,0)</f>
        <v>-4058</v>
      </c>
      <c r="R19" s="639">
        <f>SUM('TSTCNT FGD'!$M24:'TSTCNT FGD'!$M28)</f>
        <v>-668974</v>
      </c>
      <c r="S19" s="434">
        <f>ROUND(R19/S$6,0)</f>
        <v>-3988</v>
      </c>
      <c r="T19" s="639">
        <f>SUM('TSTCFB FGD'!$M24:'TSTCFB FGD'!$M28)</f>
        <v>-1703063</v>
      </c>
      <c r="U19" s="434">
        <f>ROUND(T19/U$6,0)</f>
        <v>-3431</v>
      </c>
    </row>
    <row r="20" spans="1:21">
      <c r="A20" s="497" t="s">
        <v>39</v>
      </c>
      <c r="B20" s="656">
        <f t="shared" ref="B20" si="29">B19+B18</f>
        <v>36896224</v>
      </c>
      <c r="C20" s="656">
        <f t="shared" ref="C20" si="30">C19+C18</f>
        <v>2601</v>
      </c>
      <c r="D20" s="656">
        <f t="shared" ref="D20:E20" si="31">D19+D18</f>
        <v>3149620</v>
      </c>
      <c r="E20" s="656">
        <f t="shared" si="31"/>
        <v>1061</v>
      </c>
      <c r="F20" s="656">
        <f t="shared" ref="F20" si="32">F19+F18</f>
        <v>1678730</v>
      </c>
      <c r="G20" s="656">
        <f t="shared" ref="G20" si="33">G19+G18</f>
        <v>1099</v>
      </c>
      <c r="H20" s="656">
        <f t="shared" ref="H20" si="34">H19+H18</f>
        <v>2569190</v>
      </c>
      <c r="I20" s="656">
        <f t="shared" ref="I20" si="35">I19+I18</f>
        <v>1578</v>
      </c>
      <c r="J20" s="656">
        <f t="shared" ref="J20" si="36">J19+J18</f>
        <v>8048818</v>
      </c>
      <c r="K20" s="656">
        <f t="shared" ref="K20" si="37">K19+K18</f>
        <v>3613</v>
      </c>
      <c r="L20" s="656">
        <f t="shared" ref="L20" si="38">L19+L18</f>
        <v>2792398</v>
      </c>
      <c r="M20" s="656">
        <f t="shared" ref="M20" si="39">M19+M18</f>
        <v>3695</v>
      </c>
      <c r="N20" s="656">
        <f t="shared" ref="N20" si="40">N19+N18</f>
        <v>2143152</v>
      </c>
      <c r="O20" s="656">
        <f t="shared" ref="O20" si="41">O19+O18</f>
        <v>4767</v>
      </c>
      <c r="P20" s="656">
        <f t="shared" ref="P20:R20" si="42">P19+P18</f>
        <v>13566578</v>
      </c>
      <c r="Q20" s="656">
        <f t="shared" ref="Q20:T20" si="43">Q19+Q18</f>
        <v>3424</v>
      </c>
      <c r="R20" s="656">
        <f t="shared" si="42"/>
        <v>690995</v>
      </c>
      <c r="S20" s="656">
        <f t="shared" si="43"/>
        <v>4120</v>
      </c>
      <c r="T20" s="656">
        <f t="shared" si="43"/>
        <v>2256743</v>
      </c>
      <c r="U20" s="656">
        <f t="shared" ref="U20" si="44">U19+U18</f>
        <v>4546</v>
      </c>
    </row>
    <row r="21" spans="1:21">
      <c r="A21" s="623"/>
      <c r="B21" s="685"/>
      <c r="C21" s="685"/>
      <c r="D21" s="685"/>
      <c r="E21" s="685"/>
      <c r="F21" s="685"/>
      <c r="G21" s="685"/>
      <c r="H21" s="685"/>
      <c r="I21" s="685"/>
      <c r="J21" s="685"/>
      <c r="K21" s="685"/>
      <c r="L21" s="685"/>
      <c r="M21" s="685"/>
      <c r="N21" s="685"/>
      <c r="O21" s="685"/>
      <c r="P21" s="685"/>
      <c r="Q21" s="685"/>
      <c r="R21" s="685"/>
      <c r="S21" s="685"/>
      <c r="T21" s="685"/>
      <c r="U21" s="685"/>
    </row>
    <row r="22" spans="1:21">
      <c r="A22" s="428" t="s">
        <v>708</v>
      </c>
      <c r="B22" s="633">
        <f t="shared" ref="B22:B23" si="45">SUMIF(D$70:U$70,$B$70,D22:U22)</f>
        <v>10670909</v>
      </c>
      <c r="C22" s="633">
        <f>ROUND(B22/C$6,0)</f>
        <v>752</v>
      </c>
      <c r="D22" s="633">
        <f>'LIT FGD'!$M36</f>
        <v>3017026</v>
      </c>
      <c r="E22" s="633">
        <f>ROUND(D22/E$6,0)</f>
        <v>1015</v>
      </c>
      <c r="F22" s="633">
        <f>'LSCO FGD'!$M36</f>
        <v>3306740</v>
      </c>
      <c r="G22" s="633">
        <f>ROUND(F22/G$6,0)</f>
        <v>2166</v>
      </c>
      <c r="H22" s="633">
        <f>'LSCPA FGD'!$M36</f>
        <v>2480252</v>
      </c>
      <c r="I22" s="633">
        <f>ROUND(H22/I$6,0)</f>
        <v>1523</v>
      </c>
      <c r="J22" s="633">
        <f>'TSTCH FGD'!$M36</f>
        <v>59286</v>
      </c>
      <c r="K22" s="633">
        <f>ROUND(J22/K$6,0)</f>
        <v>27</v>
      </c>
      <c r="L22" s="633">
        <f>'TSTCWT FGD'!$M36</f>
        <v>4097</v>
      </c>
      <c r="M22" s="633">
        <f>ROUND(L22/M$6,0)-1</f>
        <v>4</v>
      </c>
      <c r="N22" s="633">
        <f>'TSTCM FGD'!$M36</f>
        <v>964</v>
      </c>
      <c r="O22" s="633">
        <f>ROUND(N22/O$6,0)</f>
        <v>2</v>
      </c>
      <c r="P22" s="633">
        <f>'TSTCW FGD'!$M36</f>
        <v>1699544</v>
      </c>
      <c r="Q22" s="633">
        <f>ROUND(P22/Q$6,0)</f>
        <v>429</v>
      </c>
      <c r="R22" s="633">
        <f>'TSTCNT FGD'!$M36</f>
        <v>103000</v>
      </c>
      <c r="S22" s="633">
        <f>ROUND(R22/S$6,0)</f>
        <v>614</v>
      </c>
      <c r="T22" s="633">
        <f>'TSTCFB FGD'!$M36</f>
        <v>0</v>
      </c>
      <c r="U22" s="633">
        <f>ROUND(T22/U$6,0)</f>
        <v>0</v>
      </c>
    </row>
    <row r="23" spans="1:21">
      <c r="A23" s="424" t="s">
        <v>1378</v>
      </c>
      <c r="B23" s="639">
        <f t="shared" si="45"/>
        <v>-3683940</v>
      </c>
      <c r="C23" s="434">
        <f t="shared" ref="C23" si="46">ROUND(B23/C$6,0)</f>
        <v>-260</v>
      </c>
      <c r="D23" s="639">
        <f>SUM('LIT FGD'!$M37:'LIT FGD'!$M41)</f>
        <v>-1384772</v>
      </c>
      <c r="E23" s="434">
        <f>ROUND(D23/E$6,0)</f>
        <v>-466</v>
      </c>
      <c r="F23" s="639">
        <f>SUM('LSCO FGD'!$M37:'LSCO FGD'!$M41)</f>
        <v>-707758</v>
      </c>
      <c r="G23" s="434">
        <f>ROUND(F23/G$6,0)</f>
        <v>-464</v>
      </c>
      <c r="H23" s="639">
        <f>SUM('LSCPA FGD'!$M37:'LSCPA FGD'!$M41)</f>
        <v>-623304</v>
      </c>
      <c r="I23" s="434">
        <f>ROUND(H23/I$6,0)-1</f>
        <v>-384</v>
      </c>
      <c r="J23" s="639">
        <f>SUM('TSTCH FGD'!$M37:'TSTCH FGD'!$M41)</f>
        <v>-2880</v>
      </c>
      <c r="K23" s="434">
        <f>ROUND(J23/K$6,0)+1</f>
        <v>0</v>
      </c>
      <c r="L23" s="639">
        <f>SUM('TSTCWT FGD'!$M37:'TSTCWT FGD'!$M41)</f>
        <v>0</v>
      </c>
      <c r="M23" s="434">
        <f>ROUND(L23/M$6,0)</f>
        <v>0</v>
      </c>
      <c r="N23" s="639">
        <f>SUM('TSTCM FGD'!$M37:'TSTCM FGD'!$M41)</f>
        <v>0</v>
      </c>
      <c r="O23" s="434">
        <f>ROUND(N23/O$6,0)</f>
        <v>0</v>
      </c>
      <c r="P23" s="639">
        <f>SUM('TSTCW FGD'!$M37:'TSTCW FGD'!$M41)</f>
        <v>-914560</v>
      </c>
      <c r="Q23" s="434">
        <f>ROUND(P23/Q$6,0)+1</f>
        <v>-230</v>
      </c>
      <c r="R23" s="639">
        <f>SUM('TSTCNT FGD'!$M37:'TSTCNT FGD'!$M41)</f>
        <v>-50666</v>
      </c>
      <c r="S23" s="434">
        <f>ROUND(R23/S$6,0)+1</f>
        <v>-301</v>
      </c>
      <c r="T23" s="639">
        <f>SUM('TSTCFB FGD'!$M37:'TSTCFB FGD'!$M41)</f>
        <v>0</v>
      </c>
      <c r="U23" s="434">
        <f>ROUND(T23/U$6,0)+1</f>
        <v>1</v>
      </c>
    </row>
    <row r="24" spans="1:21">
      <c r="A24" s="497" t="s">
        <v>40</v>
      </c>
      <c r="B24" s="656">
        <f t="shared" ref="B24" si="47">B23+B22</f>
        <v>6986969</v>
      </c>
      <c r="C24" s="656">
        <f t="shared" ref="C24" si="48">C23+C22</f>
        <v>492</v>
      </c>
      <c r="D24" s="656">
        <f t="shared" ref="D24:E24" si="49">D23+D22</f>
        <v>1632254</v>
      </c>
      <c r="E24" s="656">
        <f t="shared" si="49"/>
        <v>549</v>
      </c>
      <c r="F24" s="656">
        <f t="shared" ref="F24" si="50">F23+F22</f>
        <v>2598982</v>
      </c>
      <c r="G24" s="656">
        <f t="shared" ref="G24" si="51">G23+G22</f>
        <v>1702</v>
      </c>
      <c r="H24" s="656">
        <f t="shared" ref="H24" si="52">H23+H22</f>
        <v>1856948</v>
      </c>
      <c r="I24" s="656">
        <f t="shared" ref="I24" si="53">I23+I22</f>
        <v>1139</v>
      </c>
      <c r="J24" s="656">
        <f t="shared" ref="J24" si="54">J23+J22</f>
        <v>56406</v>
      </c>
      <c r="K24" s="656">
        <f t="shared" ref="K24" si="55">K23+K22</f>
        <v>27</v>
      </c>
      <c r="L24" s="656">
        <f t="shared" ref="L24" si="56">L23+L22</f>
        <v>4097</v>
      </c>
      <c r="M24" s="656">
        <f t="shared" ref="M24" si="57">M23+M22</f>
        <v>4</v>
      </c>
      <c r="N24" s="656">
        <f t="shared" ref="N24" si="58">N23+N22</f>
        <v>964</v>
      </c>
      <c r="O24" s="656">
        <f t="shared" ref="O24" si="59">O23+O22</f>
        <v>2</v>
      </c>
      <c r="P24" s="656">
        <f t="shared" ref="P24:R24" si="60">P23+P22</f>
        <v>784984</v>
      </c>
      <c r="Q24" s="656">
        <f t="shared" ref="Q24:T24" si="61">Q23+Q22</f>
        <v>199</v>
      </c>
      <c r="R24" s="656">
        <f t="shared" si="60"/>
        <v>52334</v>
      </c>
      <c r="S24" s="656">
        <f t="shared" si="61"/>
        <v>313</v>
      </c>
      <c r="T24" s="656">
        <f t="shared" si="61"/>
        <v>0</v>
      </c>
      <c r="U24" s="656">
        <f t="shared" ref="U24" si="62">U23+U22</f>
        <v>1</v>
      </c>
    </row>
    <row r="25" spans="1:21">
      <c r="A25" s="623"/>
      <c r="B25" s="685"/>
      <c r="C25" s="685"/>
      <c r="D25" s="685"/>
      <c r="E25" s="685"/>
      <c r="F25" s="685"/>
      <c r="G25" s="685"/>
      <c r="H25" s="685"/>
      <c r="I25" s="685"/>
      <c r="J25" s="685"/>
      <c r="K25" s="685"/>
      <c r="L25" s="685"/>
      <c r="M25" s="685"/>
      <c r="N25" s="685"/>
      <c r="O25" s="685"/>
      <c r="P25" s="685"/>
      <c r="Q25" s="685"/>
      <c r="R25" s="685"/>
      <c r="S25" s="685"/>
      <c r="T25" s="685"/>
      <c r="U25" s="685"/>
    </row>
    <row r="26" spans="1:21">
      <c r="A26" s="817" t="s">
        <v>1178</v>
      </c>
      <c r="B26" s="656">
        <f>SUMIF(D$70:U$70,$B$70,D26:U26)</f>
        <v>43883193</v>
      </c>
      <c r="C26" s="656">
        <f>C24+C20</f>
        <v>3093</v>
      </c>
      <c r="D26" s="656">
        <f t="shared" ref="D26" si="63">D24+D20</f>
        <v>4781874</v>
      </c>
      <c r="E26" s="656">
        <f>E24+E20</f>
        <v>1610</v>
      </c>
      <c r="F26" s="656">
        <f t="shared" ref="F26:P26" si="64">F24+F20</f>
        <v>4277712</v>
      </c>
      <c r="G26" s="656">
        <f>G24+G20+1</f>
        <v>2802</v>
      </c>
      <c r="H26" s="656">
        <f t="shared" si="64"/>
        <v>4426138</v>
      </c>
      <c r="I26" s="656">
        <f>I24+I20+2</f>
        <v>2719</v>
      </c>
      <c r="J26" s="656">
        <f t="shared" si="64"/>
        <v>8105224</v>
      </c>
      <c r="K26" s="656">
        <f>K24+K20-1</f>
        <v>3639</v>
      </c>
      <c r="L26" s="656">
        <f t="shared" si="64"/>
        <v>2796495</v>
      </c>
      <c r="M26" s="656">
        <f>M24+M20+1</f>
        <v>3700</v>
      </c>
      <c r="N26" s="656">
        <f t="shared" si="64"/>
        <v>2144116</v>
      </c>
      <c r="O26" s="656">
        <f>O24+O20</f>
        <v>4769</v>
      </c>
      <c r="P26" s="656">
        <f t="shared" si="64"/>
        <v>14351562</v>
      </c>
      <c r="Q26" s="656">
        <f>Q24+Q20-1</f>
        <v>3622</v>
      </c>
      <c r="R26" s="656">
        <f t="shared" ref="R26" si="65">R24+R20</f>
        <v>743329</v>
      </c>
      <c r="S26" s="656">
        <f>S24+S20-1</f>
        <v>4432</v>
      </c>
      <c r="T26" s="656">
        <f t="shared" ref="T26" si="66">T24+T20</f>
        <v>2256743</v>
      </c>
      <c r="U26" s="656">
        <f>U24+U20-1</f>
        <v>4546</v>
      </c>
    </row>
    <row r="27" spans="1:21">
      <c r="B27" s="685" t="str">
        <f>IF(B26&lt;&gt;'Smmy LIT-TSTC Sum'!B29,"Error","")</f>
        <v/>
      </c>
      <c r="C27" s="685" t="str">
        <f>IF(ABS(C26-'Smmy LIT-TSTC Sum'!C29)&gt;5,"Error","")</f>
        <v/>
      </c>
      <c r="D27" s="818" t="str">
        <f>IF(D26&lt;&gt;'LIT FGD'!$M44,"Error","")</f>
        <v/>
      </c>
      <c r="E27" s="818" t="str">
        <f>IF(ABS(E26-'LIT Sum'!$C20)&gt;5,"Error","")</f>
        <v/>
      </c>
      <c r="F27" s="818" t="str">
        <f>IF(F26&lt;&gt;'LSCO FGD'!$M44,"Error","")</f>
        <v/>
      </c>
      <c r="G27" s="818" t="str">
        <f>IF(ABS(G26-'LSCO Sum'!$C20)&gt;5,"Error","")</f>
        <v/>
      </c>
      <c r="H27" s="818" t="str">
        <f>IF(H26&lt;&gt;'LSCPA FGD'!$M44,"Error","")</f>
        <v/>
      </c>
      <c r="I27" s="818" t="str">
        <f>IF(ABS(I26-'LSCPA Sum'!$C20)&gt;5,"Error","")</f>
        <v/>
      </c>
      <c r="J27" s="818" t="str">
        <f>IF(J26&lt;&gt;'TSTCH FGD'!$M44,"Error","")</f>
        <v/>
      </c>
      <c r="K27" s="818" t="str">
        <f>IF(ABS(K26-'TSTCH Sum'!$C20)&gt;5,"Error","")</f>
        <v/>
      </c>
      <c r="L27" s="818" t="str">
        <f>IF(L26&lt;&gt;'TSTCWT FGD'!$M44,"Error","")</f>
        <v/>
      </c>
      <c r="M27" s="818" t="str">
        <f>IF(ABS(M26-'TSTCWT Sum'!$C20)&gt;5,"Error","")</f>
        <v/>
      </c>
      <c r="N27" s="818" t="str">
        <f>IF(N26&lt;&gt;'TSTCM FGD'!$M44,"Error","")</f>
        <v/>
      </c>
      <c r="O27" s="818" t="str">
        <f>IF(O26&lt;&gt;'TSTCM Sum'!$C20,"Error","")</f>
        <v/>
      </c>
      <c r="P27" s="818" t="str">
        <f>IF(P26&lt;&gt;'TSTCW FGD'!$M44,"Error","")</f>
        <v/>
      </c>
      <c r="Q27" s="818" t="str">
        <f>IF(Q26&lt;&gt;'TSTCW Sum'!$C20,"Error","")</f>
        <v/>
      </c>
      <c r="R27" s="818" t="str">
        <f>IF(R26&lt;&gt;'TSTCNT FGD'!$M44,"Error","")</f>
        <v/>
      </c>
      <c r="S27" s="818" t="str">
        <f>IF(S26&lt;&gt;'TSTCNT Sum'!$C20,"Error","")</f>
        <v/>
      </c>
      <c r="T27" s="818" t="str">
        <f>IF(T26&lt;&gt;'TSTCFB FGD'!$M44,"Error","")</f>
        <v/>
      </c>
      <c r="U27" s="818" t="str">
        <f>IF(U26&lt;&gt;'TSTCFB Sum'!$C20,"Error","")</f>
        <v/>
      </c>
    </row>
    <row r="28" spans="1:21">
      <c r="A28" s="623" t="s">
        <v>6</v>
      </c>
      <c r="B28" s="666"/>
      <c r="D28" s="666"/>
      <c r="F28" s="666"/>
      <c r="H28" s="666"/>
      <c r="J28" s="666"/>
      <c r="L28" s="666"/>
      <c r="N28" s="666"/>
      <c r="P28" s="666"/>
      <c r="R28" s="666"/>
      <c r="T28" s="666"/>
    </row>
    <row r="29" spans="1:21">
      <c r="A29" s="655" t="s">
        <v>7</v>
      </c>
      <c r="B29" s="668">
        <f>SUMIF(D$70:U$70,$B$70,D29:U29)</f>
        <v>103811595</v>
      </c>
      <c r="C29" s="656">
        <f>ROUND(B29/C$6,0)</f>
        <v>7318</v>
      </c>
      <c r="D29" s="668">
        <f>'LIT FGD'!$M47</f>
        <v>12001627</v>
      </c>
      <c r="E29" s="656">
        <f>ROUND(D29/E$6,0)</f>
        <v>4039</v>
      </c>
      <c r="F29" s="668">
        <f>'LSCO FGD'!$M47</f>
        <v>9510924</v>
      </c>
      <c r="G29" s="656">
        <f>ROUND(F29/G$6,0)</f>
        <v>6231</v>
      </c>
      <c r="H29" s="668">
        <f>'LSCPA FGD'!$M47</f>
        <v>12853314</v>
      </c>
      <c r="I29" s="656">
        <f>ROUND(H29/I$6,0)</f>
        <v>7891</v>
      </c>
      <c r="J29" s="668">
        <f>'TSTCH FGD'!$M47</f>
        <v>7646370</v>
      </c>
      <c r="K29" s="656">
        <f>ROUND(J29/K$6,0)</f>
        <v>3432</v>
      </c>
      <c r="L29" s="668">
        <f>'TSTCWT FGD'!$M47</f>
        <v>4940500</v>
      </c>
      <c r="M29" s="656">
        <f>ROUND(L29/M$6,0)</f>
        <v>6538</v>
      </c>
      <c r="N29" s="668">
        <f>'TSTCM FGD'!$M47</f>
        <v>2787099</v>
      </c>
      <c r="O29" s="656">
        <f>ROUND(N29/O$6,0)</f>
        <v>6199</v>
      </c>
      <c r="P29" s="668">
        <f>'TSTCW FGD'!$M47</f>
        <v>50222404</v>
      </c>
      <c r="Q29" s="656">
        <f>ROUND(P29/Q$6,0)</f>
        <v>12676</v>
      </c>
      <c r="R29" s="668">
        <f>'TSTCNT FGD'!$M47</f>
        <v>1206763</v>
      </c>
      <c r="S29" s="656">
        <f>ROUND(R29/S$6,0)</f>
        <v>7195</v>
      </c>
      <c r="T29" s="668">
        <f>'TSTCFB FGD'!$M47</f>
        <v>2642594</v>
      </c>
      <c r="U29" s="656">
        <f>ROUND(T29/U$6,0)</f>
        <v>5323</v>
      </c>
    </row>
    <row r="30" spans="1:21">
      <c r="B30" s="685" t="str">
        <f>IF(B29&lt;&gt;'Smmy LIT-TSTC Sum'!B32,"Error","")</f>
        <v/>
      </c>
      <c r="C30" s="685" t="str">
        <f>IF(C29&lt;&gt;'Smmy LIT-TSTC Sum'!C32,"Error","")</f>
        <v/>
      </c>
      <c r="D30" s="685" t="str">
        <f>IF(D29&lt;&gt;'LIT FGD'!$M47,"Error","")</f>
        <v/>
      </c>
      <c r="E30" s="685" t="str">
        <f>IF(E29&lt;&gt;'LIT Sum'!$C23,"Error","")</f>
        <v/>
      </c>
      <c r="F30" s="685" t="str">
        <f>IF(F29&lt;&gt;'LSCO FGD'!$M47,"Error","")</f>
        <v/>
      </c>
      <c r="G30" s="685" t="str">
        <f>IF(G29&lt;&gt;'LSCO Sum'!$C23,"Error","")</f>
        <v/>
      </c>
      <c r="H30" s="685" t="str">
        <f>IF(H29&lt;&gt;'LSCPA FGD'!$M47,"Error","")</f>
        <v/>
      </c>
      <c r="I30" s="685" t="str">
        <f>IF(I29&lt;&gt;'LSCPA Sum'!$C23,"Error","")</f>
        <v/>
      </c>
      <c r="J30" s="685" t="str">
        <f>IF(J29&lt;&gt;'TSTCH FGD'!$M47,"Error","")</f>
        <v/>
      </c>
      <c r="K30" s="685" t="str">
        <f>IF(K29&lt;&gt;'TSTCH Sum'!$C23,"Error","")</f>
        <v/>
      </c>
      <c r="L30" s="685" t="str">
        <f>IF(L29&lt;&gt;'TSTCWT FGD'!$M47,"Error","")</f>
        <v/>
      </c>
      <c r="M30" s="685" t="str">
        <f>IF(M29&lt;&gt;'TSTCWT Sum'!$C23,"Error","")</f>
        <v/>
      </c>
      <c r="N30" s="685" t="str">
        <f>IF(N29&lt;&gt;'TSTCM FGD'!$M47,"Error","")</f>
        <v/>
      </c>
      <c r="O30" s="685" t="str">
        <f>IF(O29&lt;&gt;'TSTCM Sum'!$C23,"Error","")</f>
        <v/>
      </c>
      <c r="P30" s="685" t="str">
        <f>IF(P29&lt;&gt;'TSTCW FGD'!$M47,"Error","")</f>
        <v/>
      </c>
      <c r="Q30" s="685" t="str">
        <f>IF(Q29&lt;&gt;'TSTCW Sum'!$C23,"Error","")</f>
        <v/>
      </c>
      <c r="R30" s="685" t="str">
        <f>IF(R29&lt;&gt;'TSTCNT FGD'!$M47,"Error","")</f>
        <v/>
      </c>
      <c r="S30" s="685" t="str">
        <f>IF(S29&lt;&gt;'TSTCNT Sum'!$C23,"Error","")</f>
        <v/>
      </c>
      <c r="T30" s="685" t="str">
        <f>IF(T29&lt;&gt;'TSTCFB FGD'!$M47,"Error","")</f>
        <v/>
      </c>
      <c r="U30" s="685" t="str">
        <f>IF(U29&lt;&gt;'TSTCFB Sum'!$C23,"Error","")</f>
        <v/>
      </c>
    </row>
    <row r="31" spans="1:21">
      <c r="A31" s="623" t="s">
        <v>8</v>
      </c>
      <c r="B31" s="666"/>
      <c r="D31" s="666"/>
      <c r="F31" s="666"/>
      <c r="H31" s="666"/>
      <c r="J31" s="666"/>
      <c r="L31" s="666"/>
      <c r="N31" s="666"/>
      <c r="P31" s="666"/>
      <c r="R31" s="666"/>
      <c r="T31" s="666"/>
    </row>
    <row r="32" spans="1:21">
      <c r="A32" s="424" t="s">
        <v>42</v>
      </c>
      <c r="B32" s="633">
        <f t="shared" ref="B32:B37" si="67">SUMIF(D$70:U$70,$B$70,D32:U32)</f>
        <v>649272</v>
      </c>
      <c r="C32" s="633">
        <f t="shared" ref="C32:C37" si="68">ROUND(B32/C$6,0)</f>
        <v>46</v>
      </c>
      <c r="D32" s="633">
        <f>'LIT FGD'!$M50</f>
        <v>48224</v>
      </c>
      <c r="E32" s="633">
        <f t="shared" ref="E32:E37" si="69">ROUND(D32/E$6,0)</f>
        <v>16</v>
      </c>
      <c r="F32" s="633">
        <f>'LSCO FGD'!$M50</f>
        <v>464196</v>
      </c>
      <c r="G32" s="633">
        <f t="shared" ref="G32:G37" si="70">ROUND(F32/G$6,0)</f>
        <v>304</v>
      </c>
      <c r="H32" s="633">
        <f>'LSCPA FGD'!$M50</f>
        <v>79164</v>
      </c>
      <c r="I32" s="633">
        <f t="shared" ref="I32:I37" si="71">ROUND(H32/I$6,0)</f>
        <v>49</v>
      </c>
      <c r="J32" s="633">
        <f>'TSTCH FGD'!$M50</f>
        <v>-2566</v>
      </c>
      <c r="K32" s="633">
        <f t="shared" ref="K32:K37" si="72">ROUND(J32/K$6,0)</f>
        <v>-1</v>
      </c>
      <c r="L32" s="633">
        <f>'TSTCWT FGD'!$M50</f>
        <v>-3426</v>
      </c>
      <c r="M32" s="633">
        <f t="shared" ref="M32:M37" si="73">ROUND(L32/M$6,0)</f>
        <v>-5</v>
      </c>
      <c r="N32" s="633">
        <f>'TSTCM FGD'!$M50</f>
        <v>843</v>
      </c>
      <c r="O32" s="633">
        <f t="shared" ref="O32:O37" si="74">ROUND(N32/O$6,0)</f>
        <v>2</v>
      </c>
      <c r="P32" s="633">
        <f>'TSTCW FGD'!$M50</f>
        <v>62849</v>
      </c>
      <c r="Q32" s="633">
        <f t="shared" ref="Q32:Q37" si="75">ROUND(P32/Q$6,0)</f>
        <v>16</v>
      </c>
      <c r="R32" s="633">
        <f>'TSTCNT FGD'!$M50</f>
        <v>-57</v>
      </c>
      <c r="S32" s="633">
        <f t="shared" ref="S32:S37" si="76">ROUND(R32/S$6,0)</f>
        <v>0</v>
      </c>
      <c r="T32" s="633">
        <f>'TSTCFB FGD'!$M50</f>
        <v>45</v>
      </c>
      <c r="U32" s="633">
        <f t="shared" ref="U32:U37" si="77">ROUND(T32/U$6,0)</f>
        <v>0</v>
      </c>
    </row>
    <row r="33" spans="1:35">
      <c r="A33" s="424" t="s">
        <v>9</v>
      </c>
      <c r="B33" s="639">
        <f t="shared" si="67"/>
        <v>1246034</v>
      </c>
      <c r="C33" s="434">
        <f t="shared" si="68"/>
        <v>88</v>
      </c>
      <c r="D33" s="639">
        <f>'LIT FGD'!$M51</f>
        <v>0</v>
      </c>
      <c r="E33" s="434">
        <f t="shared" si="69"/>
        <v>0</v>
      </c>
      <c r="F33" s="639">
        <f>'LSCO FGD'!$M51</f>
        <v>0</v>
      </c>
      <c r="G33" s="434">
        <f t="shared" si="70"/>
        <v>0</v>
      </c>
      <c r="H33" s="639">
        <f>'LSCPA FGD'!$M51</f>
        <v>0</v>
      </c>
      <c r="I33" s="434">
        <f t="shared" si="71"/>
        <v>0</v>
      </c>
      <c r="J33" s="639">
        <f>'TSTCH FGD'!$M51</f>
        <v>5250</v>
      </c>
      <c r="K33" s="434">
        <f t="shared" si="72"/>
        <v>2</v>
      </c>
      <c r="L33" s="639">
        <f>'TSTCWT FGD'!$M51</f>
        <v>10750</v>
      </c>
      <c r="M33" s="434">
        <f t="shared" si="73"/>
        <v>14</v>
      </c>
      <c r="N33" s="639">
        <f>'TSTCM FGD'!$M51</f>
        <v>2000</v>
      </c>
      <c r="O33" s="434">
        <f t="shared" si="74"/>
        <v>4</v>
      </c>
      <c r="P33" s="639">
        <f>'TSTCW FGD'!$M51</f>
        <v>1207284</v>
      </c>
      <c r="Q33" s="434">
        <f t="shared" si="75"/>
        <v>305</v>
      </c>
      <c r="R33" s="639">
        <f>'TSTCNT FGD'!$M51</f>
        <v>1250</v>
      </c>
      <c r="S33" s="434">
        <f t="shared" si="76"/>
        <v>7</v>
      </c>
      <c r="T33" s="639">
        <f>'TSTCFB FGD'!$M51</f>
        <v>19500</v>
      </c>
      <c r="U33" s="434">
        <f t="shared" si="77"/>
        <v>39</v>
      </c>
    </row>
    <row r="34" spans="1:35">
      <c r="A34" s="424" t="s">
        <v>10</v>
      </c>
      <c r="B34" s="639">
        <f t="shared" si="67"/>
        <v>5965631</v>
      </c>
      <c r="C34" s="434">
        <f t="shared" si="68"/>
        <v>421</v>
      </c>
      <c r="D34" s="639">
        <f>'LIT FGD'!$M52</f>
        <v>1396136</v>
      </c>
      <c r="E34" s="434">
        <f t="shared" si="69"/>
        <v>470</v>
      </c>
      <c r="F34" s="639">
        <f>'LSCO FGD'!$M52</f>
        <v>408961</v>
      </c>
      <c r="G34" s="434">
        <f t="shared" si="70"/>
        <v>268</v>
      </c>
      <c r="H34" s="639">
        <f>'LSCPA FGD'!$M52</f>
        <v>1379264</v>
      </c>
      <c r="I34" s="434">
        <f t="shared" si="71"/>
        <v>847</v>
      </c>
      <c r="J34" s="639">
        <f>'TSTCH FGD'!$M52</f>
        <v>652163</v>
      </c>
      <c r="K34" s="434">
        <f t="shared" si="72"/>
        <v>293</v>
      </c>
      <c r="L34" s="639">
        <f>'TSTCWT FGD'!$M52</f>
        <v>107967</v>
      </c>
      <c r="M34" s="434">
        <f t="shared" si="73"/>
        <v>143</v>
      </c>
      <c r="N34" s="639">
        <f>'TSTCM FGD'!$M52</f>
        <v>126356</v>
      </c>
      <c r="O34" s="434">
        <f t="shared" si="74"/>
        <v>281</v>
      </c>
      <c r="P34" s="639">
        <f>'TSTCW FGD'!$M52</f>
        <v>1115876</v>
      </c>
      <c r="Q34" s="434">
        <f t="shared" si="75"/>
        <v>282</v>
      </c>
      <c r="R34" s="639">
        <f>'TSTCNT FGD'!$M52</f>
        <v>99683</v>
      </c>
      <c r="S34" s="434">
        <f t="shared" si="76"/>
        <v>594</v>
      </c>
      <c r="T34" s="639">
        <f>'TSTCFB FGD'!$M52</f>
        <v>679225</v>
      </c>
      <c r="U34" s="434">
        <f t="shared" si="77"/>
        <v>1368</v>
      </c>
    </row>
    <row r="35" spans="1:35">
      <c r="A35" s="424" t="s">
        <v>11</v>
      </c>
      <c r="B35" s="639">
        <f t="shared" si="67"/>
        <v>6278216</v>
      </c>
      <c r="C35" s="434">
        <f t="shared" si="68"/>
        <v>443</v>
      </c>
      <c r="D35" s="639">
        <f>'LIT FGD'!$M53</f>
        <v>0</v>
      </c>
      <c r="E35" s="434">
        <f t="shared" si="69"/>
        <v>0</v>
      </c>
      <c r="F35" s="639">
        <f>'LSCO FGD'!$M53</f>
        <v>987807</v>
      </c>
      <c r="G35" s="434">
        <f t="shared" si="70"/>
        <v>647</v>
      </c>
      <c r="H35" s="639">
        <f>'LSCPA FGD'!$M53</f>
        <v>1484097</v>
      </c>
      <c r="I35" s="434">
        <f t="shared" si="71"/>
        <v>911</v>
      </c>
      <c r="J35" s="639">
        <f>'TSTCH FGD'!$M53</f>
        <v>2139155</v>
      </c>
      <c r="K35" s="434">
        <f t="shared" si="72"/>
        <v>960</v>
      </c>
      <c r="L35" s="639">
        <f>'TSTCWT FGD'!$M53</f>
        <v>1199002</v>
      </c>
      <c r="M35" s="434">
        <f t="shared" si="73"/>
        <v>1587</v>
      </c>
      <c r="N35" s="639">
        <f>'TSTCM FGD'!$M53</f>
        <v>110373</v>
      </c>
      <c r="O35" s="434">
        <f t="shared" si="74"/>
        <v>245</v>
      </c>
      <c r="P35" s="639">
        <f>'TSTCW FGD'!$M53</f>
        <v>114292</v>
      </c>
      <c r="Q35" s="434">
        <f t="shared" si="75"/>
        <v>29</v>
      </c>
      <c r="R35" s="639">
        <f>'TSTCNT FGD'!$M53</f>
        <v>82194</v>
      </c>
      <c r="S35" s="434">
        <f t="shared" si="76"/>
        <v>490</v>
      </c>
      <c r="T35" s="639">
        <f>'TSTCFB FGD'!$M53</f>
        <v>161296</v>
      </c>
      <c r="U35" s="434">
        <f t="shared" si="77"/>
        <v>325</v>
      </c>
    </row>
    <row r="36" spans="1:35">
      <c r="A36" s="424" t="s">
        <v>1376</v>
      </c>
      <c r="B36" s="671">
        <f t="shared" si="67"/>
        <v>5480708</v>
      </c>
      <c r="C36" s="434">
        <f t="shared" si="68"/>
        <v>386</v>
      </c>
      <c r="D36" s="671">
        <f>'LIT FGD'!$M54</f>
        <v>0</v>
      </c>
      <c r="E36" s="434">
        <f t="shared" si="69"/>
        <v>0</v>
      </c>
      <c r="F36" s="671">
        <f>'LSCO FGD'!$M54</f>
        <v>0</v>
      </c>
      <c r="G36" s="434">
        <f t="shared" si="70"/>
        <v>0</v>
      </c>
      <c r="H36" s="671">
        <f>'LSCPA FGD'!$M54</f>
        <v>0</v>
      </c>
      <c r="I36" s="434">
        <f t="shared" si="71"/>
        <v>0</v>
      </c>
      <c r="J36" s="671">
        <f>'TSTCH FGD'!$M54</f>
        <v>1084945</v>
      </c>
      <c r="K36" s="434">
        <f t="shared" si="72"/>
        <v>487</v>
      </c>
      <c r="L36" s="671">
        <f>'TSTCWT FGD'!$M54</f>
        <v>551497</v>
      </c>
      <c r="M36" s="434">
        <f t="shared" si="73"/>
        <v>730</v>
      </c>
      <c r="N36" s="671">
        <f>'TSTCM FGD'!$M54</f>
        <v>294836</v>
      </c>
      <c r="O36" s="434">
        <f t="shared" si="74"/>
        <v>656</v>
      </c>
      <c r="P36" s="671">
        <f>'TSTCW FGD'!$M54</f>
        <v>3436917</v>
      </c>
      <c r="Q36" s="434">
        <f t="shared" si="75"/>
        <v>867</v>
      </c>
      <c r="R36" s="671">
        <f>'TSTCNT FGD'!$M54</f>
        <v>2897</v>
      </c>
      <c r="S36" s="434">
        <f t="shared" si="76"/>
        <v>17</v>
      </c>
      <c r="T36" s="671">
        <f>'TSTCFB FGD'!$M54</f>
        <v>109616</v>
      </c>
      <c r="U36" s="434">
        <f t="shared" si="77"/>
        <v>221</v>
      </c>
    </row>
    <row r="37" spans="1:35">
      <c r="A37" s="673" t="s">
        <v>43</v>
      </c>
      <c r="B37" s="639">
        <f t="shared" si="67"/>
        <v>5928142</v>
      </c>
      <c r="C37" s="434">
        <f t="shared" si="68"/>
        <v>418</v>
      </c>
      <c r="D37" s="639">
        <f>'LIT FGD'!$M55</f>
        <v>2610215</v>
      </c>
      <c r="E37" s="434">
        <f t="shared" si="69"/>
        <v>878</v>
      </c>
      <c r="F37" s="639">
        <f>'LSCO FGD'!$M55</f>
        <v>1020792</v>
      </c>
      <c r="G37" s="434">
        <f t="shared" si="70"/>
        <v>669</v>
      </c>
      <c r="H37" s="639">
        <f>'LSCPA FGD'!$M55</f>
        <v>1038774</v>
      </c>
      <c r="I37" s="434">
        <f t="shared" si="71"/>
        <v>638</v>
      </c>
      <c r="J37" s="639">
        <f>'TSTCH FGD'!$M55</f>
        <v>1899</v>
      </c>
      <c r="K37" s="434">
        <f t="shared" si="72"/>
        <v>1</v>
      </c>
      <c r="L37" s="639">
        <f>'TSTCWT FGD'!$M55</f>
        <v>0</v>
      </c>
      <c r="M37" s="434">
        <f t="shared" si="73"/>
        <v>0</v>
      </c>
      <c r="N37" s="639">
        <f>'TSTCM FGD'!$M55</f>
        <v>0</v>
      </c>
      <c r="O37" s="434">
        <f t="shared" si="74"/>
        <v>0</v>
      </c>
      <c r="P37" s="639">
        <f>'TSTCW FGD'!$M55</f>
        <v>1188304</v>
      </c>
      <c r="Q37" s="434">
        <f t="shared" si="75"/>
        <v>300</v>
      </c>
      <c r="R37" s="639">
        <f>'TSTCNT FGD'!$M55</f>
        <v>0</v>
      </c>
      <c r="S37" s="434">
        <f t="shared" si="76"/>
        <v>0</v>
      </c>
      <c r="T37" s="639">
        <f>'TSTCFB FGD'!$M55</f>
        <v>68158</v>
      </c>
      <c r="U37" s="434">
        <f t="shared" si="77"/>
        <v>137</v>
      </c>
      <c r="V37" s="674"/>
      <c r="W37" s="674"/>
      <c r="X37" s="674"/>
      <c r="Y37" s="674"/>
      <c r="Z37" s="674"/>
      <c r="AA37" s="674"/>
      <c r="AB37" s="674"/>
      <c r="AC37" s="674"/>
      <c r="AD37" s="674"/>
      <c r="AE37" s="674"/>
      <c r="AF37" s="674"/>
      <c r="AG37" s="674"/>
      <c r="AH37" s="674"/>
      <c r="AI37" s="674"/>
    </row>
    <row r="38" spans="1:35">
      <c r="A38" s="655" t="s">
        <v>3</v>
      </c>
      <c r="B38" s="656">
        <f t="shared" ref="B38:E38" si="78">SUM(B32:B37)</f>
        <v>25548003</v>
      </c>
      <c r="C38" s="656">
        <f t="shared" si="78"/>
        <v>1802</v>
      </c>
      <c r="D38" s="656">
        <f t="shared" si="78"/>
        <v>4054575</v>
      </c>
      <c r="E38" s="656">
        <f t="shared" si="78"/>
        <v>1364</v>
      </c>
      <c r="F38" s="656">
        <f t="shared" ref="F38" si="79">SUM(F32:F37)</f>
        <v>2881756</v>
      </c>
      <c r="G38" s="656">
        <f t="shared" ref="G38" si="80">SUM(G32:G37)</f>
        <v>1888</v>
      </c>
      <c r="H38" s="656">
        <f t="shared" ref="H38" si="81">SUM(H32:H37)</f>
        <v>3981299</v>
      </c>
      <c r="I38" s="656">
        <f t="shared" ref="I38" si="82">SUM(I32:I37)</f>
        <v>2445</v>
      </c>
      <c r="J38" s="656">
        <f t="shared" ref="J38" si="83">SUM(J32:J37)</f>
        <v>3880846</v>
      </c>
      <c r="K38" s="656">
        <f t="shared" ref="K38" si="84">SUM(K32:K37)</f>
        <v>1742</v>
      </c>
      <c r="L38" s="656">
        <f t="shared" ref="L38" si="85">SUM(L32:L37)</f>
        <v>1865790</v>
      </c>
      <c r="M38" s="656">
        <f t="shared" ref="M38" si="86">SUM(M32:M37)</f>
        <v>2469</v>
      </c>
      <c r="N38" s="656">
        <f t="shared" ref="N38" si="87">SUM(N32:N37)</f>
        <v>534408</v>
      </c>
      <c r="O38" s="656">
        <f t="shared" ref="O38" si="88">SUM(O32:O37)</f>
        <v>1188</v>
      </c>
      <c r="P38" s="656">
        <f t="shared" ref="P38:R38" si="89">SUM(P32:P37)</f>
        <v>7125522</v>
      </c>
      <c r="Q38" s="656">
        <f t="shared" ref="Q38:T38" si="90">SUM(Q32:Q37)</f>
        <v>1799</v>
      </c>
      <c r="R38" s="656">
        <f t="shared" si="89"/>
        <v>185967</v>
      </c>
      <c r="S38" s="656">
        <f t="shared" si="90"/>
        <v>1108</v>
      </c>
      <c r="T38" s="656">
        <f t="shared" si="90"/>
        <v>1037840</v>
      </c>
      <c r="U38" s="656">
        <f t="shared" ref="U38" si="91">SUM(U32:U37)</f>
        <v>2090</v>
      </c>
    </row>
    <row r="39" spans="1:35">
      <c r="A39" s="679" t="s">
        <v>67</v>
      </c>
      <c r="B39" s="819">
        <f t="shared" ref="B39:P39" si="92">B15+B26+B29+B38</f>
        <v>365763796</v>
      </c>
      <c r="C39" s="819">
        <f t="shared" si="92"/>
        <v>25785</v>
      </c>
      <c r="D39" s="819">
        <f t="shared" si="92"/>
        <v>46533306</v>
      </c>
      <c r="E39" s="819">
        <f t="shared" si="92"/>
        <v>15661</v>
      </c>
      <c r="F39" s="819">
        <f t="shared" si="92"/>
        <v>34343299</v>
      </c>
      <c r="G39" s="819">
        <f t="shared" si="92"/>
        <v>22499</v>
      </c>
      <c r="H39" s="819">
        <f t="shared" si="92"/>
        <v>41407489</v>
      </c>
      <c r="I39" s="819">
        <f>I15+I26+I29+I38</f>
        <v>25424</v>
      </c>
      <c r="J39" s="819">
        <f t="shared" si="92"/>
        <v>52942143</v>
      </c>
      <c r="K39" s="819">
        <f>K15+K26+K29+K38</f>
        <v>23764</v>
      </c>
      <c r="L39" s="819">
        <f t="shared" si="92"/>
        <v>29707730</v>
      </c>
      <c r="M39" s="819">
        <f>M15+M26+M29+M38</f>
        <v>39315</v>
      </c>
      <c r="N39" s="819">
        <f t="shared" si="92"/>
        <v>12828905</v>
      </c>
      <c r="O39" s="819">
        <f t="shared" si="92"/>
        <v>28532</v>
      </c>
      <c r="P39" s="819">
        <f t="shared" si="92"/>
        <v>124107445</v>
      </c>
      <c r="Q39" s="819">
        <f>Q15+Q26+Q29+Q38</f>
        <v>31325</v>
      </c>
      <c r="R39" s="819">
        <f t="shared" ref="R39" si="93">R15+R26+R29+R38</f>
        <v>7590347</v>
      </c>
      <c r="S39" s="819">
        <f>S15+S26+S29+S38</f>
        <v>45253</v>
      </c>
      <c r="T39" s="820">
        <f t="shared" ref="T39" si="94">T15+T26+T29+T38</f>
        <v>16303132</v>
      </c>
      <c r="U39" s="820">
        <f>U15+U26+U29+U38</f>
        <v>32840</v>
      </c>
    </row>
    <row r="40" spans="1:35">
      <c r="B40" s="685" t="str">
        <f>IF(B39&lt;&gt;'Smmy LIT-TSTC Sum'!B42,"Error","")</f>
        <v/>
      </c>
      <c r="C40" s="685" t="str">
        <f>IF(ABS(C39-'Smmy LIT-TSTC Sum'!C42)&gt;5,"Error","")</f>
        <v/>
      </c>
      <c r="D40" s="685" t="str">
        <f>IF(D39&lt;&gt;'LIT FGD'!$M57,"Error","")</f>
        <v/>
      </c>
      <c r="E40" s="685" t="str">
        <f>IF(ABS(E39-'LIT Sum'!$C33)&gt;5,"Error","")</f>
        <v/>
      </c>
      <c r="F40" s="685" t="str">
        <f>IF(F39&lt;&gt;'LSCO FGD'!$M57,"Error","")</f>
        <v/>
      </c>
      <c r="G40" s="685" t="str">
        <f>IF(ABS(G39-'LSCO Sum'!$C33)&gt;5,"Error","")</f>
        <v/>
      </c>
      <c r="H40" s="685" t="str">
        <f>IF(H39&lt;&gt;'LSCPA FGD'!$M57,"Error","")</f>
        <v/>
      </c>
      <c r="I40" s="685" t="str">
        <f>IF(ABS(I39-'LSCPA Sum'!$C33)&gt;5,"Error","")</f>
        <v/>
      </c>
      <c r="J40" s="685" t="str">
        <f>IF(J39&lt;&gt;'TSTCH FGD'!$M57,"Error","")</f>
        <v/>
      </c>
      <c r="K40" s="685" t="str">
        <f>IF(ABS(K39-'TSTCH Sum'!$C33)&gt;5,"Error","")</f>
        <v/>
      </c>
      <c r="L40" s="685" t="str">
        <f>IF(L39&lt;&gt;'TSTCWT FGD'!$M57,"Error","")</f>
        <v/>
      </c>
      <c r="M40" s="685" t="str">
        <f>IF(ABS(M39-'TSTCWT Sum'!$C33)&gt;5,"Error","")</f>
        <v/>
      </c>
      <c r="N40" s="685" t="str">
        <f>IF(N39&lt;&gt;'TSTCM FGD'!$M57,"Error","")</f>
        <v/>
      </c>
      <c r="O40" s="685" t="str">
        <f>IF(O39&lt;&gt;'TSTCM Sum'!$C33,"Error","")</f>
        <v/>
      </c>
      <c r="P40" s="685" t="str">
        <f>IF(P39&lt;&gt;'TSTCW FGD'!$M57,"Error","")</f>
        <v/>
      </c>
      <c r="Q40" s="685" t="str">
        <f>IF(Q39&lt;&gt;'TSTCW Sum'!$C33,"Error","")</f>
        <v/>
      </c>
      <c r="R40" s="685" t="str">
        <f>IF(R39&lt;&gt;'TSTCNT FGD'!$M57,"Error","")</f>
        <v/>
      </c>
      <c r="S40" s="685" t="str">
        <f>IF(S39&lt;&gt;'TSTCNT Sum'!$C33,"Error","")</f>
        <v/>
      </c>
      <c r="T40" s="685" t="str">
        <f>IF(T39&lt;&gt;'TSTCFB FGD'!$M57,"Error","")</f>
        <v/>
      </c>
      <c r="U40" s="685" t="str">
        <f>IF(U39&lt;&gt;'TSTCFB Sum'!$C33,"Error","")</f>
        <v/>
      </c>
    </row>
    <row r="41" spans="1:35">
      <c r="A41" s="629" t="s">
        <v>71</v>
      </c>
      <c r="B41" s="629"/>
      <c r="C41" s="629"/>
      <c r="D41" s="629"/>
      <c r="E41" s="629"/>
      <c r="F41" s="629"/>
      <c r="G41" s="629"/>
      <c r="H41" s="629"/>
      <c r="I41" s="629"/>
      <c r="J41" s="629"/>
      <c r="K41" s="629"/>
      <c r="L41" s="629"/>
      <c r="M41" s="629"/>
      <c r="N41" s="629"/>
      <c r="O41" s="629"/>
      <c r="P41" s="629"/>
      <c r="Q41" s="629"/>
      <c r="R41" s="629"/>
      <c r="S41" s="629"/>
      <c r="T41" s="816"/>
      <c r="U41" s="816"/>
    </row>
    <row r="42" spans="1:35">
      <c r="A42" s="691" t="s">
        <v>14</v>
      </c>
      <c r="B42" s="633">
        <f t="shared" ref="B42:B52" si="95">SUMIF(D$70:U$70,$B$70,D42:U42)</f>
        <v>112251958</v>
      </c>
      <c r="C42" s="633">
        <f t="shared" ref="C42:C52" si="96">ROUND(B42/C$6,0)</f>
        <v>7913</v>
      </c>
      <c r="D42" s="633">
        <f>'LIT FGD'!$M60</f>
        <v>14057590</v>
      </c>
      <c r="E42" s="633">
        <f t="shared" ref="E42:E52" si="97">ROUND(D42/E$6,0)</f>
        <v>4731</v>
      </c>
      <c r="F42" s="633">
        <f>'LSCO FGD'!$M60</f>
        <v>7124752</v>
      </c>
      <c r="G42" s="633">
        <f t="shared" ref="G42:G52" si="98">ROUND(F42/G$6,0)</f>
        <v>4668</v>
      </c>
      <c r="H42" s="633">
        <f>'LSCPA FGD'!$M60</f>
        <v>9237451</v>
      </c>
      <c r="I42" s="633">
        <f t="shared" ref="I42:I52" si="99">ROUND(H42/I$6,0)</f>
        <v>5671</v>
      </c>
      <c r="J42" s="633">
        <f>'TSTCH FGD'!$M60</f>
        <v>20830613</v>
      </c>
      <c r="K42" s="633">
        <f t="shared" ref="K42:K52" si="100">ROUND(J42/K$6,0)</f>
        <v>9350</v>
      </c>
      <c r="L42" s="633">
        <f>'TSTCWT FGD'!$M60</f>
        <v>10029648</v>
      </c>
      <c r="M42" s="633">
        <f t="shared" ref="M42:M52" si="101">ROUND(L42/M$6,0)</f>
        <v>13274</v>
      </c>
      <c r="N42" s="633">
        <f>'TSTCM FGD'!$M60</f>
        <v>4496522</v>
      </c>
      <c r="O42" s="633">
        <f t="shared" ref="O42:O52" si="102">ROUND(N42/O$6,0)</f>
        <v>10001</v>
      </c>
      <c r="P42" s="633">
        <f>'TSTCW FGD'!$M60</f>
        <v>38954508</v>
      </c>
      <c r="Q42" s="633">
        <f t="shared" ref="Q42:Q52" si="103">ROUND(P42/Q$6,0)</f>
        <v>9832</v>
      </c>
      <c r="R42" s="633">
        <f>'TSTCNT FGD'!$M60</f>
        <v>2972225</v>
      </c>
      <c r="S42" s="633">
        <f t="shared" ref="S42:S52" si="104">ROUND(R42/S$6,0)</f>
        <v>17720</v>
      </c>
      <c r="T42" s="633">
        <f>'TSTCFB FGD'!$M60</f>
        <v>4548649</v>
      </c>
      <c r="U42" s="633">
        <f t="shared" ref="U42:U52" si="105">ROUND(T42/U$6,0)</f>
        <v>9163</v>
      </c>
    </row>
    <row r="43" spans="1:35">
      <c r="A43" s="691" t="s">
        <v>15</v>
      </c>
      <c r="B43" s="639">
        <f t="shared" si="95"/>
        <v>0</v>
      </c>
      <c r="C43" s="434">
        <f t="shared" si="96"/>
        <v>0</v>
      </c>
      <c r="D43" s="639">
        <f>'LIT FGD'!$M61</f>
        <v>0</v>
      </c>
      <c r="E43" s="434">
        <f t="shared" si="97"/>
        <v>0</v>
      </c>
      <c r="F43" s="639">
        <f>'LSCO FGD'!$M61</f>
        <v>0</v>
      </c>
      <c r="G43" s="434">
        <f t="shared" si="98"/>
        <v>0</v>
      </c>
      <c r="H43" s="639">
        <f>'LSCPA FGD'!$M61</f>
        <v>0</v>
      </c>
      <c r="I43" s="434">
        <f t="shared" si="99"/>
        <v>0</v>
      </c>
      <c r="J43" s="639">
        <f>'TSTCH FGD'!$M61</f>
        <v>0</v>
      </c>
      <c r="K43" s="434">
        <f t="shared" si="100"/>
        <v>0</v>
      </c>
      <c r="L43" s="639">
        <f>'TSTCWT FGD'!$M61</f>
        <v>0</v>
      </c>
      <c r="M43" s="434">
        <f t="shared" si="101"/>
        <v>0</v>
      </c>
      <c r="N43" s="639">
        <f>'TSTCM FGD'!$M61</f>
        <v>0</v>
      </c>
      <c r="O43" s="434">
        <f t="shared" si="102"/>
        <v>0</v>
      </c>
      <c r="P43" s="639">
        <f>'TSTCW FGD'!$M61</f>
        <v>0</v>
      </c>
      <c r="Q43" s="434">
        <f t="shared" si="103"/>
        <v>0</v>
      </c>
      <c r="R43" s="639">
        <f>'TSTCNT FGD'!$M61</f>
        <v>0</v>
      </c>
      <c r="S43" s="434">
        <f t="shared" si="104"/>
        <v>0</v>
      </c>
      <c r="T43" s="639">
        <f>'TSTCFB FGD'!$M61</f>
        <v>0</v>
      </c>
      <c r="U43" s="434">
        <f t="shared" si="105"/>
        <v>0</v>
      </c>
    </row>
    <row r="44" spans="1:35">
      <c r="A44" s="691" t="s">
        <v>16</v>
      </c>
      <c r="B44" s="639">
        <f t="shared" si="95"/>
        <v>2049439</v>
      </c>
      <c r="C44" s="434">
        <f t="shared" si="96"/>
        <v>144</v>
      </c>
      <c r="D44" s="639">
        <f>'LIT FGD'!$M62</f>
        <v>143984</v>
      </c>
      <c r="E44" s="434">
        <f t="shared" si="97"/>
        <v>48</v>
      </c>
      <c r="F44" s="639">
        <f>'LSCO FGD'!$M62</f>
        <v>1631064</v>
      </c>
      <c r="G44" s="434">
        <f t="shared" si="98"/>
        <v>1069</v>
      </c>
      <c r="H44" s="639">
        <f>'LSCPA FGD'!$M62</f>
        <v>274391</v>
      </c>
      <c r="I44" s="434">
        <f t="shared" si="99"/>
        <v>168</v>
      </c>
      <c r="J44" s="639">
        <f>'TSTCH FGD'!$M62</f>
        <v>0</v>
      </c>
      <c r="K44" s="434">
        <f t="shared" si="100"/>
        <v>0</v>
      </c>
      <c r="L44" s="639">
        <f>'TSTCWT FGD'!$M62</f>
        <v>0</v>
      </c>
      <c r="M44" s="434">
        <f t="shared" si="101"/>
        <v>0</v>
      </c>
      <c r="N44" s="639">
        <f>'TSTCM FGD'!$M62</f>
        <v>0</v>
      </c>
      <c r="O44" s="434">
        <f t="shared" si="102"/>
        <v>0</v>
      </c>
      <c r="P44" s="639">
        <f>'TSTCW FGD'!$M62</f>
        <v>0</v>
      </c>
      <c r="Q44" s="434">
        <f t="shared" si="103"/>
        <v>0</v>
      </c>
      <c r="R44" s="639">
        <f>'TSTCNT FGD'!$M62</f>
        <v>0</v>
      </c>
      <c r="S44" s="434">
        <f t="shared" si="104"/>
        <v>0</v>
      </c>
      <c r="T44" s="639">
        <f>'TSTCFB FGD'!$M62</f>
        <v>0</v>
      </c>
      <c r="U44" s="434">
        <f t="shared" si="105"/>
        <v>0</v>
      </c>
    </row>
    <row r="45" spans="1:35">
      <c r="A45" s="691" t="s">
        <v>17</v>
      </c>
      <c r="B45" s="639">
        <f t="shared" si="95"/>
        <v>27591822</v>
      </c>
      <c r="C45" s="434">
        <f t="shared" si="96"/>
        <v>1945</v>
      </c>
      <c r="D45" s="639">
        <f>'LIT FGD'!$M63</f>
        <v>2205582</v>
      </c>
      <c r="E45" s="434">
        <f t="shared" si="97"/>
        <v>742</v>
      </c>
      <c r="F45" s="639">
        <f>'LSCO FGD'!$M63</f>
        <v>2657037</v>
      </c>
      <c r="G45" s="434">
        <f t="shared" si="98"/>
        <v>1741</v>
      </c>
      <c r="H45" s="639">
        <f>'LSCPA FGD'!$M63</f>
        <v>3904392</v>
      </c>
      <c r="I45" s="434">
        <f t="shared" si="99"/>
        <v>2397</v>
      </c>
      <c r="J45" s="639">
        <f>'TSTCH FGD'!$M63</f>
        <v>3768699</v>
      </c>
      <c r="K45" s="434">
        <f t="shared" si="100"/>
        <v>1692</v>
      </c>
      <c r="L45" s="639">
        <f>'TSTCWT FGD'!$M63</f>
        <v>3797102</v>
      </c>
      <c r="M45" s="434">
        <f t="shared" si="101"/>
        <v>5025</v>
      </c>
      <c r="N45" s="639">
        <f>'TSTCM FGD'!$M63</f>
        <v>913917</v>
      </c>
      <c r="O45" s="434">
        <f t="shared" si="102"/>
        <v>2033</v>
      </c>
      <c r="P45" s="639">
        <f>'TSTCW FGD'!$M63</f>
        <v>7818693</v>
      </c>
      <c r="Q45" s="434">
        <f t="shared" si="103"/>
        <v>1973</v>
      </c>
      <c r="R45" s="639">
        <f>'TSTCNT FGD'!$M63</f>
        <v>1029536</v>
      </c>
      <c r="S45" s="434">
        <f t="shared" si="104"/>
        <v>6138</v>
      </c>
      <c r="T45" s="639">
        <f>'TSTCFB FGD'!$M63</f>
        <v>1496864</v>
      </c>
      <c r="U45" s="434">
        <f t="shared" si="105"/>
        <v>3015</v>
      </c>
    </row>
    <row r="46" spans="1:35">
      <c r="A46" s="691" t="s">
        <v>18</v>
      </c>
      <c r="B46" s="639">
        <f t="shared" si="95"/>
        <v>24501803</v>
      </c>
      <c r="C46" s="434">
        <f t="shared" si="96"/>
        <v>1727</v>
      </c>
      <c r="D46" s="639">
        <f>'LIT FGD'!$M64</f>
        <v>1514868</v>
      </c>
      <c r="E46" s="434">
        <f t="shared" si="97"/>
        <v>510</v>
      </c>
      <c r="F46" s="639">
        <f>'LSCO FGD'!$M64</f>
        <v>1979342</v>
      </c>
      <c r="G46" s="434">
        <f t="shared" si="98"/>
        <v>1297</v>
      </c>
      <c r="H46" s="639">
        <f>'LSCPA FGD'!$M64</f>
        <v>1724918</v>
      </c>
      <c r="I46" s="434">
        <f t="shared" si="99"/>
        <v>1059</v>
      </c>
      <c r="J46" s="639">
        <f>'TSTCH FGD'!$M64</f>
        <v>5684217</v>
      </c>
      <c r="K46" s="434">
        <f t="shared" si="100"/>
        <v>2551</v>
      </c>
      <c r="L46" s="639">
        <f>'TSTCWT FGD'!$M64</f>
        <v>3215135</v>
      </c>
      <c r="M46" s="434">
        <f t="shared" si="101"/>
        <v>4255</v>
      </c>
      <c r="N46" s="639">
        <f>'TSTCM FGD'!$M64</f>
        <v>1177775</v>
      </c>
      <c r="O46" s="434">
        <f t="shared" si="102"/>
        <v>2620</v>
      </c>
      <c r="P46" s="639">
        <f>'TSTCW FGD'!$M64</f>
        <v>7005638</v>
      </c>
      <c r="Q46" s="434">
        <f t="shared" si="103"/>
        <v>1768</v>
      </c>
      <c r="R46" s="639">
        <f>'TSTCNT FGD'!$M64</f>
        <v>825226</v>
      </c>
      <c r="S46" s="434">
        <f t="shared" si="104"/>
        <v>4920</v>
      </c>
      <c r="T46" s="639">
        <f>'TSTCFB FGD'!$M64</f>
        <v>1374684</v>
      </c>
      <c r="U46" s="434">
        <f t="shared" si="105"/>
        <v>2769</v>
      </c>
    </row>
    <row r="47" spans="1:35">
      <c r="A47" s="691" t="s">
        <v>19</v>
      </c>
      <c r="B47" s="639">
        <f t="shared" si="95"/>
        <v>38464123</v>
      </c>
      <c r="C47" s="434">
        <f t="shared" si="96"/>
        <v>2711</v>
      </c>
      <c r="D47" s="639">
        <f>'LIT FGD'!$M65</f>
        <v>4655599</v>
      </c>
      <c r="E47" s="434">
        <f t="shared" si="97"/>
        <v>1567</v>
      </c>
      <c r="F47" s="639">
        <f>'LSCO FGD'!$M65</f>
        <v>3182091</v>
      </c>
      <c r="G47" s="434">
        <f t="shared" si="98"/>
        <v>2085</v>
      </c>
      <c r="H47" s="639">
        <f>'LSCPA FGD'!$M65</f>
        <v>5365248</v>
      </c>
      <c r="I47" s="434">
        <f t="shared" si="99"/>
        <v>3294</v>
      </c>
      <c r="J47" s="639">
        <f>'TSTCH FGD'!$M65</f>
        <v>5201082</v>
      </c>
      <c r="K47" s="434">
        <f t="shared" si="100"/>
        <v>2335</v>
      </c>
      <c r="L47" s="639">
        <f>'TSTCWT FGD'!$M65</f>
        <v>2778246</v>
      </c>
      <c r="M47" s="434">
        <f t="shared" si="101"/>
        <v>3677</v>
      </c>
      <c r="N47" s="639">
        <f>'TSTCM FGD'!$M65</f>
        <v>1334371</v>
      </c>
      <c r="O47" s="434">
        <f t="shared" si="102"/>
        <v>2968</v>
      </c>
      <c r="P47" s="639">
        <f>'TSTCW FGD'!$M65</f>
        <v>14091738</v>
      </c>
      <c r="Q47" s="434">
        <f t="shared" si="103"/>
        <v>3557</v>
      </c>
      <c r="R47" s="639">
        <f>'TSTCNT FGD'!$M65</f>
        <v>770844</v>
      </c>
      <c r="S47" s="434">
        <f t="shared" si="104"/>
        <v>4596</v>
      </c>
      <c r="T47" s="639">
        <f>'TSTCFB FGD'!$M65</f>
        <v>1084904</v>
      </c>
      <c r="U47" s="434">
        <f t="shared" si="105"/>
        <v>2185</v>
      </c>
    </row>
    <row r="48" spans="1:35">
      <c r="A48" s="691" t="s">
        <v>20</v>
      </c>
      <c r="B48" s="639">
        <f t="shared" si="95"/>
        <v>24275373</v>
      </c>
      <c r="C48" s="434">
        <f t="shared" si="96"/>
        <v>1711</v>
      </c>
      <c r="D48" s="639">
        <f>'LIT FGD'!$M66</f>
        <v>2634947</v>
      </c>
      <c r="E48" s="434">
        <f t="shared" si="97"/>
        <v>887</v>
      </c>
      <c r="F48" s="639">
        <f>'LSCO FGD'!$M66</f>
        <v>2529971</v>
      </c>
      <c r="G48" s="434">
        <f t="shared" si="98"/>
        <v>1657</v>
      </c>
      <c r="H48" s="639">
        <f>'LSCPA FGD'!$M66</f>
        <v>2664769</v>
      </c>
      <c r="I48" s="434">
        <f t="shared" si="99"/>
        <v>1636</v>
      </c>
      <c r="J48" s="639">
        <f>'TSTCH FGD'!$M66</f>
        <v>3672238</v>
      </c>
      <c r="K48" s="434">
        <f t="shared" si="100"/>
        <v>1648</v>
      </c>
      <c r="L48" s="639">
        <f>'TSTCWT FGD'!$M66</f>
        <v>3034105</v>
      </c>
      <c r="M48" s="434">
        <f t="shared" si="101"/>
        <v>4015</v>
      </c>
      <c r="N48" s="639">
        <f>'TSTCM FGD'!$M66</f>
        <v>911051</v>
      </c>
      <c r="O48" s="434">
        <f t="shared" si="102"/>
        <v>2026</v>
      </c>
      <c r="P48" s="639">
        <f>'TSTCW FGD'!$M66</f>
        <v>7725485</v>
      </c>
      <c r="Q48" s="434">
        <f t="shared" si="103"/>
        <v>1950</v>
      </c>
      <c r="R48" s="639">
        <f>'TSTCNT FGD'!$M66</f>
        <v>293396</v>
      </c>
      <c r="S48" s="434">
        <f t="shared" si="104"/>
        <v>1749</v>
      </c>
      <c r="T48" s="639">
        <f>'TSTCFB FGD'!$M66</f>
        <v>809411</v>
      </c>
      <c r="U48" s="434">
        <f t="shared" si="105"/>
        <v>1630</v>
      </c>
    </row>
    <row r="49" spans="1:35">
      <c r="A49" s="691" t="s">
        <v>21</v>
      </c>
      <c r="B49" s="639">
        <f t="shared" si="95"/>
        <v>50361522</v>
      </c>
      <c r="C49" s="434">
        <f t="shared" si="96"/>
        <v>3550</v>
      </c>
      <c r="D49" s="639">
        <f>'LIT FGD'!$M67</f>
        <v>8083149</v>
      </c>
      <c r="E49" s="434">
        <f t="shared" si="97"/>
        <v>2720</v>
      </c>
      <c r="F49" s="639">
        <f>'LSCO FGD'!$M67</f>
        <v>7921815</v>
      </c>
      <c r="G49" s="434">
        <f t="shared" si="98"/>
        <v>5190</v>
      </c>
      <c r="H49" s="639">
        <f>'LSCPA FGD'!$M67</f>
        <v>6945493</v>
      </c>
      <c r="I49" s="434">
        <f t="shared" si="99"/>
        <v>4264</v>
      </c>
      <c r="J49" s="639">
        <f>'TSTCH FGD'!$M67</f>
        <v>4340666</v>
      </c>
      <c r="K49" s="434">
        <f t="shared" si="100"/>
        <v>1948</v>
      </c>
      <c r="L49" s="639">
        <f>'TSTCWT FGD'!$M67</f>
        <v>2298565</v>
      </c>
      <c r="M49" s="434">
        <f t="shared" si="101"/>
        <v>3042</v>
      </c>
      <c r="N49" s="639">
        <f>'TSTCM FGD'!$M67</f>
        <v>1913817</v>
      </c>
      <c r="O49" s="434">
        <f t="shared" si="102"/>
        <v>4257</v>
      </c>
      <c r="P49" s="639">
        <f>'TSTCW FGD'!$M67</f>
        <v>16047662</v>
      </c>
      <c r="Q49" s="434">
        <f t="shared" si="103"/>
        <v>4050</v>
      </c>
      <c r="R49" s="639">
        <f>'TSTCNT FGD'!$M67</f>
        <v>811491</v>
      </c>
      <c r="S49" s="434">
        <f t="shared" si="104"/>
        <v>4838</v>
      </c>
      <c r="T49" s="639">
        <f>'TSTCFB FGD'!$M67</f>
        <v>1998864</v>
      </c>
      <c r="U49" s="434">
        <f t="shared" si="105"/>
        <v>4027</v>
      </c>
    </row>
    <row r="50" spans="1:35">
      <c r="A50" s="691" t="s">
        <v>1377</v>
      </c>
      <c r="B50" s="639">
        <f t="shared" si="95"/>
        <v>9840191</v>
      </c>
      <c r="C50" s="434">
        <f t="shared" si="96"/>
        <v>694</v>
      </c>
      <c r="D50" s="639">
        <f>'LIT FGD'!$M68</f>
        <v>460865</v>
      </c>
      <c r="E50" s="434">
        <f t="shared" si="97"/>
        <v>155</v>
      </c>
      <c r="F50" s="639">
        <f>'LSCO FGD'!$M68</f>
        <v>0</v>
      </c>
      <c r="G50" s="434">
        <f t="shared" si="98"/>
        <v>0</v>
      </c>
      <c r="H50" s="639">
        <f>'LSCPA FGD'!$M68</f>
        <v>1212028</v>
      </c>
      <c r="I50" s="434">
        <f t="shared" si="99"/>
        <v>744</v>
      </c>
      <c r="J50" s="639">
        <f>'TSTCH FGD'!$M68</f>
        <v>1416036</v>
      </c>
      <c r="K50" s="434">
        <f t="shared" si="100"/>
        <v>636</v>
      </c>
      <c r="L50" s="639">
        <f>'TSTCWT FGD'!$M68</f>
        <v>956983</v>
      </c>
      <c r="M50" s="434">
        <f t="shared" si="101"/>
        <v>1267</v>
      </c>
      <c r="N50" s="639">
        <f>'TSTCM FGD'!$M68</f>
        <v>560779</v>
      </c>
      <c r="O50" s="434">
        <f t="shared" si="102"/>
        <v>1247</v>
      </c>
      <c r="P50" s="639">
        <f>'TSTCW FGD'!$M68</f>
        <v>5006613</v>
      </c>
      <c r="Q50" s="434">
        <f t="shared" si="103"/>
        <v>1264</v>
      </c>
      <c r="R50" s="639">
        <f>'TSTCNT FGD'!$M68</f>
        <v>0</v>
      </c>
      <c r="S50" s="434">
        <f t="shared" si="104"/>
        <v>0</v>
      </c>
      <c r="T50" s="639">
        <f>'TSTCFB FGD'!$M68</f>
        <v>226887</v>
      </c>
      <c r="U50" s="434">
        <f t="shared" si="105"/>
        <v>457</v>
      </c>
    </row>
    <row r="51" spans="1:35">
      <c r="A51" s="691" t="s">
        <v>60</v>
      </c>
      <c r="B51" s="639">
        <f t="shared" si="95"/>
        <v>29847628</v>
      </c>
      <c r="C51" s="434">
        <f t="shared" si="96"/>
        <v>2104</v>
      </c>
      <c r="D51" s="639">
        <f>'LIT FGD'!$M69</f>
        <v>3333404</v>
      </c>
      <c r="E51" s="434">
        <f t="shared" si="97"/>
        <v>1122</v>
      </c>
      <c r="F51" s="639">
        <f>'LSCO FGD'!$M69</f>
        <v>3388479</v>
      </c>
      <c r="G51" s="434">
        <f t="shared" si="98"/>
        <v>2220</v>
      </c>
      <c r="H51" s="639">
        <f>'LSCPA FGD'!$M69</f>
        <v>6157905</v>
      </c>
      <c r="I51" s="434">
        <f t="shared" si="99"/>
        <v>3781</v>
      </c>
      <c r="J51" s="639">
        <f>'TSTCH FGD'!$M69</f>
        <v>921378</v>
      </c>
      <c r="K51" s="434">
        <f t="shared" si="100"/>
        <v>414</v>
      </c>
      <c r="L51" s="639">
        <f>'TSTCWT FGD'!$M69</f>
        <v>884904</v>
      </c>
      <c r="M51" s="434">
        <f t="shared" si="101"/>
        <v>1171</v>
      </c>
      <c r="N51" s="639">
        <f>'TSTCM FGD'!$M69</f>
        <v>491748</v>
      </c>
      <c r="O51" s="434">
        <f t="shared" si="102"/>
        <v>1094</v>
      </c>
      <c r="P51" s="639">
        <f>'TSTCW FGD'!$M69</f>
        <v>14416097</v>
      </c>
      <c r="Q51" s="434">
        <f t="shared" si="103"/>
        <v>3639</v>
      </c>
      <c r="R51" s="639">
        <f>'TSTCNT FGD'!$M69</f>
        <v>119784</v>
      </c>
      <c r="S51" s="434">
        <f t="shared" si="104"/>
        <v>714</v>
      </c>
      <c r="T51" s="639">
        <f>'TSTCFB FGD'!$M69</f>
        <v>133929</v>
      </c>
      <c r="U51" s="434">
        <f t="shared" si="105"/>
        <v>270</v>
      </c>
    </row>
    <row r="52" spans="1:35">
      <c r="A52" s="424" t="s">
        <v>1627</v>
      </c>
      <c r="B52" s="639">
        <f t="shared" si="95"/>
        <v>6414445</v>
      </c>
      <c r="C52" s="434">
        <f t="shared" si="96"/>
        <v>452</v>
      </c>
      <c r="D52" s="639">
        <f>'LIT FGD'!$M70</f>
        <v>366763</v>
      </c>
      <c r="E52" s="434">
        <f t="shared" si="97"/>
        <v>123</v>
      </c>
      <c r="F52" s="639">
        <f>'LSCO FGD'!$M70</f>
        <v>0</v>
      </c>
      <c r="G52" s="434">
        <f t="shared" si="98"/>
        <v>0</v>
      </c>
      <c r="H52" s="639">
        <f>'LSCPA FGD'!$M70</f>
        <v>0</v>
      </c>
      <c r="I52" s="434">
        <f t="shared" si="99"/>
        <v>0</v>
      </c>
      <c r="J52" s="639">
        <f>'TSTCH FGD'!$M70</f>
        <v>419253</v>
      </c>
      <c r="K52" s="434">
        <f t="shared" si="100"/>
        <v>188</v>
      </c>
      <c r="L52" s="639">
        <f>'TSTCWT FGD'!$M70</f>
        <v>603060</v>
      </c>
      <c r="M52" s="434">
        <f t="shared" si="101"/>
        <v>798</v>
      </c>
      <c r="N52" s="639">
        <f>'TSTCM FGD'!$M70</f>
        <v>94086</v>
      </c>
      <c r="O52" s="434">
        <f t="shared" si="102"/>
        <v>209</v>
      </c>
      <c r="P52" s="639">
        <f>'TSTCW FGD'!$M70</f>
        <v>4772131</v>
      </c>
      <c r="Q52" s="434">
        <f t="shared" si="103"/>
        <v>1204</v>
      </c>
      <c r="R52" s="639">
        <f>'TSTCNT FGD'!$M70</f>
        <v>50176</v>
      </c>
      <c r="S52" s="434">
        <f t="shared" si="104"/>
        <v>299</v>
      </c>
      <c r="T52" s="639">
        <f>'TSTCFB FGD'!$M70</f>
        <v>108976</v>
      </c>
      <c r="U52" s="434">
        <f t="shared" si="105"/>
        <v>220</v>
      </c>
      <c r="V52" s="674"/>
      <c r="W52" s="674"/>
      <c r="X52" s="674"/>
      <c r="Y52" s="674"/>
      <c r="Z52" s="674"/>
      <c r="AA52" s="674"/>
      <c r="AB52" s="674"/>
      <c r="AC52" s="674"/>
      <c r="AD52" s="674"/>
      <c r="AE52" s="674"/>
      <c r="AF52" s="674"/>
      <c r="AG52" s="674"/>
      <c r="AH52" s="674"/>
      <c r="AI52" s="674"/>
    </row>
    <row r="53" spans="1:35">
      <c r="A53" s="697" t="s">
        <v>68</v>
      </c>
      <c r="B53" s="681">
        <f t="shared" ref="B53:E53" si="106">SUM(B42:B52)</f>
        <v>325598304</v>
      </c>
      <c r="C53" s="681">
        <f t="shared" si="106"/>
        <v>22951</v>
      </c>
      <c r="D53" s="681">
        <f t="shared" si="106"/>
        <v>37456751</v>
      </c>
      <c r="E53" s="681">
        <f t="shared" si="106"/>
        <v>12605</v>
      </c>
      <c r="F53" s="681">
        <f t="shared" ref="F53" si="107">SUM(F42:F52)</f>
        <v>30414551</v>
      </c>
      <c r="G53" s="681">
        <f t="shared" ref="G53" si="108">SUM(G42:G52)</f>
        <v>19927</v>
      </c>
      <c r="H53" s="681">
        <f t="shared" ref="H53" si="109">SUM(H42:H52)</f>
        <v>37486595</v>
      </c>
      <c r="I53" s="681">
        <f t="shared" ref="I53" si="110">SUM(I42:I52)</f>
        <v>23014</v>
      </c>
      <c r="J53" s="681">
        <f t="shared" ref="J53" si="111">SUM(J42:J52)</f>
        <v>46254182</v>
      </c>
      <c r="K53" s="681">
        <f t="shared" ref="K53" si="112">SUM(K42:K52)</f>
        <v>20762</v>
      </c>
      <c r="L53" s="681">
        <f t="shared" ref="L53" si="113">SUM(L42:L52)</f>
        <v>27597748</v>
      </c>
      <c r="M53" s="681">
        <f t="shared" ref="M53" si="114">SUM(M42:M52)</f>
        <v>36524</v>
      </c>
      <c r="N53" s="681">
        <f t="shared" ref="N53" si="115">SUM(N42:N52)</f>
        <v>11894066</v>
      </c>
      <c r="O53" s="681">
        <f t="shared" ref="O53" si="116">SUM(O42:O52)</f>
        <v>26455</v>
      </c>
      <c r="P53" s="681">
        <f t="shared" ref="P53:R53" si="117">SUM(P42:P52)</f>
        <v>115838565</v>
      </c>
      <c r="Q53" s="681">
        <f t="shared" ref="Q53:T53" si="118">SUM(Q42:Q52)</f>
        <v>29237</v>
      </c>
      <c r="R53" s="681">
        <f t="shared" si="117"/>
        <v>6872678</v>
      </c>
      <c r="S53" s="681">
        <f t="shared" si="118"/>
        <v>40974</v>
      </c>
      <c r="T53" s="656">
        <f t="shared" si="118"/>
        <v>11783168</v>
      </c>
      <c r="U53" s="656">
        <f t="shared" ref="U53" si="119">SUM(U42:U52)</f>
        <v>23736</v>
      </c>
    </row>
    <row r="54" spans="1:35">
      <c r="B54" s="685" t="str">
        <f>IF(B53&lt;&gt;'Smmy LIT-TSTC Sum'!B56,"Error","")</f>
        <v/>
      </c>
      <c r="C54" s="685" t="str">
        <f>IF(C53&lt;&gt;'Smmy LIT-TSTC Sum'!C56,"Error","")</f>
        <v/>
      </c>
      <c r="D54" s="685" t="str">
        <f>IF(D53&lt;&gt;'LIT FGD'!$M71,"Error","")</f>
        <v/>
      </c>
      <c r="E54" s="685" t="str">
        <f>IF(E53&lt;&gt;'LIT Sum'!$C47,"Error","")</f>
        <v/>
      </c>
      <c r="F54" s="685" t="str">
        <f>IF(F53&lt;&gt;'LSCO FGD'!$M71,"Error","")</f>
        <v/>
      </c>
      <c r="G54" s="685" t="str">
        <f>IF(G53&lt;&gt;'LSCO Sum'!$C47,"Error","")</f>
        <v/>
      </c>
      <c r="H54" s="685" t="str">
        <f>IF(H53&lt;&gt;'LSCPA FGD'!$M71,"Error","")</f>
        <v/>
      </c>
      <c r="I54" s="685" t="str">
        <f>IF(I53&lt;&gt;'LSCPA Sum'!$C47,"Error","")</f>
        <v/>
      </c>
      <c r="J54" s="685" t="str">
        <f>IF(J53&lt;&gt;'TSTCH FGD'!$M71,"Error","")</f>
        <v/>
      </c>
      <c r="K54" s="685" t="str">
        <f>IF(K53&lt;&gt;'TSTCH Sum'!$C47,"Error","")</f>
        <v/>
      </c>
      <c r="L54" s="685" t="str">
        <f>IF(L53&lt;&gt;'TSTCWT FGD'!$M71,"Error","")</f>
        <v/>
      </c>
      <c r="M54" s="685" t="str">
        <f>IF(M53&lt;&gt;'TSTCWT Sum'!$C47,"Error","")</f>
        <v/>
      </c>
      <c r="N54" s="685" t="str">
        <f>IF(N53&lt;&gt;'TSTCM FGD'!$M71,"Error","")</f>
        <v/>
      </c>
      <c r="O54" s="685" t="str">
        <f>IF(O53&lt;&gt;'TSTCM Sum'!$C47,"Error","")</f>
        <v/>
      </c>
      <c r="P54" s="685" t="str">
        <f>IF(P53&lt;&gt;'TSTCW FGD'!$M71,"Error","")</f>
        <v/>
      </c>
      <c r="Q54" s="685" t="str">
        <f>IF(Q53&lt;&gt;'TSTCW Sum'!$C47,"Error","")</f>
        <v/>
      </c>
      <c r="R54" s="685" t="str">
        <f>IF(R53&lt;&gt;'TSTCNT FGD'!$M71,"Error","")</f>
        <v/>
      </c>
      <c r="S54" s="685" t="str">
        <f>IF(S53&lt;&gt;'TSTCNT Sum'!$C47,"Error","")</f>
        <v/>
      </c>
      <c r="T54" s="685" t="str">
        <f>IF(T53&lt;&gt;'TSTCFB FGD'!$M71,"Error","")</f>
        <v/>
      </c>
      <c r="U54" s="685" t="str">
        <f>IF(U53&lt;&gt;'TSTCFB Sum'!$C47,"Error","")</f>
        <v/>
      </c>
    </row>
    <row r="55" spans="1:35">
      <c r="A55" s="623" t="s">
        <v>23</v>
      </c>
      <c r="B55" s="632"/>
      <c r="D55" s="632"/>
      <c r="F55" s="632"/>
      <c r="H55" s="632"/>
      <c r="J55" s="632"/>
      <c r="L55" s="632"/>
      <c r="N55" s="632"/>
      <c r="P55" s="632"/>
      <c r="R55" s="632"/>
      <c r="T55" s="632"/>
      <c r="V55" s="674"/>
      <c r="W55" s="674"/>
      <c r="X55" s="674"/>
      <c r="Y55" s="674"/>
      <c r="Z55" s="674"/>
      <c r="AA55" s="674"/>
      <c r="AB55" s="674"/>
      <c r="AC55" s="674"/>
      <c r="AD55" s="674"/>
      <c r="AE55" s="674"/>
      <c r="AF55" s="674"/>
      <c r="AG55" s="674"/>
      <c r="AH55" s="674"/>
      <c r="AI55" s="674"/>
    </row>
    <row r="56" spans="1:35">
      <c r="A56" s="424" t="s">
        <v>61</v>
      </c>
      <c r="B56" s="633">
        <f t="shared" ref="B56:B59" si="120">SUMIF(D$70:U$70,$B$70,D56:U56)</f>
        <v>-16201405</v>
      </c>
      <c r="C56" s="633">
        <f t="shared" ref="C56:C59" si="121">ROUND(B56/C$6,0)</f>
        <v>-1142</v>
      </c>
      <c r="D56" s="633">
        <f>'LIT FGD'!$M74</f>
        <v>0</v>
      </c>
      <c r="E56" s="633">
        <f t="shared" ref="E56:E59" si="122">ROUND(D56/E$6,0)</f>
        <v>0</v>
      </c>
      <c r="F56" s="633">
        <f>'LSCO FGD'!$M74</f>
        <v>0</v>
      </c>
      <c r="G56" s="633">
        <f t="shared" ref="G56:G59" si="123">ROUND(F56/G$6,0)</f>
        <v>0</v>
      </c>
      <c r="H56" s="633">
        <f>'LSCPA FGD'!$M74</f>
        <v>0</v>
      </c>
      <c r="I56" s="633">
        <f t="shared" ref="I56:I59" si="124">ROUND(H56/I$6,0)</f>
        <v>0</v>
      </c>
      <c r="J56" s="633">
        <f>'TSTCH FGD'!$M74</f>
        <v>-519329</v>
      </c>
      <c r="K56" s="633">
        <f t="shared" ref="K56:K59" si="125">ROUND(J56/K$6,0)</f>
        <v>-233</v>
      </c>
      <c r="L56" s="633">
        <f>'TSTCWT FGD'!$M74</f>
        <v>-88193</v>
      </c>
      <c r="M56" s="633">
        <f t="shared" ref="M56:M59" si="126">ROUND(L56/M$6,0)</f>
        <v>-117</v>
      </c>
      <c r="N56" s="633">
        <f>'TSTCM FGD'!$M74</f>
        <v>-97163</v>
      </c>
      <c r="O56" s="633">
        <f t="shared" ref="O56:O59" si="127">ROUND(N56/O$6,0)</f>
        <v>-216</v>
      </c>
      <c r="P56" s="633">
        <f>'TSTCW FGD'!$M74</f>
        <v>-13134110</v>
      </c>
      <c r="Q56" s="633">
        <f t="shared" ref="Q56:Q59" si="128">ROUND(P56/Q$6,0)</f>
        <v>-3315</v>
      </c>
      <c r="R56" s="633">
        <f>'TSTCNT FGD'!$M74</f>
        <v>-39488</v>
      </c>
      <c r="S56" s="633">
        <f t="shared" ref="S56:S59" si="129">ROUND(R56/S$6,0)</f>
        <v>-235</v>
      </c>
      <c r="T56" s="633">
        <f>'TSTCFB FGD'!$M74</f>
        <v>-2323122</v>
      </c>
      <c r="U56" s="633">
        <f t="shared" ref="U56:U59" si="130">ROUND(T56/U$6,0)</f>
        <v>-4680</v>
      </c>
      <c r="V56" s="674"/>
      <c r="W56" s="674"/>
      <c r="X56" s="674"/>
      <c r="Y56" s="674"/>
      <c r="Z56" s="674"/>
      <c r="AA56" s="674"/>
      <c r="AB56" s="674"/>
      <c r="AC56" s="674"/>
      <c r="AD56" s="674"/>
      <c r="AE56" s="674"/>
      <c r="AF56" s="674"/>
      <c r="AG56" s="674"/>
      <c r="AH56" s="674"/>
      <c r="AI56" s="674"/>
    </row>
    <row r="57" spans="1:35">
      <c r="A57" s="424" t="s">
        <v>627</v>
      </c>
      <c r="B57" s="632">
        <f t="shared" si="120"/>
        <v>175575</v>
      </c>
      <c r="C57" s="434">
        <f t="shared" si="121"/>
        <v>12</v>
      </c>
      <c r="D57" s="632">
        <f>'LIT FGD'!$M75</f>
        <v>1174348</v>
      </c>
      <c r="E57" s="434">
        <f t="shared" si="122"/>
        <v>395</v>
      </c>
      <c r="F57" s="632">
        <f>'LSCO FGD'!$M75</f>
        <v>976206</v>
      </c>
      <c r="G57" s="434">
        <f t="shared" si="123"/>
        <v>640</v>
      </c>
      <c r="H57" s="632">
        <f>'LSCPA FGD'!$M75</f>
        <v>404150</v>
      </c>
      <c r="I57" s="434">
        <f t="shared" si="124"/>
        <v>248</v>
      </c>
      <c r="J57" s="632">
        <f>'TSTCH FGD'!$M75</f>
        <v>2221543</v>
      </c>
      <c r="K57" s="434">
        <f t="shared" si="125"/>
        <v>997</v>
      </c>
      <c r="L57" s="632">
        <f>'TSTCWT FGD'!$M75</f>
        <v>-2292516</v>
      </c>
      <c r="M57" s="434">
        <f t="shared" si="126"/>
        <v>-3034</v>
      </c>
      <c r="N57" s="632">
        <f>'TSTCM FGD'!$M75</f>
        <v>-94413</v>
      </c>
      <c r="O57" s="434">
        <f t="shared" si="127"/>
        <v>-210</v>
      </c>
      <c r="P57" s="632">
        <f>'TSTCW FGD'!$M75</f>
        <v>-3885386</v>
      </c>
      <c r="Q57" s="434">
        <f t="shared" si="128"/>
        <v>-981</v>
      </c>
      <c r="R57" s="632">
        <f>'TSTCNT FGD'!$M75</f>
        <v>-337120</v>
      </c>
      <c r="S57" s="434">
        <f t="shared" si="129"/>
        <v>-2010</v>
      </c>
      <c r="T57" s="632">
        <f>'TSTCFB FGD'!$M75</f>
        <v>2008763</v>
      </c>
      <c r="U57" s="434">
        <f t="shared" si="130"/>
        <v>4046</v>
      </c>
    </row>
    <row r="58" spans="1:35">
      <c r="A58" s="424" t="s">
        <v>50</v>
      </c>
      <c r="B58" s="632">
        <f t="shared" si="120"/>
        <v>0</v>
      </c>
      <c r="C58" s="434">
        <f t="shared" si="121"/>
        <v>0</v>
      </c>
      <c r="D58" s="632">
        <f>'LIT FGD'!$M76</f>
        <v>0</v>
      </c>
      <c r="E58" s="434">
        <f t="shared" si="122"/>
        <v>0</v>
      </c>
      <c r="F58" s="632">
        <f>'LSCO FGD'!$M76</f>
        <v>0</v>
      </c>
      <c r="G58" s="434">
        <f t="shared" si="123"/>
        <v>0</v>
      </c>
      <c r="H58" s="632">
        <f>'LSCPA FGD'!$M76</f>
        <v>0</v>
      </c>
      <c r="I58" s="434">
        <f t="shared" si="124"/>
        <v>0</v>
      </c>
      <c r="J58" s="632">
        <f>'TSTCH FGD'!$M76</f>
        <v>0</v>
      </c>
      <c r="K58" s="434">
        <f t="shared" si="125"/>
        <v>0</v>
      </c>
      <c r="L58" s="632">
        <f>'TSTCWT FGD'!$M76</f>
        <v>0</v>
      </c>
      <c r="M58" s="434">
        <f t="shared" si="126"/>
        <v>0</v>
      </c>
      <c r="N58" s="632">
        <f>'TSTCM FGD'!$M76</f>
        <v>0</v>
      </c>
      <c r="O58" s="434">
        <f t="shared" si="127"/>
        <v>0</v>
      </c>
      <c r="P58" s="632">
        <f>'TSTCW FGD'!$M76</f>
        <v>0</v>
      </c>
      <c r="Q58" s="434">
        <f t="shared" si="128"/>
        <v>0</v>
      </c>
      <c r="R58" s="632">
        <f>'TSTCNT FGD'!$M76</f>
        <v>0</v>
      </c>
      <c r="S58" s="434">
        <f t="shared" si="129"/>
        <v>0</v>
      </c>
      <c r="T58" s="632">
        <f>'TSTCFB FGD'!$M76</f>
        <v>0</v>
      </c>
      <c r="U58" s="434">
        <f t="shared" si="130"/>
        <v>0</v>
      </c>
    </row>
    <row r="59" spans="1:35" ht="12" customHeight="1">
      <c r="A59" s="424" t="s">
        <v>46</v>
      </c>
      <c r="B59" s="632">
        <f t="shared" si="120"/>
        <v>-7748611</v>
      </c>
      <c r="C59" s="434">
        <f t="shared" si="121"/>
        <v>-546</v>
      </c>
      <c r="D59" s="632">
        <f>'LIT FGD'!$M77</f>
        <v>-1294750</v>
      </c>
      <c r="E59" s="434">
        <f t="shared" si="122"/>
        <v>-436</v>
      </c>
      <c r="F59" s="632">
        <f>'LSCO FGD'!$M77</f>
        <v>-1460424</v>
      </c>
      <c r="G59" s="434">
        <f t="shared" si="123"/>
        <v>-957</v>
      </c>
      <c r="H59" s="632">
        <f>'LSCPA FGD'!$M77</f>
        <v>-1217750</v>
      </c>
      <c r="I59" s="434">
        <f t="shared" si="124"/>
        <v>-748</v>
      </c>
      <c r="J59" s="632">
        <f>'TSTCH FGD'!$M77</f>
        <v>-387504</v>
      </c>
      <c r="K59" s="434">
        <f t="shared" si="125"/>
        <v>-174</v>
      </c>
      <c r="L59" s="632">
        <f>'TSTCWT FGD'!$M77</f>
        <v>-403159</v>
      </c>
      <c r="M59" s="434">
        <f t="shared" si="126"/>
        <v>-534</v>
      </c>
      <c r="N59" s="632">
        <f>'TSTCM FGD'!$M77</f>
        <v>-64234</v>
      </c>
      <c r="O59" s="434">
        <f t="shared" si="127"/>
        <v>-143</v>
      </c>
      <c r="P59" s="632">
        <f>'TSTCW FGD'!$M77</f>
        <v>-1780472</v>
      </c>
      <c r="Q59" s="434">
        <f t="shared" si="128"/>
        <v>-449</v>
      </c>
      <c r="R59" s="632">
        <f>'TSTCNT FGD'!$M77</f>
        <v>-269621</v>
      </c>
      <c r="S59" s="434">
        <f t="shared" si="129"/>
        <v>-1607</v>
      </c>
      <c r="T59" s="632">
        <f>'TSTCFB FGD'!$M77</f>
        <v>-870697</v>
      </c>
      <c r="U59" s="434">
        <f t="shared" si="130"/>
        <v>-1754</v>
      </c>
      <c r="V59" s="674"/>
      <c r="W59" s="674"/>
      <c r="X59" s="674"/>
      <c r="Y59" s="674"/>
      <c r="Z59" s="674"/>
      <c r="AA59" s="674"/>
      <c r="AB59" s="674"/>
      <c r="AC59" s="674"/>
      <c r="AD59" s="674"/>
      <c r="AE59" s="674"/>
      <c r="AF59" s="674"/>
      <c r="AG59" s="674"/>
      <c r="AH59" s="674"/>
      <c r="AI59" s="674"/>
    </row>
    <row r="60" spans="1:35">
      <c r="A60" s="655" t="s">
        <v>3</v>
      </c>
      <c r="B60" s="656">
        <f t="shared" ref="B60:E60" si="131">SUM(B56:B59)</f>
        <v>-23774441</v>
      </c>
      <c r="C60" s="656">
        <f t="shared" si="131"/>
        <v>-1676</v>
      </c>
      <c r="D60" s="656">
        <f t="shared" si="131"/>
        <v>-120402</v>
      </c>
      <c r="E60" s="656">
        <f t="shared" si="131"/>
        <v>-41</v>
      </c>
      <c r="F60" s="656">
        <f t="shared" ref="F60" si="132">SUM(F56:F59)</f>
        <v>-484218</v>
      </c>
      <c r="G60" s="656">
        <f t="shared" ref="G60" si="133">SUM(G56:G59)</f>
        <v>-317</v>
      </c>
      <c r="H60" s="656">
        <f t="shared" ref="H60" si="134">SUM(H56:H59)</f>
        <v>-813600</v>
      </c>
      <c r="I60" s="656">
        <f t="shared" ref="I60" si="135">SUM(I56:I59)</f>
        <v>-500</v>
      </c>
      <c r="J60" s="656">
        <f t="shared" ref="J60" si="136">SUM(J56:J59)</f>
        <v>1314710</v>
      </c>
      <c r="K60" s="656">
        <f t="shared" ref="K60" si="137">SUM(K56:K59)</f>
        <v>590</v>
      </c>
      <c r="L60" s="656">
        <f t="shared" ref="L60" si="138">SUM(L56:L59)</f>
        <v>-2783868</v>
      </c>
      <c r="M60" s="656">
        <f t="shared" ref="M60" si="139">SUM(M56:M59)</f>
        <v>-3685</v>
      </c>
      <c r="N60" s="656">
        <f t="shared" ref="N60" si="140">SUM(N56:N59)</f>
        <v>-255810</v>
      </c>
      <c r="O60" s="656">
        <f t="shared" ref="O60" si="141">SUM(O56:O59)</f>
        <v>-569</v>
      </c>
      <c r="P60" s="656">
        <f t="shared" ref="P60:R60" si="142">SUM(P56:P59)</f>
        <v>-18799968</v>
      </c>
      <c r="Q60" s="656">
        <f t="shared" ref="Q60:T60" si="143">SUM(Q56:Q59)</f>
        <v>-4745</v>
      </c>
      <c r="R60" s="656">
        <f t="shared" si="142"/>
        <v>-646229</v>
      </c>
      <c r="S60" s="656">
        <f t="shared" si="143"/>
        <v>-3852</v>
      </c>
      <c r="T60" s="656">
        <f t="shared" si="143"/>
        <v>-1185056</v>
      </c>
      <c r="U60" s="656">
        <f t="shared" ref="U60" si="144">SUM(U56:U59)</f>
        <v>-2388</v>
      </c>
    </row>
    <row r="61" spans="1:35">
      <c r="B61" s="685" t="str">
        <f>IF(B60&lt;&gt;'Smmy LIT-TSTC Sum'!B63,"Error","")</f>
        <v/>
      </c>
      <c r="C61" s="685" t="str">
        <f>IF(C60&lt;&gt;'Smmy LIT-TSTC Sum'!C63,"Error","")</f>
        <v/>
      </c>
      <c r="D61" s="685" t="str">
        <f>IF(D60&lt;&gt;'LIT FGD'!$M78,"Error","")</f>
        <v/>
      </c>
      <c r="E61" s="685" t="str">
        <f>IF(E60&lt;&gt;'LIT Sum'!$C54,"Error","")</f>
        <v/>
      </c>
      <c r="F61" s="685" t="str">
        <f>IF(F60&lt;&gt;'LSCO FGD'!$M78,"Error","")</f>
        <v/>
      </c>
      <c r="G61" s="685" t="str">
        <f>IF(G60&lt;&gt;'LSCO Sum'!$C54,"Error","")</f>
        <v/>
      </c>
      <c r="H61" s="685" t="str">
        <f>IF(H60&lt;&gt;'LSCPA FGD'!$M78,"Error","")</f>
        <v/>
      </c>
      <c r="I61" s="685" t="str">
        <f>IF(I60&lt;&gt;'LSCPA Sum'!$C54,"Error","")</f>
        <v/>
      </c>
      <c r="J61" s="685" t="str">
        <f>IF(J60&lt;&gt;'TSTCH FGD'!$M78,"Error","")</f>
        <v/>
      </c>
      <c r="K61" s="685" t="str">
        <f>IF(K60&lt;&gt;'TSTCH Sum'!$C54,"Error","")</f>
        <v/>
      </c>
      <c r="L61" s="685" t="str">
        <f>IF(L60&lt;&gt;'TSTCWT FGD'!$M78,"Error","")</f>
        <v/>
      </c>
      <c r="M61" s="685" t="str">
        <f>IF(M60&lt;&gt;'TSTCWT Sum'!$C54,"Error","")</f>
        <v/>
      </c>
      <c r="N61" s="685" t="str">
        <f>IF(N60&lt;&gt;'TSTCM FGD'!$M78,"Error","")</f>
        <v/>
      </c>
      <c r="O61" s="685" t="str">
        <f>IF(O60&lt;&gt;'TSTCM Sum'!$C54,"Error","")</f>
        <v/>
      </c>
      <c r="P61" s="685" t="str">
        <f>IF(P60&lt;&gt;'TSTCW FGD'!$M78,"Error","")</f>
        <v/>
      </c>
      <c r="Q61" s="685" t="str">
        <f>IF(Q60&lt;&gt;'TSTCW Sum'!$C54,"Error","")</f>
        <v/>
      </c>
      <c r="R61" s="685" t="str">
        <f>IF(R60&lt;&gt;'TSTCNT FGD'!$M78,"Error","")</f>
        <v/>
      </c>
      <c r="S61" s="685" t="str">
        <f>IF(S60&lt;&gt;'TSTCNT Sum'!$C54,"Error","")</f>
        <v/>
      </c>
      <c r="T61" s="685" t="str">
        <f>IF(T60&lt;&gt;'TSTCFB FGD'!$M78,"Error","")</f>
        <v/>
      </c>
      <c r="U61" s="685" t="str">
        <f>IF(U60&lt;&gt;'TSTCFB Sum'!$C54,"Error","")</f>
        <v/>
      </c>
    </row>
    <row r="62" spans="1:35">
      <c r="A62" s="623" t="s">
        <v>24</v>
      </c>
      <c r="B62" s="632"/>
      <c r="D62" s="632"/>
      <c r="F62" s="632"/>
      <c r="H62" s="632"/>
      <c r="J62" s="632"/>
      <c r="L62" s="632"/>
      <c r="N62" s="632"/>
      <c r="P62" s="632"/>
      <c r="R62" s="632"/>
      <c r="T62" s="632"/>
      <c r="V62" s="674"/>
      <c r="W62" s="674"/>
      <c r="X62" s="674"/>
      <c r="Y62" s="674"/>
      <c r="Z62" s="674"/>
      <c r="AA62" s="674"/>
      <c r="AB62" s="674"/>
      <c r="AC62" s="674"/>
      <c r="AD62" s="674"/>
      <c r="AE62" s="674"/>
      <c r="AF62" s="674"/>
      <c r="AG62" s="674"/>
      <c r="AH62" s="674"/>
      <c r="AI62" s="674"/>
    </row>
    <row r="63" spans="1:35">
      <c r="A63" s="424" t="s">
        <v>47</v>
      </c>
      <c r="B63" s="633">
        <f t="shared" ref="B63:B64" si="145">SUMIF(D$70:U$70,$B$70,D63:U63)</f>
        <v>-313162</v>
      </c>
      <c r="C63" s="633">
        <f t="shared" ref="C63:C64" si="146">ROUND(B63/C$6,0)</f>
        <v>-22</v>
      </c>
      <c r="D63" s="633">
        <f>'LIT FGD'!$M81</f>
        <v>0</v>
      </c>
      <c r="E63" s="633">
        <f t="shared" ref="E63:E64" si="147">ROUND(D63/E$6,0)</f>
        <v>0</v>
      </c>
      <c r="F63" s="633">
        <f>'LSCO FGD'!$M81</f>
        <v>-40984</v>
      </c>
      <c r="G63" s="633">
        <f t="shared" ref="G63:G64" si="148">ROUND(F63/G$6,0)</f>
        <v>-27</v>
      </c>
      <c r="H63" s="633">
        <f>'LSCPA FGD'!$M81</f>
        <v>-272178</v>
      </c>
      <c r="I63" s="633">
        <f t="shared" ref="I63:I64" si="149">ROUND(H63/I$6,0)</f>
        <v>-167</v>
      </c>
      <c r="J63" s="633">
        <f>'TSTCH FGD'!$M81</f>
        <v>0</v>
      </c>
      <c r="K63" s="633">
        <f t="shared" ref="K63:K64" si="150">ROUND(J63/K$6,0)</f>
        <v>0</v>
      </c>
      <c r="L63" s="633">
        <f>'TSTCWT FGD'!$M81</f>
        <v>0</v>
      </c>
      <c r="M63" s="633">
        <f t="shared" ref="M63:M64" si="151">ROUND(L63/M$6,0)</f>
        <v>0</v>
      </c>
      <c r="N63" s="633">
        <f>'TSTCM FGD'!$M81</f>
        <v>0</v>
      </c>
      <c r="O63" s="633">
        <f t="shared" ref="O63:O64" si="152">ROUND(N63/O$6,0)</f>
        <v>0</v>
      </c>
      <c r="P63" s="633">
        <f>'TSTCW FGD'!$M81</f>
        <v>0</v>
      </c>
      <c r="Q63" s="633">
        <f t="shared" ref="Q63:Q64" si="153">ROUND(P63/Q$6,0)</f>
        <v>0</v>
      </c>
      <c r="R63" s="633">
        <f>'TSTCNT FGD'!$M81</f>
        <v>0</v>
      </c>
      <c r="S63" s="633">
        <f t="shared" ref="S63:S64" si="154">ROUND(R63/S$6,0)</f>
        <v>0</v>
      </c>
      <c r="T63" s="633">
        <f>'TSTCFB FGD'!$M81</f>
        <v>0</v>
      </c>
      <c r="U63" s="633">
        <f t="shared" ref="U63:U64" si="155">ROUND(T63/U$6,0)</f>
        <v>0</v>
      </c>
    </row>
    <row r="64" spans="1:35">
      <c r="A64" s="424" t="s">
        <v>48</v>
      </c>
      <c r="B64" s="632">
        <f t="shared" si="145"/>
        <v>0</v>
      </c>
      <c r="C64" s="434">
        <f t="shared" si="146"/>
        <v>0</v>
      </c>
      <c r="D64" s="632">
        <f>'LIT FGD'!$M82</f>
        <v>0</v>
      </c>
      <c r="E64" s="434">
        <f t="shared" si="147"/>
        <v>0</v>
      </c>
      <c r="F64" s="632">
        <f>'LSCO FGD'!$M82</f>
        <v>0</v>
      </c>
      <c r="G64" s="434">
        <f t="shared" si="148"/>
        <v>0</v>
      </c>
      <c r="H64" s="632">
        <f>'LSCPA FGD'!$M82</f>
        <v>0</v>
      </c>
      <c r="I64" s="434">
        <f t="shared" si="149"/>
        <v>0</v>
      </c>
      <c r="J64" s="632">
        <f>'TSTCH FGD'!$M82</f>
        <v>0</v>
      </c>
      <c r="K64" s="434">
        <f t="shared" si="150"/>
        <v>0</v>
      </c>
      <c r="L64" s="632">
        <f>'TSTCWT FGD'!$M82</f>
        <v>0</v>
      </c>
      <c r="M64" s="434">
        <f t="shared" si="151"/>
        <v>0</v>
      </c>
      <c r="N64" s="632">
        <f>'TSTCM FGD'!$M82</f>
        <v>0</v>
      </c>
      <c r="O64" s="434">
        <f t="shared" si="152"/>
        <v>0</v>
      </c>
      <c r="P64" s="632">
        <f>'TSTCW FGD'!$M82</f>
        <v>0</v>
      </c>
      <c r="Q64" s="434">
        <f t="shared" si="153"/>
        <v>0</v>
      </c>
      <c r="R64" s="632">
        <f>'TSTCNT FGD'!$M82</f>
        <v>0</v>
      </c>
      <c r="S64" s="434">
        <f t="shared" si="154"/>
        <v>0</v>
      </c>
      <c r="T64" s="632">
        <f>'TSTCFB FGD'!$M82</f>
        <v>0</v>
      </c>
      <c r="U64" s="434">
        <f t="shared" si="155"/>
        <v>0</v>
      </c>
      <c r="V64" s="674"/>
      <c r="W64" s="674"/>
      <c r="X64" s="674"/>
      <c r="Y64" s="674"/>
      <c r="Z64" s="674"/>
      <c r="AA64" s="674"/>
      <c r="AB64" s="674"/>
      <c r="AC64" s="674"/>
      <c r="AD64" s="674"/>
      <c r="AE64" s="674"/>
      <c r="AF64" s="674"/>
      <c r="AG64" s="674"/>
      <c r="AH64" s="674"/>
      <c r="AI64" s="674"/>
    </row>
    <row r="65" spans="1:21">
      <c r="A65" s="655" t="s">
        <v>3</v>
      </c>
      <c r="B65" s="656">
        <f t="shared" ref="B65:E65" si="156">SUM(B63:B64)</f>
        <v>-313162</v>
      </c>
      <c r="C65" s="656">
        <f t="shared" si="156"/>
        <v>-22</v>
      </c>
      <c r="D65" s="656">
        <f t="shared" si="156"/>
        <v>0</v>
      </c>
      <c r="E65" s="656">
        <f t="shared" si="156"/>
        <v>0</v>
      </c>
      <c r="F65" s="656">
        <f t="shared" ref="F65" si="157">SUM(F63:F64)</f>
        <v>-40984</v>
      </c>
      <c r="G65" s="656">
        <f t="shared" ref="G65" si="158">SUM(G63:G64)</f>
        <v>-27</v>
      </c>
      <c r="H65" s="656">
        <f t="shared" ref="H65" si="159">SUM(H63:H64)</f>
        <v>-272178</v>
      </c>
      <c r="I65" s="656">
        <f t="shared" ref="I65" si="160">SUM(I63:I64)</f>
        <v>-167</v>
      </c>
      <c r="J65" s="656">
        <f t="shared" ref="J65" si="161">SUM(J63:J64)</f>
        <v>0</v>
      </c>
      <c r="K65" s="656">
        <f t="shared" ref="K65" si="162">SUM(K63:K64)</f>
        <v>0</v>
      </c>
      <c r="L65" s="656">
        <f t="shared" ref="L65" si="163">SUM(L63:L64)</f>
        <v>0</v>
      </c>
      <c r="M65" s="656">
        <f t="shared" ref="M65" si="164">SUM(M63:M64)</f>
        <v>0</v>
      </c>
      <c r="N65" s="656">
        <f t="shared" ref="N65" si="165">SUM(N63:N64)</f>
        <v>0</v>
      </c>
      <c r="O65" s="656">
        <f t="shared" ref="O65" si="166">SUM(O63:O64)</f>
        <v>0</v>
      </c>
      <c r="P65" s="656">
        <f t="shared" ref="P65:R65" si="167">SUM(P63:P64)</f>
        <v>0</v>
      </c>
      <c r="Q65" s="656">
        <f t="shared" ref="Q65:T65" si="168">SUM(Q63:Q64)</f>
        <v>0</v>
      </c>
      <c r="R65" s="656">
        <f t="shared" si="167"/>
        <v>0</v>
      </c>
      <c r="S65" s="656">
        <f t="shared" si="168"/>
        <v>0</v>
      </c>
      <c r="T65" s="656">
        <f t="shared" si="168"/>
        <v>0</v>
      </c>
      <c r="U65" s="656">
        <f t="shared" ref="U65" si="169">SUM(U63:U64)</f>
        <v>0</v>
      </c>
    </row>
    <row r="66" spans="1:21">
      <c r="B66" s="685" t="str">
        <f>IF(B65&lt;&gt;'Smmy LIT-TSTC Sum'!B68,"Error","")</f>
        <v/>
      </c>
      <c r="C66" s="685" t="str">
        <f>IF(C65&lt;&gt;'Smmy LIT-TSTC Sum'!C68,"Error","")</f>
        <v/>
      </c>
      <c r="D66" s="685" t="str">
        <f>IF(D65&lt;&gt;'LIT FGD'!$M83,"Error","")</f>
        <v/>
      </c>
      <c r="E66" s="685" t="str">
        <f>IF(E65&lt;&gt;'LIT Sum'!$C59,"Error","")</f>
        <v/>
      </c>
      <c r="F66" s="685" t="str">
        <f>IF(F65&lt;&gt;'LSCO FGD'!$M83,"Error","")</f>
        <v/>
      </c>
      <c r="G66" s="685" t="str">
        <f>IF(G65&lt;&gt;'LSCO Sum'!$C59,"Error","")</f>
        <v/>
      </c>
      <c r="H66" s="685" t="str">
        <f>IF(H65&lt;&gt;'LSCPA FGD'!$M83,"Error","")</f>
        <v/>
      </c>
      <c r="I66" s="685" t="str">
        <f>IF(I65&lt;&gt;'LSCPA Sum'!$C59,"Error","")</f>
        <v/>
      </c>
      <c r="J66" s="685" t="str">
        <f>IF(J65&lt;&gt;'TSTCH FGD'!$M83,"Error","")</f>
        <v/>
      </c>
      <c r="K66" s="685" t="str">
        <f>IF(K65&lt;&gt;'TSTCH Sum'!$C59,"Error","")</f>
        <v/>
      </c>
      <c r="L66" s="685" t="str">
        <f>IF(L65&lt;&gt;'TSTCWT FGD'!$M83,"Error","")</f>
        <v/>
      </c>
      <c r="M66" s="685" t="str">
        <f>IF(M65&lt;&gt;'TSTCWT Sum'!$C59,"Error","")</f>
        <v/>
      </c>
      <c r="N66" s="685" t="str">
        <f>IF(N65&lt;&gt;'TSTCM FGD'!$M83,"Error","")</f>
        <v/>
      </c>
      <c r="O66" s="685" t="str">
        <f>IF(O65&lt;&gt;'TSTCM Sum'!$C59,"Error","")</f>
        <v/>
      </c>
      <c r="P66" s="685" t="str">
        <f>IF(P65&lt;&gt;'TSTCW FGD'!$M83,"Error","")</f>
        <v/>
      </c>
      <c r="Q66" s="685" t="str">
        <f>IF(Q65&lt;&gt;'TSTCW Sum'!$C59,"Error","")</f>
        <v/>
      </c>
      <c r="R66" s="685" t="str">
        <f>IF(R65&lt;&gt;'TSTCNT FGD'!$M83,"Error","")</f>
        <v/>
      </c>
      <c r="S66" s="685" t="str">
        <f>IF(S65&lt;&gt;'TSTCNT Sum'!$C59,"Error","")</f>
        <v/>
      </c>
      <c r="T66" s="685" t="str">
        <f>IF(T65&lt;&gt;'TSTCFB FGD'!$M83,"Error","")</f>
        <v/>
      </c>
      <c r="U66" s="685" t="str">
        <f>IF(U65&lt;&gt;'TSTCFB Sum'!$C59,"Error","")</f>
        <v/>
      </c>
    </row>
    <row r="67" spans="1:21" ht="13.8" thickBot="1">
      <c r="A67" s="709" t="s">
        <v>626</v>
      </c>
      <c r="B67" s="710">
        <f t="shared" ref="B67:E67" si="170">B39-B53+B60+B65</f>
        <v>16077889</v>
      </c>
      <c r="C67" s="710">
        <f t="shared" si="170"/>
        <v>1136</v>
      </c>
      <c r="D67" s="710">
        <f t="shared" si="170"/>
        <v>8956153</v>
      </c>
      <c r="E67" s="710">
        <f t="shared" si="170"/>
        <v>3015</v>
      </c>
      <c r="F67" s="710">
        <f t="shared" ref="F67:Q67" si="171">F39-F53+F60+F65</f>
        <v>3403546</v>
      </c>
      <c r="G67" s="710">
        <f t="shared" si="171"/>
        <v>2228</v>
      </c>
      <c r="H67" s="710">
        <f t="shared" si="171"/>
        <v>2835116</v>
      </c>
      <c r="I67" s="710">
        <f t="shared" si="171"/>
        <v>1743</v>
      </c>
      <c r="J67" s="710">
        <f t="shared" si="171"/>
        <v>8002671</v>
      </c>
      <c r="K67" s="710">
        <f t="shared" si="171"/>
        <v>3592</v>
      </c>
      <c r="L67" s="710">
        <f t="shared" si="171"/>
        <v>-673886</v>
      </c>
      <c r="M67" s="710">
        <f t="shared" si="171"/>
        <v>-894</v>
      </c>
      <c r="N67" s="710">
        <f t="shared" si="171"/>
        <v>679029</v>
      </c>
      <c r="O67" s="710">
        <f t="shared" si="171"/>
        <v>1508</v>
      </c>
      <c r="P67" s="710">
        <f t="shared" si="171"/>
        <v>-10531088</v>
      </c>
      <c r="Q67" s="710">
        <f t="shared" si="171"/>
        <v>-2657</v>
      </c>
      <c r="R67" s="710">
        <f t="shared" ref="R67:U67" si="172">R39-R53+R60+R65</f>
        <v>71440</v>
      </c>
      <c r="S67" s="710">
        <f t="shared" si="172"/>
        <v>427</v>
      </c>
      <c r="T67" s="821">
        <f t="shared" si="172"/>
        <v>3334908</v>
      </c>
      <c r="U67" s="821">
        <f t="shared" si="172"/>
        <v>6716</v>
      </c>
    </row>
    <row r="68" spans="1:21" ht="13.8" thickTop="1">
      <c r="B68" s="685" t="str">
        <f>IF(B67&lt;&gt;'Smmy LIT-TSTC Sum'!B70,"Error","")</f>
        <v/>
      </c>
      <c r="C68" s="685" t="str">
        <f>IF(ABS(C67-'Smmy LIT-TSTC Sum'!C70)&gt;5,"Error","")</f>
        <v/>
      </c>
      <c r="D68" s="685" t="str">
        <f>IF(D67&lt;&gt;'LIT FGD'!$M85,"Error","")</f>
        <v/>
      </c>
      <c r="E68" s="685" t="str">
        <f>IF(ABS(E67-'LIT Sum'!$C61)&gt;5,"Error","")</f>
        <v/>
      </c>
      <c r="F68" s="685" t="str">
        <f>IF(F67&lt;&gt;'LSCO FGD'!$M85,"Error","")</f>
        <v/>
      </c>
      <c r="G68" s="685" t="str">
        <f>IF(ABS(G67-'LSCO Sum'!$C61)&gt;5,"Error","")</f>
        <v/>
      </c>
      <c r="H68" s="685" t="str">
        <f>IF(H67&lt;&gt;'LSCPA FGD'!$M85,"Error","")</f>
        <v/>
      </c>
      <c r="I68" s="685" t="str">
        <f>IF(ABS(I67-'LSCPA Sum'!$C61)&gt;5,"Error","")</f>
        <v/>
      </c>
      <c r="J68" s="685" t="str">
        <f>IF(J67&lt;&gt;'TSTCH FGD'!$M85,"Error","")</f>
        <v/>
      </c>
      <c r="K68" s="685" t="str">
        <f>IF(ABS(K67-'TSTCH Sum'!$C61)&gt;5,"Error","")</f>
        <v/>
      </c>
      <c r="L68" s="685" t="str">
        <f>IF(L67&lt;&gt;'TSTCWT FGD'!$M85,"Error","")</f>
        <v/>
      </c>
      <c r="M68" s="685" t="str">
        <f>IF(ABS(M67-'TSTCWT Sum'!$C61)&gt;5,"Error","")</f>
        <v/>
      </c>
      <c r="N68" s="685" t="str">
        <f>IF(N67&lt;&gt;'TSTCM FGD'!$M85,"Error","")</f>
        <v/>
      </c>
      <c r="O68" s="685" t="str">
        <f>IF(O67&lt;&gt;'TSTCM Sum'!$C61,"Error","")</f>
        <v/>
      </c>
      <c r="P68" s="685" t="str">
        <f>IF(P67&lt;&gt;'TSTCW FGD'!$M85,"Error","")</f>
        <v/>
      </c>
      <c r="Q68" s="685" t="str">
        <f>IF(Q67&lt;&gt;'TSTCW Sum'!$C61,"Error","")</f>
        <v/>
      </c>
      <c r="R68" s="685" t="str">
        <f>IF(R67&lt;&gt;'TSTCNT FGD'!$M85,"Error","")</f>
        <v/>
      </c>
      <c r="S68" s="685" t="str">
        <f>IF(S67&lt;&gt;'TSTCNT Sum'!$C61,"Error","")</f>
        <v/>
      </c>
      <c r="T68" s="685" t="str">
        <f>IF(T67&lt;&gt;'TSTCFB FGD'!$M85,"Error","")</f>
        <v/>
      </c>
      <c r="U68" s="685" t="str">
        <f>IF(U67&lt;&gt;'TSTCFB Sum'!$C61,"Error","")</f>
        <v/>
      </c>
    </row>
    <row r="70" spans="1:21">
      <c r="B70" s="436" t="s">
        <v>157</v>
      </c>
      <c r="D70" s="436" t="s">
        <v>157</v>
      </c>
      <c r="F70" s="436" t="s">
        <v>157</v>
      </c>
      <c r="H70" s="436" t="s">
        <v>157</v>
      </c>
      <c r="J70" s="436" t="s">
        <v>157</v>
      </c>
      <c r="L70" s="436" t="s">
        <v>157</v>
      </c>
      <c r="N70" s="436" t="s">
        <v>157</v>
      </c>
      <c r="P70" s="436" t="s">
        <v>157</v>
      </c>
      <c r="R70" s="436" t="s">
        <v>157</v>
      </c>
      <c r="T70" s="436" t="s">
        <v>157</v>
      </c>
    </row>
    <row r="73" spans="1:21">
      <c r="A73" s="449"/>
    </row>
    <row r="74" spans="1:21">
      <c r="A74" s="441" t="s">
        <v>64</v>
      </c>
      <c r="B74" s="633">
        <f t="shared" ref="B74:B79" si="173">SUMIF(D$70:U$70,$B$70,D74:U74)</f>
        <v>0</v>
      </c>
      <c r="D74" s="633">
        <f>'LIT FGD'!$M87</f>
        <v>0</v>
      </c>
      <c r="F74" s="633">
        <f>'LSCO FGD'!$M87</f>
        <v>0</v>
      </c>
      <c r="H74" s="633">
        <f>'LSCPA FGD'!$M87</f>
        <v>0</v>
      </c>
      <c r="J74" s="633">
        <f>'TSTCH FGD'!$M87</f>
        <v>0</v>
      </c>
      <c r="L74" s="633">
        <f>'TSTCWT FGD'!$M87</f>
        <v>0</v>
      </c>
      <c r="N74" s="633">
        <f>'TSTCM FGD'!$M87</f>
        <v>0</v>
      </c>
      <c r="P74" s="633">
        <f>'TSTCW FGD'!$M87</f>
        <v>0</v>
      </c>
      <c r="R74" s="633">
        <f>'TSTCNT FGD'!$M87</f>
        <v>0</v>
      </c>
      <c r="T74" s="633">
        <f>'TSTCFB FGD'!$M87</f>
        <v>0</v>
      </c>
    </row>
    <row r="75" spans="1:21">
      <c r="A75" s="440" t="s">
        <v>65</v>
      </c>
      <c r="B75" s="632">
        <f t="shared" si="173"/>
        <v>-24711274</v>
      </c>
      <c r="D75" s="632">
        <f>'LIT FGD'!$M88</f>
        <v>-2626276</v>
      </c>
      <c r="F75" s="632">
        <f>'LSCO FGD'!$M88</f>
        <v>-2307452</v>
      </c>
      <c r="H75" s="632">
        <f>'LSCPA FGD'!$M88</f>
        <v>-2330206</v>
      </c>
      <c r="J75" s="632">
        <f>'TSTCH FGD'!$M88</f>
        <v>-3385724</v>
      </c>
      <c r="L75" s="632">
        <f>'TSTCWT FGD'!$M88</f>
        <v>-2392017</v>
      </c>
      <c r="N75" s="632">
        <f>'TSTCM FGD'!$M88</f>
        <v>-1012252</v>
      </c>
      <c r="P75" s="632">
        <f>'TSTCW FGD'!$M88</f>
        <v>-7043697</v>
      </c>
      <c r="R75" s="632">
        <f>'TSTCNT FGD'!$M88</f>
        <v>-782456</v>
      </c>
      <c r="T75" s="632">
        <f>'TSTCFB FGD'!$M88</f>
        <v>-2831194</v>
      </c>
    </row>
    <row r="76" spans="1:21">
      <c r="A76" s="428" t="s">
        <v>173</v>
      </c>
      <c r="B76" s="632">
        <f t="shared" si="173"/>
        <v>-28478</v>
      </c>
      <c r="D76" s="632">
        <f>'LIT FGD'!$M89</f>
        <v>0</v>
      </c>
      <c r="F76" s="632">
        <f>'LSCO FGD'!$M89</f>
        <v>0</v>
      </c>
      <c r="H76" s="632">
        <f>'LSCPA FGD'!$M89</f>
        <v>0</v>
      </c>
      <c r="J76" s="632">
        <f>'TSTCH FGD'!$M89</f>
        <v>0</v>
      </c>
      <c r="L76" s="632">
        <f>'TSTCWT FGD'!$M89</f>
        <v>0</v>
      </c>
      <c r="N76" s="632">
        <f>'TSTCM FGD'!$M89</f>
        <v>0</v>
      </c>
      <c r="P76" s="632">
        <f>'TSTCW FGD'!$M89</f>
        <v>-28478</v>
      </c>
      <c r="R76" s="632">
        <f>'TSTCNT FGD'!$M89</f>
        <v>0</v>
      </c>
      <c r="T76" s="632">
        <f>'TSTCFB FGD'!$M89</f>
        <v>0</v>
      </c>
    </row>
    <row r="77" spans="1:21">
      <c r="A77" s="428" t="s">
        <v>174</v>
      </c>
      <c r="B77" s="632">
        <f t="shared" si="173"/>
        <v>0</v>
      </c>
      <c r="D77" s="632">
        <f>'LIT FGD'!$M90</f>
        <v>0</v>
      </c>
      <c r="F77" s="632">
        <f>'LSCO FGD'!$M90</f>
        <v>0</v>
      </c>
      <c r="H77" s="632">
        <f>'LSCPA FGD'!$M90</f>
        <v>0</v>
      </c>
      <c r="J77" s="632">
        <f>'TSTCH FGD'!$M90</f>
        <v>0</v>
      </c>
      <c r="L77" s="632">
        <f>'TSTCWT FGD'!$M90</f>
        <v>0</v>
      </c>
      <c r="N77" s="632">
        <f>'TSTCM FGD'!$M90</f>
        <v>0</v>
      </c>
      <c r="P77" s="632">
        <f>'TSTCW FGD'!$M90</f>
        <v>0</v>
      </c>
      <c r="R77" s="632">
        <f>'TSTCNT FGD'!$M90</f>
        <v>0</v>
      </c>
      <c r="T77" s="632">
        <f>'TSTCFB FGD'!$M90</f>
        <v>0</v>
      </c>
    </row>
    <row r="78" spans="1:21" ht="12.75" customHeight="1">
      <c r="A78" s="428" t="s">
        <v>175</v>
      </c>
      <c r="B78" s="632">
        <f t="shared" si="173"/>
        <v>40998</v>
      </c>
      <c r="D78" s="632">
        <f>'LIT FGD'!$M91</f>
        <v>0</v>
      </c>
      <c r="F78" s="632">
        <f>'LSCO FGD'!$M91</f>
        <v>0</v>
      </c>
      <c r="H78" s="632">
        <f>'LSCPA FGD'!$M91</f>
        <v>0</v>
      </c>
      <c r="J78" s="632">
        <f>'TSTCH FGD'!$M91</f>
        <v>-35702</v>
      </c>
      <c r="L78" s="632">
        <f>'TSTCWT FGD'!$M91</f>
        <v>43050</v>
      </c>
      <c r="N78" s="632">
        <f>'TSTCM FGD'!$M91</f>
        <v>0</v>
      </c>
      <c r="P78" s="632">
        <f>'TSTCW FGD'!$M91</f>
        <v>55868</v>
      </c>
      <c r="R78" s="632">
        <f>'TSTCNT FGD'!$M91</f>
        <v>-47218</v>
      </c>
      <c r="T78" s="632">
        <f>'TSTCFB FGD'!$M91</f>
        <v>25000</v>
      </c>
    </row>
    <row r="79" spans="1:21" ht="12.75" customHeight="1">
      <c r="A79" s="440" t="s">
        <v>66</v>
      </c>
      <c r="B79" s="632">
        <f t="shared" si="173"/>
        <v>42715630</v>
      </c>
      <c r="D79" s="632">
        <f>'LIT FGD'!$M92</f>
        <v>0</v>
      </c>
      <c r="F79" s="632">
        <f>'LSCO FGD'!$M92</f>
        <v>3388479</v>
      </c>
      <c r="H79" s="632">
        <f>'LSCPA FGD'!$M92</f>
        <v>6157906</v>
      </c>
      <c r="J79" s="632">
        <f>'TSTCH FGD'!$M92</f>
        <v>1440707</v>
      </c>
      <c r="L79" s="632">
        <f>'TSTCWT FGD'!$M92</f>
        <v>973097</v>
      </c>
      <c r="N79" s="632">
        <f>'TSTCM FGD'!$M92</f>
        <v>588911</v>
      </c>
      <c r="P79" s="632">
        <f>'TSTCW FGD'!$M92</f>
        <v>27550207</v>
      </c>
      <c r="R79" s="632">
        <f>'TSTCNT FGD'!$M92</f>
        <v>159272</v>
      </c>
      <c r="T79" s="632">
        <f>'TSTCFB FGD'!$M92</f>
        <v>2457051</v>
      </c>
    </row>
    <row r="80" spans="1:21" s="823" customFormat="1" ht="12.75" customHeight="1" thickBot="1">
      <c r="A80" s="599" t="s">
        <v>57</v>
      </c>
      <c r="B80" s="822">
        <f>SUM(B74:B79)+B67</f>
        <v>34094765</v>
      </c>
      <c r="D80" s="822">
        <f>SUM(D74:D79)+D67</f>
        <v>6329877</v>
      </c>
      <c r="F80" s="822">
        <f>SUM(F74:F79)+F67</f>
        <v>4484573</v>
      </c>
      <c r="H80" s="822">
        <f>SUM(H74:H79)+H67</f>
        <v>6662816</v>
      </c>
      <c r="J80" s="822">
        <f>SUM(J74:J79)+J67</f>
        <v>6021952</v>
      </c>
      <c r="L80" s="822">
        <f>SUM(L74:L79)+L67</f>
        <v>-2049756</v>
      </c>
      <c r="N80" s="822">
        <f>SUM(N74:N79)+N67</f>
        <v>255688</v>
      </c>
      <c r="P80" s="822">
        <f>SUM(P74:P79)+P67</f>
        <v>10002812</v>
      </c>
      <c r="R80" s="822">
        <f>SUM(R74:R79)+R67</f>
        <v>-598962</v>
      </c>
      <c r="T80" s="822">
        <f>SUM(T74:T79)+T67</f>
        <v>2985765</v>
      </c>
    </row>
    <row r="81" spans="1:21" ht="13.8" thickTop="1">
      <c r="B81" s="424" t="str">
        <f>IF(B80&lt;&gt;'Smmy LIT-TSTC FGD'!M705,"Error","")</f>
        <v/>
      </c>
      <c r="D81" s="685" t="str">
        <f>IF(D80&lt;&gt;'LIT FGD'!$M93,"Error","")</f>
        <v/>
      </c>
      <c r="F81" s="685" t="str">
        <f>IF(F80&lt;&gt;'LSCO FGD'!$M93,"Error","")</f>
        <v/>
      </c>
      <c r="H81" s="685" t="str">
        <f>IF(H80&lt;&gt;'LSCPA FGD'!$M93,"Error","")</f>
        <v/>
      </c>
      <c r="J81" s="685" t="str">
        <f>IF(J80&lt;&gt;'TSTCH FGD'!$M93,"Error","")</f>
        <v/>
      </c>
      <c r="L81" s="685" t="str">
        <f>IF(L80&lt;&gt;'TSTCWT FGD'!$M93,"Error","")</f>
        <v/>
      </c>
      <c r="N81" s="685" t="str">
        <f>IF(N80&lt;&gt;'TSTCM FGD'!$M93,"Error","")</f>
        <v/>
      </c>
      <c r="P81" s="685" t="str">
        <f>IF(P80&lt;&gt;'TSTCW FGD'!$M93,"Error","")</f>
        <v/>
      </c>
      <c r="R81" s="685" t="str">
        <f>IF(R80&lt;&gt;'TSTCNT FGD'!$M93,"Error","")</f>
        <v/>
      </c>
      <c r="T81" s="685" t="str">
        <f>IF(T80&lt;&gt;'TSTCFB FGD'!$M93,"Error","")</f>
        <v/>
      </c>
    </row>
    <row r="83" spans="1:21">
      <c r="A83" s="424" t="s">
        <v>179</v>
      </c>
      <c r="B83" s="713" t="str">
        <f>IF(B80&lt;&gt;'Smmy LIT-TSTC FGD'!M705,"Error","")</f>
        <v/>
      </c>
      <c r="Q83" s="633"/>
      <c r="S83" s="633"/>
      <c r="U83" s="633"/>
    </row>
    <row r="84" spans="1:21">
      <c r="A84" s="437"/>
      <c r="B84" s="632"/>
      <c r="D84" s="801"/>
      <c r="E84" s="801"/>
      <c r="F84" s="801"/>
      <c r="G84" s="801"/>
      <c r="H84" s="801"/>
      <c r="I84" s="801"/>
      <c r="J84" s="801"/>
      <c r="K84" s="801"/>
      <c r="L84" s="801"/>
      <c r="M84" s="801"/>
      <c r="N84" s="801"/>
      <c r="O84" s="801"/>
      <c r="P84" s="801"/>
      <c r="R84" s="801"/>
      <c r="T84" s="801"/>
    </row>
    <row r="85" spans="1:21">
      <c r="A85" s="428"/>
      <c r="B85" s="440"/>
    </row>
    <row r="86" spans="1:21">
      <c r="A86" s="428"/>
      <c r="B86" s="436"/>
    </row>
  </sheetData>
  <dataConsolidate link="1">
    <dataRefs count="34">
      <dataRef ref="C6" sheet="ARL Sum" r:id="rId1"/>
      <dataRef ref="C6" sheet="ASU Sum" r:id="rId2"/>
      <dataRef ref="C6" sheet="AUS Sum" r:id="rId3"/>
      <dataRef ref="C6" sheet="BRW Sum" r:id="rId4"/>
      <dataRef ref="C6" sheet="DAL Sum" r:id="rId5"/>
      <dataRef ref="C6" sheet="ELP Sum" r:id="rId6"/>
      <dataRef ref="C6" sheet="LU Sum" r:id="rId7"/>
      <dataRef ref="C6" sheet="MidWSt Sum" r:id="rId8"/>
      <dataRef ref="C6" sheet="P-A Sum" r:id="rId9"/>
      <dataRef ref="C6" sheet="P-B Sum" r:id="rId10"/>
      <dataRef ref="C6" sheet="PVAMU Sum" r:id="rId11"/>
      <dataRef ref="C6" sheet="S-A Sum" r:id="rId12"/>
      <dataRef ref="C6" sheet="SFA Sum" r:id="rId13"/>
      <dataRef ref="C6" sheet="shsu Sum" r:id="rId14"/>
      <dataRef ref="C6" sheet="SRSU Sum" r:id="rId15"/>
      <dataRef ref="C6" sheet="TAMIU Sum" r:id="rId16"/>
      <dataRef ref="C6" sheet="TAMU Sum" r:id="rId17"/>
      <dataRef ref="C6" sheet="TAMUC Sum" r:id="rId18"/>
      <dataRef ref="C6" sheet="TAMUCC Sum" r:id="rId19"/>
      <dataRef ref="C6" sheet="TAMUG Sum" r:id="rId20"/>
      <dataRef ref="C6" sheet="TAMUK Sum" r:id="rId21"/>
      <dataRef ref="C6" sheet="TAMUT Sum" r:id="rId22"/>
      <dataRef ref="C6" sheet="TarlSt Sum" r:id="rId23"/>
      <dataRef ref="C6" sheet="TSU Sum" r:id="rId24"/>
      <dataRef ref="C6" sheet="TTU Sum" r:id="rId25"/>
      <dataRef ref="C6" sheet="TWU Sum" r:id="rId26"/>
      <dataRef ref="C6" sheet="TxSt Sum" r:id="rId27"/>
      <dataRef ref="C6" sheet="TYL Sum" r:id="rId28"/>
      <dataRef ref="C6" sheet="UH Sum" r:id="rId29"/>
      <dataRef ref="C6" sheet="UHCL Sum" r:id="rId30"/>
      <dataRef ref="C6" sheet="UHD Sum" r:id="rId31"/>
      <dataRef ref="C6" sheet="UHV Sum" r:id="rId32"/>
      <dataRef ref="C6" sheet="UNT Sum" r:id="rId33"/>
      <dataRef ref="C6" sheet="WTAMU Sum" r:id="rId34"/>
    </dataRefs>
  </dataConsolidate>
  <mergeCells count="10">
    <mergeCell ref="R4:S4"/>
    <mergeCell ref="T4:U4"/>
    <mergeCell ref="N4:O4"/>
    <mergeCell ref="P4:Q4"/>
    <mergeCell ref="B4:C4"/>
    <mergeCell ref="D4:E4"/>
    <mergeCell ref="F4:G4"/>
    <mergeCell ref="H4:I4"/>
    <mergeCell ref="J4:K4"/>
    <mergeCell ref="L4:M4"/>
  </mergeCells>
  <hyperlinks>
    <hyperlink ref="F1" location="Index!A1" display="Return to Index" xr:uid="{00000000-0004-0000-1100-000000000000}"/>
  </hyperlinks>
  <printOptions horizontalCentered="1"/>
  <pageMargins left="0.25" right="0.25" top="0.25" bottom="0.25" header="0" footer="0.25"/>
  <pageSetup scale="92" orientation="landscape" r:id="rId35"/>
  <headerFooter alignWithMargins="0"/>
  <rowBreaks count="1" manualBreakCount="1">
    <brk id="68" max="1" man="1"/>
  </rowBreaks>
  <ignoredErrors>
    <ignoredError sqref="D28:Q28 D31:Q38 E29:E30 G29:G30 I29:I30 K29:K30 M29:M30 O29:O30 Q29:Q30 D10:Q11 D41:Q56 D13:Q16 D40 F40 H40 J40 L40 N40:Q40" formula="1"/>
    <ignoredError sqref="D57:Q64" formula="1" unlockedFormula="1"/>
    <ignoredError sqref="B60:C62 C79 C75:E75 E79:G79 G75:I75 I79:K79 K75:M75 M79:O79 O75 C57:C59 C63:C64" unlocked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indexed="47"/>
    <pageSetUpPr fitToPage="1"/>
  </sheetPr>
  <dimension ref="A1:E148"/>
  <sheetViews>
    <sheetView showGridLines="0" topLeftCell="A6" zoomScale="65" zoomScaleNormal="65" workbookViewId="0">
      <selection activeCell="I90" sqref="I90"/>
    </sheetView>
  </sheetViews>
  <sheetFormatPr defaultColWidth="9.109375" defaultRowHeight="12.75" customHeight="1"/>
  <cols>
    <col min="1" max="1" width="158.6640625" style="424" customWidth="1"/>
    <col min="2" max="2" width="9.109375" style="424"/>
    <col min="3" max="3" width="47.44140625" style="424" customWidth="1"/>
    <col min="4" max="4" width="20.6640625" style="424" customWidth="1"/>
    <col min="5" max="5" width="9.109375" style="715"/>
    <col min="6" max="16384" width="9.109375" style="424"/>
  </cols>
  <sheetData>
    <row r="1" spans="1:5" ht="28.8" thickBot="1">
      <c r="A1" s="716" t="s">
        <v>121</v>
      </c>
      <c r="B1" s="424" t="s">
        <v>1129</v>
      </c>
      <c r="C1" s="426" t="s">
        <v>1079</v>
      </c>
    </row>
    <row r="2" spans="1:5" ht="28.2">
      <c r="A2" s="716" t="s">
        <v>1622</v>
      </c>
      <c r="C2" s="717" t="s">
        <v>62</v>
      </c>
    </row>
    <row r="3" spans="1:5" ht="28.2">
      <c r="A3" s="716" t="s">
        <v>1623</v>
      </c>
      <c r="C3" s="424" t="s">
        <v>63</v>
      </c>
    </row>
    <row r="4" spans="1:5" ht="12.75" customHeight="1">
      <c r="C4" s="424" t="s">
        <v>183</v>
      </c>
    </row>
    <row r="5" spans="1:5" ht="12.75" customHeight="1">
      <c r="C5" s="424" t="s">
        <v>184</v>
      </c>
    </row>
    <row r="7" spans="1:5" ht="12.75" customHeight="1">
      <c r="C7" s="1149" t="s">
        <v>25</v>
      </c>
      <c r="D7" s="1149"/>
    </row>
    <row r="8" spans="1:5" ht="12.75" customHeight="1">
      <c r="C8" s="717"/>
      <c r="D8" s="719"/>
    </row>
    <row r="9" spans="1:5" ht="12.75" customHeight="1">
      <c r="C9" s="720" t="s">
        <v>0</v>
      </c>
      <c r="D9" s="721">
        <f>'Smmy LIT-TSTC Sum'!B24</f>
        <v>192521005</v>
      </c>
      <c r="E9" s="722">
        <f>ROUND(D9/$D$14,3)</f>
        <v>0.52600000000000002</v>
      </c>
    </row>
    <row r="10" spans="1:5" ht="12.75" customHeight="1">
      <c r="C10" s="720" t="s">
        <v>4</v>
      </c>
      <c r="D10" s="721">
        <f>'Smmy LIT-TSTC Sum'!B29</f>
        <v>43883193</v>
      </c>
      <c r="E10" s="722">
        <f t="shared" ref="E10:E12" si="0">ROUND(D10/$D$14,3)</f>
        <v>0.12</v>
      </c>
    </row>
    <row r="11" spans="1:5" ht="12.75" customHeight="1">
      <c r="C11" s="720" t="s">
        <v>6</v>
      </c>
      <c r="D11" s="721">
        <f>'Smmy LIT-TSTC Sum'!B32</f>
        <v>103811595</v>
      </c>
      <c r="E11" s="722">
        <f t="shared" si="0"/>
        <v>0.28399999999999997</v>
      </c>
    </row>
    <row r="12" spans="1:5" ht="12.75" customHeight="1">
      <c r="C12" s="720" t="s">
        <v>8</v>
      </c>
      <c r="D12" s="721">
        <f>'Smmy LIT-TSTC Sum'!B41</f>
        <v>25548003</v>
      </c>
      <c r="E12" s="722">
        <f t="shared" si="0"/>
        <v>7.0000000000000007E-2</v>
      </c>
    </row>
    <row r="13" spans="1:5" ht="12.75" customHeight="1">
      <c r="C13" s="717"/>
      <c r="D13" s="719"/>
      <c r="E13" s="722"/>
    </row>
    <row r="14" spans="1:5" ht="11.25" customHeight="1">
      <c r="C14" s="723" t="s">
        <v>67</v>
      </c>
      <c r="D14" s="724">
        <f>SUM(D9:D13)</f>
        <v>365763796</v>
      </c>
      <c r="E14" s="722">
        <f>SUM(E9:E13)</f>
        <v>1</v>
      </c>
    </row>
    <row r="20" spans="3:4" ht="12.75" customHeight="1">
      <c r="C20" s="428" t="s">
        <v>88</v>
      </c>
    </row>
    <row r="21" spans="3:4" ht="12.75" customHeight="1">
      <c r="C21" s="428" t="s">
        <v>89</v>
      </c>
    </row>
    <row r="22" spans="3:4" ht="12.75" customHeight="1">
      <c r="C22" s="428" t="s">
        <v>90</v>
      </c>
    </row>
    <row r="23" spans="3:4" ht="12.75" customHeight="1">
      <c r="C23" s="428" t="s">
        <v>91</v>
      </c>
    </row>
    <row r="30" spans="3:4" ht="12.75" customHeight="1">
      <c r="C30" s="810" t="s">
        <v>196</v>
      </c>
      <c r="D30" s="811"/>
    </row>
    <row r="31" spans="3:4" ht="12.75" customHeight="1">
      <c r="C31" s="812"/>
    </row>
    <row r="32" spans="3:4" ht="12.75" customHeight="1">
      <c r="C32" s="812" t="s">
        <v>1624</v>
      </c>
      <c r="D32" s="424" t="s">
        <v>197</v>
      </c>
    </row>
    <row r="33" spans="1:4" ht="12.75" customHeight="1">
      <c r="C33" s="812" t="s">
        <v>1607</v>
      </c>
      <c r="D33" s="424" t="s">
        <v>198</v>
      </c>
    </row>
    <row r="34" spans="1:4" ht="12.75" customHeight="1">
      <c r="C34" s="812" t="s">
        <v>1625</v>
      </c>
      <c r="D34" s="424" t="s">
        <v>199</v>
      </c>
    </row>
    <row r="35" spans="1:4" ht="12.75" customHeight="1">
      <c r="C35" s="812"/>
    </row>
    <row r="36" spans="1:4" ht="12.75" customHeight="1">
      <c r="C36" s="813"/>
      <c r="D36" s="673"/>
    </row>
    <row r="47" spans="1:4" ht="12.75" customHeight="1">
      <c r="A47" s="1148" t="str">
        <f>C14&amp;" "&amp;TEXT(D14,"$#,###")</f>
        <v>Total Operating Sources $365,763,796</v>
      </c>
    </row>
    <row r="48" spans="1:4" ht="12.75" customHeight="1">
      <c r="A48" s="1148"/>
    </row>
    <row r="52" spans="3:5" ht="12.75" customHeight="1">
      <c r="C52" s="718" t="s">
        <v>25</v>
      </c>
      <c r="D52" s="719"/>
    </row>
    <row r="54" spans="3:5" ht="12.75" customHeight="1">
      <c r="C54" s="720" t="s">
        <v>1</v>
      </c>
      <c r="D54" s="721">
        <f>'Smmy LIT-TSTC Sum'!B19</f>
        <v>172111214</v>
      </c>
      <c r="E54" s="722">
        <f>ROUND(D54/$D$67,3)</f>
        <v>0.47099999999999997</v>
      </c>
    </row>
    <row r="55" spans="3:5" ht="12.75" customHeight="1">
      <c r="C55" s="720" t="s">
        <v>72</v>
      </c>
      <c r="D55" s="721">
        <f>'Smmy LIT-TSTC Sum'!B20</f>
        <v>5488663</v>
      </c>
      <c r="E55" s="722">
        <f>ROUND(D55/$D$67,3)</f>
        <v>1.4999999999999999E-2</v>
      </c>
    </row>
    <row r="56" spans="3:5" ht="12.75" customHeight="1">
      <c r="C56" s="725"/>
      <c r="D56" s="721"/>
      <c r="E56" s="722"/>
    </row>
    <row r="57" spans="3:5" ht="12.75" customHeight="1">
      <c r="C57" s="720" t="s">
        <v>1334</v>
      </c>
      <c r="D57" s="721">
        <f>'Smmy LIT-TSTC Sum'!B22</f>
        <v>14921128</v>
      </c>
      <c r="E57" s="722">
        <f t="shared" ref="E57:E66" si="1">ROUND(D57/$D$67,3)</f>
        <v>4.1000000000000002E-2</v>
      </c>
    </row>
    <row r="58" spans="3:5" ht="12.75" customHeight="1">
      <c r="C58" s="725" t="s">
        <v>41</v>
      </c>
      <c r="D58" s="721">
        <f>'Smmy LIT-TSTC Sum'!B23</f>
        <v>0</v>
      </c>
      <c r="E58" s="722">
        <f t="shared" si="1"/>
        <v>0</v>
      </c>
    </row>
    <row r="59" spans="3:5" ht="12.75" customHeight="1">
      <c r="C59" s="720" t="s">
        <v>26</v>
      </c>
      <c r="D59" s="721">
        <f>'Smmy LIT-TSTC Sum'!B29</f>
        <v>43883193</v>
      </c>
      <c r="E59" s="722">
        <f t="shared" si="1"/>
        <v>0.12</v>
      </c>
    </row>
    <row r="60" spans="3:5" ht="12.75" customHeight="1">
      <c r="C60" s="720" t="s">
        <v>73</v>
      </c>
      <c r="D60" s="721">
        <f>'Smmy LIT-TSTC Sum'!B32</f>
        <v>103811595</v>
      </c>
      <c r="E60" s="722">
        <f t="shared" si="1"/>
        <v>0.28399999999999997</v>
      </c>
    </row>
    <row r="61" spans="3:5" ht="12.75" customHeight="1">
      <c r="C61" s="720" t="s">
        <v>74</v>
      </c>
      <c r="D61" s="721">
        <f>'Smmy LIT-TSTC Sum'!B35</f>
        <v>649272</v>
      </c>
      <c r="E61" s="722">
        <f t="shared" si="1"/>
        <v>2E-3</v>
      </c>
    </row>
    <row r="62" spans="3:5" ht="12.75" customHeight="1">
      <c r="C62" s="720" t="s">
        <v>27</v>
      </c>
      <c r="D62" s="721">
        <f>'Smmy LIT-TSTC Sum'!B36</f>
        <v>1246034</v>
      </c>
      <c r="E62" s="722">
        <f t="shared" si="1"/>
        <v>3.0000000000000001E-3</v>
      </c>
    </row>
    <row r="63" spans="3:5" ht="12.75" customHeight="1">
      <c r="C63" s="720" t="s">
        <v>75</v>
      </c>
      <c r="D63" s="721">
        <f>'Smmy LIT-TSTC Sum'!B37</f>
        <v>5965631</v>
      </c>
      <c r="E63" s="722">
        <f t="shared" si="1"/>
        <v>1.6E-2</v>
      </c>
    </row>
    <row r="64" spans="3:5" ht="12.75" customHeight="1">
      <c r="C64" s="720" t="s">
        <v>76</v>
      </c>
      <c r="D64" s="721">
        <f>'Smmy LIT-TSTC Sum'!B38</f>
        <v>6278216</v>
      </c>
      <c r="E64" s="722">
        <f t="shared" si="1"/>
        <v>1.7000000000000001E-2</v>
      </c>
    </row>
    <row r="65" spans="1:5" ht="12.75" customHeight="1">
      <c r="C65" s="720" t="s">
        <v>123</v>
      </c>
      <c r="D65" s="721">
        <f>'Smmy LIT-TSTC Sum'!B39</f>
        <v>5480708</v>
      </c>
      <c r="E65" s="722">
        <f t="shared" si="1"/>
        <v>1.4999999999999999E-2</v>
      </c>
    </row>
    <row r="66" spans="1:5" ht="12.75" customHeight="1">
      <c r="C66" s="720" t="s">
        <v>51</v>
      </c>
      <c r="D66" s="721">
        <f>'Smmy LIT-TSTC Sum'!B40</f>
        <v>5928142</v>
      </c>
      <c r="E66" s="722">
        <f t="shared" si="1"/>
        <v>1.6E-2</v>
      </c>
    </row>
    <row r="67" spans="1:5" ht="12.75" customHeight="1">
      <c r="C67" s="723" t="s">
        <v>67</v>
      </c>
      <c r="D67" s="724">
        <f>SUM(D54:D66)</f>
        <v>365763796</v>
      </c>
      <c r="E67" s="726">
        <f>SUM(E54:E66)</f>
        <v>1</v>
      </c>
    </row>
    <row r="80" spans="1:5" ht="12.75" customHeight="1">
      <c r="A80" s="727"/>
    </row>
    <row r="81" spans="1:1" ht="12.75" customHeight="1">
      <c r="A81" s="727"/>
    </row>
    <row r="82" spans="1:1" ht="12.75" customHeight="1">
      <c r="A82" s="727"/>
    </row>
    <row r="83" spans="1:1" ht="12.75" customHeight="1">
      <c r="A83" s="727"/>
    </row>
    <row r="84" spans="1:1" ht="12.75" customHeight="1">
      <c r="A84" s="727"/>
    </row>
    <row r="85" spans="1:1" ht="12.75" customHeight="1">
      <c r="A85" s="727"/>
    </row>
    <row r="86" spans="1:1" ht="12.75" customHeight="1">
      <c r="A86" s="727"/>
    </row>
    <row r="87" spans="1:1" ht="12.75" customHeight="1">
      <c r="A87" s="727"/>
    </row>
    <row r="88" spans="1:1" ht="12.75" customHeight="1">
      <c r="A88" s="727"/>
    </row>
    <row r="89" spans="1:1" ht="12.75" customHeight="1">
      <c r="A89" s="727"/>
    </row>
    <row r="90" spans="1:1" ht="12.75" customHeight="1">
      <c r="A90" s="727"/>
    </row>
    <row r="91" spans="1:1" ht="12.75" customHeight="1">
      <c r="A91" s="727"/>
    </row>
    <row r="92" spans="1:1" ht="12.75" customHeight="1">
      <c r="A92" s="1148" t="str">
        <f>C67&amp;" "&amp;TEXT(D67,"$#,###")</f>
        <v>Total Operating Sources $365,763,796</v>
      </c>
    </row>
    <row r="93" spans="1:1" ht="12.75" customHeight="1">
      <c r="A93" s="1148"/>
    </row>
    <row r="94" spans="1:1" ht="12.75" customHeight="1">
      <c r="A94" s="727"/>
    </row>
    <row r="95" spans="1:1" ht="12.75" customHeight="1">
      <c r="A95" s="727"/>
    </row>
    <row r="96" spans="1:1" ht="12.75" customHeight="1">
      <c r="A96" s="727"/>
    </row>
    <row r="97" spans="1:5" ht="12.75" customHeight="1">
      <c r="A97" s="727"/>
    </row>
    <row r="98" spans="1:5" ht="12.75" customHeight="1">
      <c r="A98" s="727"/>
    </row>
    <row r="100" spans="1:5" ht="12.75" customHeight="1">
      <c r="C100" s="1149" t="s">
        <v>13</v>
      </c>
      <c r="D100" s="1149"/>
    </row>
    <row r="101" spans="1:5" ht="12.75" customHeight="1">
      <c r="C101" s="1149"/>
      <c r="D101" s="1149"/>
    </row>
    <row r="102" spans="1:5" ht="12.75" customHeight="1">
      <c r="C102" s="728" t="s">
        <v>14</v>
      </c>
      <c r="D102" s="721">
        <f>'Smmy LIT-TSTC Sum'!B45</f>
        <v>112251958</v>
      </c>
      <c r="E102" s="722">
        <f>ROUND(D102/$D$114,3)</f>
        <v>0.34499999999999997</v>
      </c>
    </row>
    <row r="103" spans="1:5" ht="12.75" customHeight="1">
      <c r="C103" s="729" t="s">
        <v>15</v>
      </c>
      <c r="D103" s="721">
        <f>'Smmy LIT-TSTC Sum'!B46</f>
        <v>0</v>
      </c>
      <c r="E103" s="722">
        <f t="shared" ref="E103:E112" si="2">ROUND(D103/$D$114,3)</f>
        <v>0</v>
      </c>
    </row>
    <row r="104" spans="1:5" ht="12.75" customHeight="1">
      <c r="C104" s="728" t="s">
        <v>16</v>
      </c>
      <c r="D104" s="721">
        <f>'Smmy LIT-TSTC Sum'!B47</f>
        <v>2049439</v>
      </c>
      <c r="E104" s="722">
        <f t="shared" si="2"/>
        <v>6.0000000000000001E-3</v>
      </c>
    </row>
    <row r="105" spans="1:5" ht="12.75" customHeight="1">
      <c r="C105" s="728" t="s">
        <v>17</v>
      </c>
      <c r="D105" s="721">
        <f>'Smmy LIT-TSTC Sum'!B48</f>
        <v>27591822</v>
      </c>
      <c r="E105" s="722">
        <f t="shared" si="2"/>
        <v>8.5000000000000006E-2</v>
      </c>
    </row>
    <row r="106" spans="1:5" ht="12.75" customHeight="1">
      <c r="C106" s="728" t="s">
        <v>18</v>
      </c>
      <c r="D106" s="721">
        <f>'Smmy LIT-TSTC Sum'!B49</f>
        <v>24501803</v>
      </c>
      <c r="E106" s="722">
        <f t="shared" si="2"/>
        <v>7.4999999999999997E-2</v>
      </c>
    </row>
    <row r="107" spans="1:5" ht="12.75" customHeight="1">
      <c r="C107" s="728" t="s">
        <v>19</v>
      </c>
      <c r="D107" s="721">
        <f>'Smmy LIT-TSTC Sum'!B50</f>
        <v>38464123</v>
      </c>
      <c r="E107" s="722">
        <f t="shared" si="2"/>
        <v>0.11799999999999999</v>
      </c>
    </row>
    <row r="108" spans="1:5" ht="12.75" customHeight="1">
      <c r="C108" s="728" t="s">
        <v>77</v>
      </c>
      <c r="D108" s="721">
        <f>'Smmy LIT-TSTC Sum'!B51</f>
        <v>24275373</v>
      </c>
      <c r="E108" s="722">
        <f t="shared" si="2"/>
        <v>7.4999999999999997E-2</v>
      </c>
    </row>
    <row r="109" spans="1:5" ht="12.75" customHeight="1">
      <c r="C109" s="728" t="s">
        <v>78</v>
      </c>
      <c r="D109" s="721">
        <f>'Smmy LIT-TSTC Sum'!B52</f>
        <v>50361522</v>
      </c>
      <c r="E109" s="722">
        <f t="shared" si="2"/>
        <v>0.155</v>
      </c>
    </row>
    <row r="110" spans="1:5" ht="12.75" customHeight="1">
      <c r="C110" s="728" t="s">
        <v>22</v>
      </c>
      <c r="D110" s="721">
        <f>'Smmy LIT-TSTC Sum'!B53</f>
        <v>9840191</v>
      </c>
      <c r="E110" s="722">
        <f t="shared" si="2"/>
        <v>0.03</v>
      </c>
    </row>
    <row r="111" spans="1:5" ht="12.75" customHeight="1">
      <c r="C111" s="728" t="s">
        <v>29</v>
      </c>
      <c r="D111" s="721">
        <f>'Smmy LIT-TSTC Sum'!B54</f>
        <v>29847628</v>
      </c>
      <c r="E111" s="722">
        <f t="shared" si="2"/>
        <v>9.1999999999999998E-2</v>
      </c>
    </row>
    <row r="112" spans="1:5" ht="12.75" customHeight="1">
      <c r="C112" s="720" t="s">
        <v>52</v>
      </c>
      <c r="D112" s="721">
        <f>'Smmy LIT-TSTC Sum'!B55</f>
        <v>6414445</v>
      </c>
      <c r="E112" s="722">
        <f t="shared" si="2"/>
        <v>0.02</v>
      </c>
    </row>
    <row r="113" spans="3:5" ht="12.75" customHeight="1">
      <c r="C113" s="717"/>
      <c r="D113" s="717"/>
    </row>
    <row r="114" spans="3:5" ht="12.75" customHeight="1">
      <c r="C114" s="730" t="s">
        <v>68</v>
      </c>
      <c r="D114" s="724">
        <f>SUM(D102:D113)</f>
        <v>325598304</v>
      </c>
      <c r="E114" s="726">
        <f>SUM(E102:E113)</f>
        <v>1.0009999999999999</v>
      </c>
    </row>
    <row r="116" spans="3:5" ht="12.75" customHeight="1">
      <c r="C116" s="731"/>
    </row>
    <row r="131" spans="1:1" ht="12.75" customHeight="1">
      <c r="A131" s="720"/>
    </row>
    <row r="136" spans="1:1" ht="12.75" customHeight="1">
      <c r="A136" s="1148" t="str">
        <f>C114&amp;" "&amp;TEXT(D114,"$#,###")</f>
        <v>Total Operating Uses $325,598,304</v>
      </c>
    </row>
    <row r="137" spans="1:1" ht="12.75" customHeight="1">
      <c r="A137" s="1148"/>
    </row>
    <row r="139" spans="1:1" ht="16.5" customHeight="1">
      <c r="A139" s="732" t="s">
        <v>69</v>
      </c>
    </row>
    <row r="140" spans="1:1" ht="19.5" customHeight="1">
      <c r="A140" s="720" t="s">
        <v>55</v>
      </c>
    </row>
    <row r="141" spans="1:1" ht="13.5" customHeight="1"/>
    <row r="142" spans="1:1" ht="13.5" customHeight="1"/>
    <row r="143" spans="1:1" ht="13.5" customHeight="1"/>
    <row r="144" spans="1:1" ht="13.5" customHeight="1"/>
    <row r="145" spans="1:1" ht="13.5" customHeight="1"/>
    <row r="146" spans="1:1" ht="12.75" customHeight="1">
      <c r="A146" s="623"/>
    </row>
    <row r="147" spans="1:1" ht="12.75" customHeight="1">
      <c r="A147" s="623"/>
    </row>
    <row r="148" spans="1:1" ht="12.75" customHeight="1">
      <c r="A148" s="623"/>
    </row>
  </sheetData>
  <mergeCells count="6">
    <mergeCell ref="A136:A137"/>
    <mergeCell ref="C101:D101"/>
    <mergeCell ref="C7:D7"/>
    <mergeCell ref="C100:D100"/>
    <mergeCell ref="A47:A48"/>
    <mergeCell ref="A92:A93"/>
  </mergeCells>
  <hyperlinks>
    <hyperlink ref="C1" location="Index!A1" display="Return to Index" xr:uid="{00000000-0004-0000-1200-000000000000}"/>
  </hyperlinks>
  <printOptions horizontalCentered="1"/>
  <pageMargins left="0.5" right="0.5" top="0.25" bottom="0.25" header="0" footer="0.25"/>
  <pageSetup scale="42" orientation="portrait" r:id="rId1"/>
  <headerFooter alignWithMargins="0"/>
  <rowBreaks count="1" manualBreakCount="1">
    <brk id="118" max="16383" man="1"/>
  </rowBreaks>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ransitionEvaluation="1" transitionEntry="1">
    <tabColor indexed="13"/>
  </sheetPr>
  <dimension ref="A1:O112"/>
  <sheetViews>
    <sheetView showGridLines="0" zoomScale="85" zoomScaleNormal="85" workbookViewId="0">
      <pane xSplit="2" ySplit="15" topLeftCell="C16" activePane="bottomRight" state="frozen"/>
      <selection activeCell="I90" sqref="I90"/>
      <selection pane="topRight" activeCell="I90" sqref="I90"/>
      <selection pane="bottomLeft" activeCell="I90" sqref="I90"/>
      <selection pane="bottomRight" activeCell="I90" sqref="I90"/>
    </sheetView>
  </sheetViews>
  <sheetFormatPr defaultColWidth="9.109375" defaultRowHeight="13.2" outlineLevelRow="1"/>
  <cols>
    <col min="1" max="1" width="61.6640625" style="424" customWidth="1"/>
    <col min="2" max="2" width="17.88671875" style="424" customWidth="1"/>
    <col min="3" max="3" width="14.6640625" style="424" customWidth="1"/>
    <col min="4" max="4" width="13.33203125" style="424" customWidth="1"/>
    <col min="5" max="5" width="14.33203125" style="424" customWidth="1"/>
    <col min="6" max="6" width="15.44140625" style="424" customWidth="1"/>
    <col min="7" max="7" width="19.5546875" style="424" customWidth="1"/>
    <col min="8" max="8" width="21.33203125" style="424" customWidth="1"/>
    <col min="9" max="9" width="13.88671875" style="424" customWidth="1"/>
    <col min="10" max="11" width="14.88671875" style="424" customWidth="1"/>
    <col min="12" max="12" width="14.6640625" style="424" customWidth="1"/>
    <col min="13" max="13" width="13.6640625" style="424" customWidth="1"/>
    <col min="14" max="14" width="13" style="424" customWidth="1"/>
    <col min="15" max="15" width="12.6640625" style="424" customWidth="1"/>
    <col min="16" max="16384" width="9.109375" style="424"/>
  </cols>
  <sheetData>
    <row r="1" spans="1:15" ht="16.8" thickTop="1" thickBot="1">
      <c r="A1" s="615" t="str">
        <f>'Smmy LIT-TSTC Chrts'!$A$1</f>
        <v>Statewide Summary - Lamar State Colleges &amp; Texas State Technical Colleges</v>
      </c>
      <c r="B1" s="447" t="s">
        <v>1129</v>
      </c>
      <c r="C1" s="447"/>
      <c r="E1" s="784" t="s">
        <v>1079</v>
      </c>
      <c r="F1" s="1156" t="s">
        <v>1080</v>
      </c>
      <c r="G1" s="1156"/>
      <c r="H1" s="1156"/>
      <c r="I1" s="1156"/>
      <c r="J1" s="1164" t="s">
        <v>1081</v>
      </c>
      <c r="K1" s="1165"/>
      <c r="L1" s="1165"/>
      <c r="M1" s="1165"/>
      <c r="N1" s="1165"/>
      <c r="O1" s="1166"/>
    </row>
    <row r="2" spans="1:15" ht="16.2" thickTop="1">
      <c r="A2" s="615" t="str">
        <f>'Smmy LIT-TSTC Chrts'!$A$2</f>
        <v>For the Year Ended August 31, 2022</v>
      </c>
      <c r="B2" s="447"/>
      <c r="C2" s="447"/>
      <c r="D2" s="785"/>
      <c r="E2" s="785"/>
      <c r="F2" s="616"/>
      <c r="G2" s="428"/>
      <c r="H2" s="428"/>
      <c r="I2" s="428"/>
      <c r="J2" s="616"/>
      <c r="K2" s="616"/>
      <c r="L2" s="616"/>
      <c r="M2" s="616"/>
      <c r="N2" s="428"/>
      <c r="O2" s="428"/>
    </row>
    <row r="3" spans="1:15" ht="15.6">
      <c r="A3" s="615" t="str">
        <f>'Smmy LIT-TSTC Chrts'!$A$3</f>
        <v>Source: FY 2022 Annual Financial Report</v>
      </c>
      <c r="B3" s="447"/>
      <c r="C3" s="447"/>
      <c r="F3" s="428"/>
      <c r="G3" s="428"/>
      <c r="H3" s="428"/>
      <c r="I3" s="428"/>
      <c r="J3" s="428"/>
      <c r="K3" s="428"/>
      <c r="L3" s="428"/>
      <c r="M3" s="428"/>
      <c r="N3" s="428"/>
      <c r="O3" s="428"/>
    </row>
    <row r="4" spans="1:15">
      <c r="B4" s="436"/>
      <c r="C4" s="436"/>
      <c r="D4" s="1167" t="s">
        <v>80</v>
      </c>
      <c r="E4" s="1167" t="s">
        <v>1053</v>
      </c>
      <c r="F4" s="428"/>
      <c r="G4" s="428"/>
      <c r="H4" s="428"/>
      <c r="I4" s="428"/>
      <c r="J4" s="428"/>
      <c r="K4" s="428"/>
      <c r="L4" s="428"/>
      <c r="M4" s="428"/>
      <c r="N4" s="428"/>
      <c r="O4" s="428"/>
    </row>
    <row r="5" spans="1:15" ht="17.399999999999999">
      <c r="A5" s="617" t="str">
        <f>'Smmy LIT-TSTC Chrts'!$C$34</f>
        <v>Summary Worksheet FY 2022</v>
      </c>
      <c r="B5" s="618" t="s">
        <v>86</v>
      </c>
      <c r="C5" s="618" t="s">
        <v>122</v>
      </c>
      <c r="D5" s="1168"/>
      <c r="E5" s="1168"/>
      <c r="F5" s="428"/>
      <c r="G5" s="786" t="s">
        <v>1082</v>
      </c>
      <c r="H5" s="428"/>
      <c r="I5" s="621" t="s">
        <v>1406</v>
      </c>
      <c r="J5" s="622" t="s">
        <v>1054</v>
      </c>
      <c r="K5" s="428"/>
      <c r="L5" s="428"/>
      <c r="M5" s="428"/>
      <c r="N5" s="428"/>
      <c r="O5" s="428"/>
    </row>
    <row r="6" spans="1:15" ht="13.5" hidden="1" customHeight="1" outlineLevel="1">
      <c r="A6" s="770" t="str">
        <f>'LIT Chrts'!$A$1</f>
        <v>Lamar Institute of Technology</v>
      </c>
      <c r="B6" s="787"/>
      <c r="C6" s="788">
        <f>'LIT Sum'!$C$6</f>
        <v>2971.26</v>
      </c>
      <c r="D6" s="733"/>
      <c r="E6" s="733"/>
      <c r="F6" s="517"/>
      <c r="G6" s="517"/>
      <c r="H6" s="517"/>
      <c r="I6" s="467"/>
      <c r="J6" s="517"/>
    </row>
    <row r="7" spans="1:15" ht="12.75" hidden="1" customHeight="1" outlineLevel="1">
      <c r="A7" s="770" t="str">
        <f>'LSCO Chrts'!$A$1</f>
        <v>Lamar State College - Orange</v>
      </c>
      <c r="B7" s="787"/>
      <c r="C7" s="788">
        <f>'LSCO Sum'!$C$6</f>
        <v>1526.43</v>
      </c>
      <c r="D7" s="733"/>
      <c r="E7" s="733"/>
      <c r="I7" s="467"/>
    </row>
    <row r="8" spans="1:15" ht="12.75" hidden="1" customHeight="1" outlineLevel="1">
      <c r="A8" s="770" t="str">
        <f>'LSCPA Chrts'!$A$1</f>
        <v>Lamar State College - Port Arthur</v>
      </c>
      <c r="B8" s="787"/>
      <c r="C8" s="788">
        <f>'LSCPA Sum'!$C$6</f>
        <v>1628.81</v>
      </c>
      <c r="D8" s="733"/>
      <c r="E8" s="733"/>
      <c r="I8" s="467"/>
    </row>
    <row r="9" spans="1:15" ht="12.75" hidden="1" customHeight="1" outlineLevel="1">
      <c r="A9" s="770" t="str">
        <f>'TSTCH Chrts'!$A$1</f>
        <v>Texas State Technical College - Harlingen</v>
      </c>
      <c r="B9" s="787"/>
      <c r="C9" s="788">
        <f>'TSTCH Sum'!$C$6</f>
        <v>2227.89</v>
      </c>
      <c r="D9" s="733"/>
      <c r="E9" s="733"/>
      <c r="I9" s="467"/>
    </row>
    <row r="10" spans="1:15" ht="12.75" hidden="1" customHeight="1" outlineLevel="1">
      <c r="A10" s="770" t="str">
        <f>'TSTCM Chrts'!$A$1</f>
        <v>Texas State Technical College - Marshall</v>
      </c>
      <c r="B10" s="787"/>
      <c r="C10" s="788">
        <f>'TSTCM Sum'!$C$6</f>
        <v>449.61</v>
      </c>
      <c r="D10" s="733"/>
      <c r="E10" s="733"/>
      <c r="I10" s="467"/>
    </row>
    <row r="11" spans="1:15" ht="12.75" hidden="1" customHeight="1" outlineLevel="1">
      <c r="A11" s="770" t="str">
        <f>'TSTCW Chrts'!$A$1</f>
        <v>Texas State Technical College - Waco</v>
      </c>
      <c r="B11" s="787"/>
      <c r="C11" s="788">
        <f>'TSTCW Sum'!$C$6</f>
        <v>3962.03</v>
      </c>
      <c r="D11" s="733"/>
      <c r="E11" s="733"/>
      <c r="I11" s="467"/>
    </row>
    <row r="12" spans="1:15" ht="12.75" hidden="1" customHeight="1" outlineLevel="1">
      <c r="A12" s="770" t="str">
        <f>'TSTCWT Chrts'!$A$1</f>
        <v>Texas State Technical College - West Texas</v>
      </c>
      <c r="B12" s="787"/>
      <c r="C12" s="788">
        <f>'TSTCWT Sum'!$C$6</f>
        <v>755.61</v>
      </c>
      <c r="D12" s="733"/>
      <c r="E12" s="733"/>
      <c r="I12" s="467"/>
    </row>
    <row r="13" spans="1:15" ht="12.75" hidden="1" customHeight="1" outlineLevel="1">
      <c r="A13" s="770" t="str">
        <f>'TSTCNT Chrts'!$A$1</f>
        <v>Texas State Technical College - North Texas</v>
      </c>
      <c r="B13" s="787"/>
      <c r="C13" s="788">
        <f>'TSTCNT Sum'!$C$6</f>
        <v>167.73</v>
      </c>
      <c r="D13" s="733"/>
      <c r="E13" s="733"/>
      <c r="I13" s="467"/>
    </row>
    <row r="14" spans="1:15" ht="12.75" hidden="1" customHeight="1" outlineLevel="1">
      <c r="A14" s="770" t="str">
        <f>'TSTCFB Chrts'!$A$1</f>
        <v>Texas State Technical College - Fort Bend</v>
      </c>
      <c r="B14" s="787"/>
      <c r="C14" s="788">
        <f>'TSTCFB Sum'!$C$6</f>
        <v>496.42</v>
      </c>
      <c r="D14" s="733"/>
      <c r="E14" s="733"/>
      <c r="I14" s="467"/>
    </row>
    <row r="15" spans="1:15" collapsed="1">
      <c r="A15" s="623" t="s">
        <v>160</v>
      </c>
      <c r="B15" s="624"/>
      <c r="C15" s="625">
        <f>SUM(C6:C14)</f>
        <v>14185.79</v>
      </c>
      <c r="I15" s="467"/>
    </row>
    <row r="16" spans="1:15">
      <c r="I16" s="677" t="s">
        <v>1083</v>
      </c>
    </row>
    <row r="17" spans="1:10">
      <c r="A17" s="629" t="s">
        <v>70</v>
      </c>
      <c r="B17" s="629"/>
      <c r="C17" s="629"/>
      <c r="D17" s="428"/>
      <c r="E17" s="428"/>
      <c r="F17" s="428"/>
      <c r="G17" s="428"/>
      <c r="H17" s="428"/>
      <c r="I17" s="789">
        <f>FTSE!$L$19</f>
        <v>739.38500000000022</v>
      </c>
      <c r="J17" s="626"/>
    </row>
    <row r="18" spans="1:10" ht="12.75" customHeight="1" thickBot="1">
      <c r="A18" s="623" t="s">
        <v>0</v>
      </c>
      <c r="B18" s="632"/>
      <c r="C18" s="632"/>
      <c r="D18" s="428"/>
      <c r="E18" s="428"/>
      <c r="F18" s="428"/>
      <c r="G18" s="428"/>
      <c r="H18" s="428"/>
      <c r="I18" s="428"/>
      <c r="J18" s="626"/>
    </row>
    <row r="19" spans="1:10" ht="12.75" customHeight="1" thickTop="1">
      <c r="A19" s="424" t="s">
        <v>1</v>
      </c>
      <c r="B19" s="633">
        <f>'Smmy LIT-TSTC FGD'!M19</f>
        <v>172111214</v>
      </c>
      <c r="C19" s="633">
        <f>ROUND(B19/$C$15,0)</f>
        <v>12133</v>
      </c>
      <c r="D19" s="633">
        <f>'Smmy LIT-TSTC FGD'!F19</f>
        <v>0</v>
      </c>
      <c r="E19" s="470"/>
      <c r="F19" s="634">
        <f>B19-(SUM(D19:E19))</f>
        <v>172111214</v>
      </c>
      <c r="G19" s="635" t="s">
        <v>1</v>
      </c>
      <c r="H19" s="636"/>
      <c r="I19" s="701" t="s">
        <v>1084</v>
      </c>
      <c r="J19" s="638">
        <f>ROUND(F19/$C$15,0)</f>
        <v>12133</v>
      </c>
    </row>
    <row r="20" spans="1:10" ht="12.75" customHeight="1" thickBot="1">
      <c r="A20" s="424" t="s">
        <v>2</v>
      </c>
      <c r="B20" s="639">
        <f>'Smmy LIT-TSTC FGD'!M29</f>
        <v>5488663</v>
      </c>
      <c r="C20" s="434">
        <f>ROUND(B20/$C$15,0)</f>
        <v>387</v>
      </c>
      <c r="D20" s="639">
        <f>'Smmy LIT-TSTC FGD'!F29</f>
        <v>0</v>
      </c>
      <c r="E20" s="447"/>
      <c r="F20" s="640">
        <f t="shared" ref="F20:F23" si="0">B20-(SUM(D20:E20))</f>
        <v>5488663</v>
      </c>
      <c r="G20" s="641">
        <f>SUM(F19:F20)</f>
        <v>177599877</v>
      </c>
      <c r="H20" s="642"/>
      <c r="I20" s="790">
        <f>ROUND($G$20/$C$15,0)</f>
        <v>12520</v>
      </c>
      <c r="J20" s="791">
        <f t="shared" ref="J20:J23" si="1">ROUND(F20/$C$15,0)</f>
        <v>387</v>
      </c>
    </row>
    <row r="21" spans="1:10" ht="12.75" hidden="1" customHeight="1" thickTop="1" thickBot="1">
      <c r="A21" s="424" t="s">
        <v>1365</v>
      </c>
      <c r="B21" s="639"/>
      <c r="C21" s="434"/>
      <c r="D21" s="639"/>
      <c r="E21" s="447"/>
      <c r="F21" s="645"/>
      <c r="J21" s="791">
        <f t="shared" si="1"/>
        <v>0</v>
      </c>
    </row>
    <row r="22" spans="1:10" ht="12.75" customHeight="1" thickTop="1">
      <c r="A22" s="424" t="s">
        <v>1334</v>
      </c>
      <c r="B22" s="639">
        <f>'Smmy LIT-TSTC FGD'!M49</f>
        <v>14921128</v>
      </c>
      <c r="C22" s="434">
        <f>ROUND(B22/$C$15,0)</f>
        <v>1052</v>
      </c>
      <c r="D22" s="639">
        <f>'Smmy LIT-TSTC FGD'!F49</f>
        <v>0</v>
      </c>
      <c r="E22" s="447"/>
      <c r="F22" s="647">
        <f t="shared" si="0"/>
        <v>14921128</v>
      </c>
      <c r="G22" s="648" t="s">
        <v>81</v>
      </c>
      <c r="H22" s="649"/>
      <c r="I22" s="792" t="s">
        <v>1085</v>
      </c>
      <c r="J22" s="644">
        <f t="shared" si="1"/>
        <v>1052</v>
      </c>
    </row>
    <row r="23" spans="1:10" ht="12.75" customHeight="1" thickBot="1">
      <c r="A23" s="424" t="s">
        <v>49</v>
      </c>
      <c r="B23" s="639">
        <f>'Smmy LIT-TSTC FGD'!M59</f>
        <v>0</v>
      </c>
      <c r="C23" s="434">
        <f>ROUND(B23/$C$15,0)</f>
        <v>0</v>
      </c>
      <c r="D23" s="639">
        <f>'Smmy LIT-TSTC FGD'!F59</f>
        <v>0</v>
      </c>
      <c r="E23" s="447"/>
      <c r="F23" s="645">
        <f t="shared" si="0"/>
        <v>0</v>
      </c>
      <c r="G23" s="651">
        <f>SUM(F22:F23)</f>
        <v>14921128</v>
      </c>
      <c r="H23" s="652"/>
      <c r="I23" s="793">
        <f>ROUND($G$20/$I$17,0)</f>
        <v>240199</v>
      </c>
      <c r="J23" s="791">
        <f t="shared" si="1"/>
        <v>0</v>
      </c>
    </row>
    <row r="24" spans="1:10" ht="12.75" customHeight="1" thickTop="1">
      <c r="A24" s="655" t="s">
        <v>3</v>
      </c>
      <c r="B24" s="656">
        <f>SUM(B19:B23)</f>
        <v>192521005</v>
      </c>
      <c r="C24" s="656">
        <f>SUM(C19:C23)</f>
        <v>13572</v>
      </c>
      <c r="D24" s="656">
        <f>SUM(D19:D23)</f>
        <v>0</v>
      </c>
      <c r="E24" s="656">
        <f>SUM(E19:E23)</f>
        <v>0</v>
      </c>
      <c r="F24" s="657">
        <f>SUM(F19:F23)</f>
        <v>192521005</v>
      </c>
      <c r="G24" s="428"/>
      <c r="H24" s="428"/>
      <c r="I24" s="658"/>
      <c r="J24" s="659">
        <f>SUM(J19:J23)</f>
        <v>13572</v>
      </c>
    </row>
    <row r="25" spans="1:10">
      <c r="B25" s="660"/>
      <c r="D25" s="428"/>
      <c r="E25" s="428"/>
      <c r="F25" s="428"/>
      <c r="G25" s="428"/>
      <c r="H25" s="428"/>
      <c r="I25" s="428"/>
      <c r="J25" s="626"/>
    </row>
    <row r="26" spans="1:10">
      <c r="A26" s="623" t="s">
        <v>4</v>
      </c>
      <c r="B26" s="639"/>
      <c r="D26" s="428"/>
      <c r="E26" s="428"/>
      <c r="F26" s="428"/>
      <c r="G26" s="428"/>
      <c r="H26" s="428"/>
      <c r="I26" s="428"/>
      <c r="J26" s="626"/>
    </row>
    <row r="27" spans="1:10">
      <c r="A27" s="424" t="s">
        <v>39</v>
      </c>
      <c r="B27" s="633">
        <f>'Smmy LIT-TSTC FGD'!M191</f>
        <v>36896224</v>
      </c>
      <c r="C27" s="633">
        <f>ROUND(B27/$C$15,0)</f>
        <v>2601</v>
      </c>
      <c r="D27" s="633">
        <f>'Smmy LIT-TSTC FGD'!F191</f>
        <v>0</v>
      </c>
      <c r="E27" s="470"/>
      <c r="F27" s="470">
        <f t="shared" ref="F27:F28" si="2">B27-(SUM(D27:E27))</f>
        <v>36896224</v>
      </c>
      <c r="G27" s="428"/>
      <c r="H27" s="428"/>
      <c r="I27" s="428"/>
      <c r="J27" s="638">
        <f>ROUND(F27/$C$15,0)</f>
        <v>2601</v>
      </c>
    </row>
    <row r="28" spans="1:10" ht="13.8" thickBot="1">
      <c r="A28" s="424" t="s">
        <v>40</v>
      </c>
      <c r="B28" s="639">
        <f>'Smmy LIT-TSTC FGD'!M312</f>
        <v>6986969</v>
      </c>
      <c r="C28" s="434">
        <f>ROUND(B28/$C$15,0)</f>
        <v>493</v>
      </c>
      <c r="D28" s="639">
        <f>'Smmy LIT-TSTC FGD'!F312</f>
        <v>720255</v>
      </c>
      <c r="E28" s="447"/>
      <c r="F28" s="447">
        <f t="shared" si="2"/>
        <v>6266714</v>
      </c>
      <c r="G28" s="428"/>
      <c r="H28" s="428"/>
      <c r="I28" s="428"/>
      <c r="J28" s="644">
        <f>ROUND(F28/$C$15,0)</f>
        <v>442</v>
      </c>
    </row>
    <row r="29" spans="1:10" ht="14.4" thickTop="1" thickBot="1">
      <c r="A29" s="655" t="s">
        <v>5</v>
      </c>
      <c r="B29" s="656">
        <f>SUM(B27:B28)</f>
        <v>43883193</v>
      </c>
      <c r="C29" s="656">
        <f>SUM(C27:C28)</f>
        <v>3094</v>
      </c>
      <c r="D29" s="501">
        <f>SUM(D27:D28)</f>
        <v>720255</v>
      </c>
      <c r="E29" s="661">
        <f>SUM(E27:E28)</f>
        <v>0</v>
      </c>
      <c r="F29" s="662">
        <f>SUM(F27:F28)</f>
        <v>43162938</v>
      </c>
      <c r="G29" s="663" t="s">
        <v>26</v>
      </c>
      <c r="H29" s="664"/>
      <c r="I29" s="428"/>
      <c r="J29" s="665">
        <f>SUM(J27:J28)</f>
        <v>3043</v>
      </c>
    </row>
    <row r="30" spans="1:10" ht="12.75" customHeight="1" thickTop="1">
      <c r="B30" s="666"/>
      <c r="D30" s="428"/>
      <c r="E30" s="428"/>
      <c r="F30" s="428"/>
      <c r="G30" s="428"/>
      <c r="H30" s="428"/>
      <c r="I30" s="428"/>
      <c r="J30" s="626"/>
    </row>
    <row r="31" spans="1:10" ht="13.8" thickBot="1">
      <c r="A31" s="623" t="s">
        <v>6</v>
      </c>
      <c r="B31" s="666"/>
      <c r="D31" s="428"/>
      <c r="E31" s="428"/>
      <c r="F31" s="428"/>
      <c r="G31" s="428"/>
      <c r="H31" s="428"/>
      <c r="I31" s="428"/>
      <c r="J31" s="626"/>
    </row>
    <row r="32" spans="1:10" ht="14.4" thickTop="1" thickBot="1">
      <c r="A32" s="655" t="s">
        <v>7</v>
      </c>
      <c r="B32" s="668">
        <f>'Smmy LIT-TSTC FGD'!M335</f>
        <v>103811595</v>
      </c>
      <c r="C32" s="656">
        <f>ROUND(B32/$C$15,0)</f>
        <v>7318</v>
      </c>
      <c r="D32" s="668">
        <f>'Smmy LIT-TSTC FGD'!F335</f>
        <v>0</v>
      </c>
      <c r="E32" s="661"/>
      <c r="F32" s="662">
        <f>B32-(SUM(D32:E32))</f>
        <v>103811595</v>
      </c>
      <c r="G32" s="669" t="s">
        <v>73</v>
      </c>
      <c r="H32" s="664"/>
      <c r="I32" s="428"/>
      <c r="J32" s="670">
        <f>ROUND(F32/$C$15,0)</f>
        <v>7318</v>
      </c>
    </row>
    <row r="33" spans="1:15" ht="13.8" thickTop="1">
      <c r="B33" s="666"/>
      <c r="D33" s="428"/>
      <c r="E33" s="428"/>
      <c r="F33" s="428"/>
      <c r="G33" s="428"/>
      <c r="H33" s="428"/>
      <c r="I33" s="428"/>
      <c r="J33" s="626"/>
    </row>
    <row r="34" spans="1:15">
      <c r="A34" s="623" t="s">
        <v>8</v>
      </c>
      <c r="B34" s="666"/>
      <c r="D34" s="428"/>
      <c r="E34" s="428"/>
      <c r="F34" s="428"/>
      <c r="G34" s="428"/>
      <c r="H34" s="428"/>
      <c r="I34" s="428"/>
      <c r="J34" s="626"/>
    </row>
    <row r="35" spans="1:15">
      <c r="A35" s="424" t="s">
        <v>42</v>
      </c>
      <c r="B35" s="633">
        <f>'Smmy LIT-TSTC FGD'!M347</f>
        <v>649272</v>
      </c>
      <c r="C35" s="633">
        <f t="shared" ref="C35:C40" si="3">ROUND(B35/$C$15,0)</f>
        <v>46</v>
      </c>
      <c r="D35" s="633">
        <f>'Smmy LIT-TSTC FGD'!F347</f>
        <v>11364</v>
      </c>
      <c r="E35" s="470"/>
      <c r="F35" s="470">
        <f t="shared" ref="F35:F40" si="4">B35-(SUM(D35:E35))</f>
        <v>637908</v>
      </c>
      <c r="G35" s="428"/>
      <c r="H35" s="428"/>
      <c r="I35" s="428"/>
      <c r="J35" s="638">
        <f t="shared" ref="J35:J40" si="5">ROUND(F35/$C$15,0)</f>
        <v>45</v>
      </c>
    </row>
    <row r="36" spans="1:15">
      <c r="A36" s="424" t="s">
        <v>9</v>
      </c>
      <c r="B36" s="639">
        <f>'Smmy LIT-TSTC FGD'!M357</f>
        <v>1246034</v>
      </c>
      <c r="C36" s="434">
        <f t="shared" si="3"/>
        <v>88</v>
      </c>
      <c r="D36" s="639">
        <f>'Smmy LIT-TSTC FGD'!F357</f>
        <v>0</v>
      </c>
      <c r="E36" s="447"/>
      <c r="F36" s="447">
        <f t="shared" si="4"/>
        <v>1246034</v>
      </c>
      <c r="G36" s="428"/>
      <c r="H36" s="428"/>
      <c r="I36" s="428"/>
      <c r="J36" s="644">
        <f t="shared" si="5"/>
        <v>88</v>
      </c>
    </row>
    <row r="37" spans="1:15" ht="13.8" thickBot="1">
      <c r="A37" s="424" t="s">
        <v>10</v>
      </c>
      <c r="B37" s="639">
        <f>'Smmy LIT-TSTC FGD'!M367</f>
        <v>5965631</v>
      </c>
      <c r="C37" s="434">
        <f t="shared" si="3"/>
        <v>421</v>
      </c>
      <c r="D37" s="639">
        <f>'Smmy LIT-TSTC FGD'!F367</f>
        <v>14704</v>
      </c>
      <c r="E37" s="447"/>
      <c r="F37" s="447">
        <f t="shared" si="4"/>
        <v>5950927</v>
      </c>
      <c r="G37" s="428"/>
      <c r="H37" s="428"/>
      <c r="I37" s="428"/>
      <c r="J37" s="644">
        <f t="shared" si="5"/>
        <v>419</v>
      </c>
    </row>
    <row r="38" spans="1:15" ht="13.8" thickBot="1">
      <c r="A38" s="424" t="s">
        <v>11</v>
      </c>
      <c r="B38" s="639">
        <f>'Smmy LIT-TSTC FGD'!M377</f>
        <v>6278216</v>
      </c>
      <c r="C38" s="434">
        <f t="shared" si="3"/>
        <v>443</v>
      </c>
      <c r="D38" s="639">
        <f>'Smmy LIT-TSTC FGD'!F377</f>
        <v>280744</v>
      </c>
      <c r="E38" s="447"/>
      <c r="F38" s="447">
        <f t="shared" si="4"/>
        <v>5997472</v>
      </c>
      <c r="G38" s="428"/>
      <c r="H38" s="428"/>
      <c r="I38" s="428"/>
      <c r="J38" s="644">
        <f t="shared" si="5"/>
        <v>423</v>
      </c>
      <c r="K38" s="1172" t="s">
        <v>664</v>
      </c>
      <c r="L38" s="1165"/>
      <c r="M38" s="1165"/>
      <c r="N38" s="1165"/>
      <c r="O38" s="1166"/>
    </row>
    <row r="39" spans="1:15" ht="13.8" thickBot="1">
      <c r="A39" s="424" t="s">
        <v>1376</v>
      </c>
      <c r="B39" s="671">
        <f>'Smmy LIT-TSTC FGD'!M387</f>
        <v>5480708</v>
      </c>
      <c r="C39" s="434">
        <f t="shared" si="3"/>
        <v>386</v>
      </c>
      <c r="D39" s="794">
        <f>B39</f>
        <v>5480708</v>
      </c>
      <c r="E39" s="447"/>
      <c r="F39" s="447">
        <f t="shared" si="4"/>
        <v>0</v>
      </c>
      <c r="G39" s="428"/>
      <c r="H39" s="428"/>
      <c r="I39" s="428"/>
      <c r="J39" s="644">
        <f t="shared" si="5"/>
        <v>0</v>
      </c>
      <c r="K39" s="1172" t="s">
        <v>643</v>
      </c>
      <c r="L39" s="1165"/>
      <c r="M39" s="1165"/>
      <c r="N39" s="1165"/>
      <c r="O39" s="1166"/>
    </row>
    <row r="40" spans="1:15" ht="12.75" customHeight="1" thickBot="1">
      <c r="A40" s="673" t="s">
        <v>43</v>
      </c>
      <c r="B40" s="639">
        <f>'Smmy LIT-TSTC FGD'!M397</f>
        <v>5928142</v>
      </c>
      <c r="C40" s="434">
        <f t="shared" si="3"/>
        <v>418</v>
      </c>
      <c r="D40" s="639">
        <f>'Smmy LIT-TSTC FGD'!F397</f>
        <v>38310</v>
      </c>
      <c r="E40" s="447"/>
      <c r="F40" s="447">
        <f t="shared" si="4"/>
        <v>5889832</v>
      </c>
      <c r="G40" s="468"/>
      <c r="H40" s="468"/>
      <c r="I40" s="468"/>
      <c r="J40" s="644">
        <f t="shared" si="5"/>
        <v>415</v>
      </c>
      <c r="K40" s="1157" t="s">
        <v>651</v>
      </c>
      <c r="L40" s="1157" t="s">
        <v>652</v>
      </c>
      <c r="M40" s="1157" t="s">
        <v>653</v>
      </c>
      <c r="N40" s="1157" t="s">
        <v>1303</v>
      </c>
      <c r="O40" s="1157" t="s">
        <v>347</v>
      </c>
    </row>
    <row r="41" spans="1:15" ht="12.75" customHeight="1" thickTop="1" thickBot="1">
      <c r="A41" s="655" t="s">
        <v>3</v>
      </c>
      <c r="B41" s="656">
        <f>SUM(B35:B40)</f>
        <v>25548003</v>
      </c>
      <c r="C41" s="656">
        <f>SUM(C35:C40)</f>
        <v>1802</v>
      </c>
      <c r="D41" s="675">
        <f>SUM(D35:D40)</f>
        <v>5825830</v>
      </c>
      <c r="E41" s="675">
        <f>SUM(E35:E40)</f>
        <v>0</v>
      </c>
      <c r="F41" s="676">
        <f>SUM(F35:F40)</f>
        <v>19722173</v>
      </c>
      <c r="G41" s="1169" t="s">
        <v>8</v>
      </c>
      <c r="H41" s="1170"/>
      <c r="I41" s="677" t="s">
        <v>1087</v>
      </c>
      <c r="J41" s="678">
        <f>SUM(J35:J40)</f>
        <v>1390</v>
      </c>
      <c r="K41" s="1158"/>
      <c r="L41" s="1158"/>
      <c r="M41" s="1158"/>
      <c r="N41" s="1158" t="s">
        <v>654</v>
      </c>
      <c r="O41" s="1158" t="s">
        <v>347</v>
      </c>
    </row>
    <row r="42" spans="1:15" ht="13.8" thickTop="1">
      <c r="A42" s="679" t="s">
        <v>67</v>
      </c>
      <c r="B42" s="680">
        <f>B24+B29+B32+B41</f>
        <v>365763796</v>
      </c>
      <c r="C42" s="681">
        <f>C24+C29+C32+C41</f>
        <v>25786</v>
      </c>
      <c r="D42" s="680">
        <f>D24+D29+D32+D41</f>
        <v>6546085</v>
      </c>
      <c r="E42" s="680">
        <f>E24+E29+E32+E41</f>
        <v>0</v>
      </c>
      <c r="F42" s="682">
        <f>F24+F29+F32+F41</f>
        <v>359217711</v>
      </c>
      <c r="G42" s="1171" t="s">
        <v>84</v>
      </c>
      <c r="H42" s="1171"/>
      <c r="I42" s="683">
        <f>ROUND($G$44/$C$15,0)</f>
        <v>24271</v>
      </c>
      <c r="J42" s="684">
        <f>J24+J29+J32+J41</f>
        <v>25323</v>
      </c>
      <c r="K42" s="1158"/>
      <c r="L42" s="1158"/>
      <c r="M42" s="1158"/>
      <c r="N42" s="1158"/>
      <c r="O42" s="1158"/>
    </row>
    <row r="43" spans="1:15" ht="13.8" thickBot="1">
      <c r="B43" s="685"/>
      <c r="D43" s="428"/>
      <c r="E43" s="428"/>
      <c r="F43" s="428" t="s">
        <v>1153</v>
      </c>
      <c r="G43" s="795">
        <f>G23*-1</f>
        <v>-14921128</v>
      </c>
      <c r="H43" s="428"/>
      <c r="I43" s="677" t="s">
        <v>1089</v>
      </c>
      <c r="J43" s="687"/>
      <c r="K43" s="1159"/>
      <c r="L43" s="1159"/>
      <c r="M43" s="1159"/>
      <c r="N43" s="1159"/>
      <c r="O43" s="1159"/>
    </row>
    <row r="44" spans="1:15" ht="14.4" thickTop="1" thickBot="1">
      <c r="A44" s="629" t="s">
        <v>71</v>
      </c>
      <c r="B44" s="629"/>
      <c r="C44" s="629"/>
      <c r="D44" s="517"/>
      <c r="E44" s="517"/>
      <c r="F44" s="688" t="s">
        <v>1088</v>
      </c>
      <c r="G44" s="689">
        <f>F42+G43</f>
        <v>344296583</v>
      </c>
      <c r="H44" s="428"/>
      <c r="I44" s="683">
        <f>ROUND($G$44/$I$17,0)</f>
        <v>465653</v>
      </c>
      <c r="J44" s="428"/>
      <c r="K44" s="690"/>
      <c r="L44" s="690"/>
      <c r="M44" s="690"/>
      <c r="N44" s="690"/>
      <c r="O44" s="690"/>
    </row>
    <row r="45" spans="1:15" ht="13.8" thickTop="1">
      <c r="A45" s="691" t="s">
        <v>14</v>
      </c>
      <c r="B45" s="633">
        <f>'Smmy LIT-TSTC FGD'!M429</f>
        <v>112251958</v>
      </c>
      <c r="C45" s="633">
        <f t="shared" ref="C45:C55" si="6">ROUND(B45/$C$15,0)</f>
        <v>7913</v>
      </c>
      <c r="D45" s="633">
        <f>'Smmy LIT-TSTC FGD'!F429</f>
        <v>0</v>
      </c>
      <c r="E45" s="470"/>
      <c r="F45" s="470">
        <f t="shared" ref="F45:F55" si="7">B45-(SUM(D45:E45))</f>
        <v>112251958</v>
      </c>
      <c r="G45" s="428"/>
      <c r="H45" s="692" t="s">
        <v>1407</v>
      </c>
      <c r="I45" s="693">
        <f>ROUND(F45/$C$15,0)</f>
        <v>7913</v>
      </c>
      <c r="J45" s="428" t="s">
        <v>665</v>
      </c>
      <c r="K45" s="470">
        <f>F45</f>
        <v>112251958</v>
      </c>
      <c r="L45" s="470">
        <f>K45</f>
        <v>112251958</v>
      </c>
      <c r="M45" s="470"/>
      <c r="N45" s="470"/>
      <c r="O45" s="470"/>
    </row>
    <row r="46" spans="1:15">
      <c r="A46" s="691" t="s">
        <v>15</v>
      </c>
      <c r="B46" s="639">
        <f>'Smmy LIT-TSTC FGD'!M439</f>
        <v>0</v>
      </c>
      <c r="C46" s="434">
        <f t="shared" si="6"/>
        <v>0</v>
      </c>
      <c r="D46" s="639">
        <f>'Smmy LIT-TSTC FGD'!F439</f>
        <v>0</v>
      </c>
      <c r="E46" s="447"/>
      <c r="F46" s="447">
        <f t="shared" si="7"/>
        <v>0</v>
      </c>
      <c r="G46" s="428"/>
      <c r="H46" s="428"/>
      <c r="J46" s="428" t="s">
        <v>666</v>
      </c>
      <c r="K46" s="458">
        <f>F46</f>
        <v>0</v>
      </c>
      <c r="L46" s="458">
        <f>K46</f>
        <v>0</v>
      </c>
      <c r="M46" s="458"/>
      <c r="N46" s="458"/>
      <c r="O46" s="458"/>
    </row>
    <row r="47" spans="1:15">
      <c r="A47" s="691" t="s">
        <v>16</v>
      </c>
      <c r="B47" s="639">
        <f>'Smmy LIT-TSTC FGD'!M449</f>
        <v>2049439</v>
      </c>
      <c r="C47" s="434">
        <f t="shared" si="6"/>
        <v>144</v>
      </c>
      <c r="D47" s="639">
        <f>'Smmy LIT-TSTC FGD'!F449</f>
        <v>0</v>
      </c>
      <c r="E47" s="639">
        <f>B47-D47</f>
        <v>2049439</v>
      </c>
      <c r="F47" s="447">
        <f t="shared" si="7"/>
        <v>0</v>
      </c>
      <c r="G47" s="428"/>
      <c r="H47" s="428"/>
      <c r="I47" s="428"/>
      <c r="J47" s="428" t="s">
        <v>667</v>
      </c>
      <c r="K47" s="1161" t="s">
        <v>1078</v>
      </c>
      <c r="L47" s="1162"/>
      <c r="M47" s="1162"/>
      <c r="N47" s="1162"/>
      <c r="O47" s="1163"/>
    </row>
    <row r="48" spans="1:15">
      <c r="A48" s="691" t="s">
        <v>17</v>
      </c>
      <c r="B48" s="639">
        <f>'Smmy LIT-TSTC FGD'!M459</f>
        <v>27591822</v>
      </c>
      <c r="C48" s="434">
        <f t="shared" si="6"/>
        <v>1945</v>
      </c>
      <c r="D48" s="639">
        <f>'Smmy LIT-TSTC FGD'!F459</f>
        <v>0</v>
      </c>
      <c r="E48" s="447"/>
      <c r="F48" s="447">
        <f t="shared" si="7"/>
        <v>27591822</v>
      </c>
      <c r="G48" s="428"/>
      <c r="H48" s="692" t="s">
        <v>1408</v>
      </c>
      <c r="I48" s="693">
        <f>ROUND(F48/$C$15,0)</f>
        <v>1945</v>
      </c>
      <c r="J48" s="428" t="s">
        <v>668</v>
      </c>
      <c r="K48" s="458">
        <f t="shared" ref="K48:K52" si="8">F48</f>
        <v>27591822</v>
      </c>
      <c r="L48" s="458">
        <f>K48</f>
        <v>27591822</v>
      </c>
      <c r="M48" s="458"/>
      <c r="N48" s="458"/>
      <c r="O48" s="458"/>
    </row>
    <row r="49" spans="1:15">
      <c r="A49" s="691" t="s">
        <v>18</v>
      </c>
      <c r="B49" s="639">
        <f>'Smmy LIT-TSTC FGD'!M469</f>
        <v>24501803</v>
      </c>
      <c r="C49" s="434">
        <f t="shared" si="6"/>
        <v>1727</v>
      </c>
      <c r="D49" s="639">
        <f>'Smmy LIT-TSTC FGD'!F469</f>
        <v>539132</v>
      </c>
      <c r="E49" s="447"/>
      <c r="F49" s="447">
        <f t="shared" si="7"/>
        <v>23962671</v>
      </c>
      <c r="G49" s="428"/>
      <c r="H49" s="428"/>
      <c r="I49" s="428"/>
      <c r="J49" s="428" t="s">
        <v>669</v>
      </c>
      <c r="K49" s="458">
        <f t="shared" si="8"/>
        <v>23962671</v>
      </c>
      <c r="L49" s="458"/>
      <c r="M49" s="458">
        <f>K49</f>
        <v>23962671</v>
      </c>
      <c r="N49" s="458"/>
      <c r="O49" s="458"/>
    </row>
    <row r="50" spans="1:15">
      <c r="A50" s="691" t="s">
        <v>19</v>
      </c>
      <c r="B50" s="639">
        <f>'Smmy LIT-TSTC FGD'!M479</f>
        <v>38464123</v>
      </c>
      <c r="C50" s="434">
        <f t="shared" si="6"/>
        <v>2711</v>
      </c>
      <c r="D50" s="639">
        <f>'Smmy LIT-TSTC FGD'!F479</f>
        <v>0</v>
      </c>
      <c r="E50" s="447"/>
      <c r="F50" s="447">
        <f t="shared" si="7"/>
        <v>38464123</v>
      </c>
      <c r="G50" s="428"/>
      <c r="H50" s="692" t="s">
        <v>1409</v>
      </c>
      <c r="I50" s="693">
        <f>ROUND(F50/$C$15,0)</f>
        <v>2711</v>
      </c>
      <c r="J50" s="428" t="s">
        <v>670</v>
      </c>
      <c r="K50" s="458">
        <f t="shared" si="8"/>
        <v>38464123</v>
      </c>
      <c r="L50" s="458"/>
      <c r="M50" s="458"/>
      <c r="N50" s="458">
        <f>K50</f>
        <v>38464123</v>
      </c>
      <c r="O50" s="458"/>
    </row>
    <row r="51" spans="1:15">
      <c r="A51" s="691" t="s">
        <v>20</v>
      </c>
      <c r="B51" s="639">
        <f>'Smmy LIT-TSTC FGD'!M489</f>
        <v>24275373</v>
      </c>
      <c r="C51" s="434">
        <f t="shared" si="6"/>
        <v>1711</v>
      </c>
      <c r="D51" s="639">
        <f>'Smmy LIT-TSTC FGD'!F489</f>
        <v>0</v>
      </c>
      <c r="E51" s="447"/>
      <c r="F51" s="447">
        <f t="shared" si="7"/>
        <v>24275373</v>
      </c>
      <c r="G51" s="428"/>
      <c r="H51" s="428"/>
      <c r="I51" s="428"/>
      <c r="J51" s="428" t="s">
        <v>671</v>
      </c>
      <c r="K51" s="458">
        <f t="shared" si="8"/>
        <v>24275373</v>
      </c>
      <c r="L51" s="458"/>
      <c r="M51" s="458"/>
      <c r="N51" s="458">
        <f>K51</f>
        <v>24275373</v>
      </c>
      <c r="O51" s="458"/>
    </row>
    <row r="52" spans="1:15">
      <c r="A52" s="691" t="s">
        <v>21</v>
      </c>
      <c r="B52" s="639">
        <f>'Smmy LIT-TSTC FGD'!M499</f>
        <v>50361522</v>
      </c>
      <c r="C52" s="434">
        <f t="shared" si="6"/>
        <v>3550</v>
      </c>
      <c r="D52" s="639">
        <f>'Smmy LIT-TSTC FGD'!F499</f>
        <v>0</v>
      </c>
      <c r="E52" s="447"/>
      <c r="F52" s="447">
        <f t="shared" si="7"/>
        <v>50361522</v>
      </c>
      <c r="G52" s="428"/>
      <c r="H52" s="428"/>
      <c r="I52" s="428"/>
      <c r="J52" s="428" t="s">
        <v>1055</v>
      </c>
      <c r="K52" s="458">
        <f t="shared" si="8"/>
        <v>50361522</v>
      </c>
      <c r="L52" s="458"/>
      <c r="M52" s="458">
        <f>K52</f>
        <v>50361522</v>
      </c>
      <c r="N52" s="458"/>
      <c r="O52" s="458"/>
    </row>
    <row r="53" spans="1:15">
      <c r="A53" s="691" t="s">
        <v>1377</v>
      </c>
      <c r="B53" s="639">
        <f>'Smmy LIT-TSTC FGD'!M509</f>
        <v>9840191</v>
      </c>
      <c r="C53" s="434">
        <f t="shared" si="6"/>
        <v>694</v>
      </c>
      <c r="D53" s="672">
        <f>B53</f>
        <v>9840191</v>
      </c>
      <c r="E53" s="447"/>
      <c r="F53" s="447">
        <f t="shared" si="7"/>
        <v>0</v>
      </c>
      <c r="G53" s="428"/>
      <c r="H53" s="428"/>
      <c r="I53" s="428"/>
      <c r="J53" s="428" t="s">
        <v>672</v>
      </c>
      <c r="K53" s="1161" t="s">
        <v>1078</v>
      </c>
      <c r="L53" s="1162"/>
      <c r="M53" s="1162"/>
      <c r="N53" s="1162"/>
      <c r="O53" s="1163"/>
    </row>
    <row r="54" spans="1:15" ht="14.25" customHeight="1">
      <c r="A54" s="691" t="s">
        <v>60</v>
      </c>
      <c r="B54" s="639">
        <f>'Smmy LIT-TSTC FGD'!M519</f>
        <v>29847628</v>
      </c>
      <c r="C54" s="434">
        <f t="shared" si="6"/>
        <v>2104</v>
      </c>
      <c r="D54" s="639">
        <f>'Smmy LIT-TSTC FGD'!F519</f>
        <v>173006</v>
      </c>
      <c r="E54" s="447"/>
      <c r="F54" s="447">
        <f t="shared" si="7"/>
        <v>29674622</v>
      </c>
      <c r="G54" s="428"/>
      <c r="H54" s="428"/>
      <c r="I54" s="428"/>
      <c r="J54" s="428" t="s">
        <v>673</v>
      </c>
      <c r="K54" s="458">
        <f t="shared" ref="K54:K55" si="9">F54</f>
        <v>29674622</v>
      </c>
      <c r="L54" s="458"/>
      <c r="M54" s="458"/>
      <c r="N54" s="458"/>
      <c r="O54" s="458">
        <f>K54</f>
        <v>29674622</v>
      </c>
    </row>
    <row r="55" spans="1:15" ht="13.8" thickBot="1">
      <c r="A55" s="424" t="s">
        <v>1627</v>
      </c>
      <c r="B55" s="639">
        <f>'Smmy LIT-TSTC FGD'!M529</f>
        <v>6414445</v>
      </c>
      <c r="C55" s="434">
        <f t="shared" si="6"/>
        <v>452</v>
      </c>
      <c r="D55" s="639">
        <f>'Smmy LIT-TSTC FGD'!F529</f>
        <v>0</v>
      </c>
      <c r="E55" s="447"/>
      <c r="F55" s="447">
        <f t="shared" si="7"/>
        <v>6414445</v>
      </c>
      <c r="G55" s="468"/>
      <c r="H55" s="692" t="s">
        <v>1410</v>
      </c>
      <c r="I55" s="693">
        <f>ROUND(SUM(F55+F54+F52+F51+F49+F46)/$C$15,0)</f>
        <v>9495</v>
      </c>
      <c r="J55" s="468" t="s">
        <v>347</v>
      </c>
      <c r="K55" s="458">
        <f t="shared" si="9"/>
        <v>6414445</v>
      </c>
      <c r="L55" s="696"/>
      <c r="M55" s="696"/>
      <c r="N55" s="696"/>
      <c r="O55" s="458">
        <f>K55</f>
        <v>6414445</v>
      </c>
    </row>
    <row r="56" spans="1:15" ht="14.25" customHeight="1" thickTop="1" thickBot="1">
      <c r="A56" s="697" t="s">
        <v>68</v>
      </c>
      <c r="B56" s="681">
        <f>SUM(B45:B55)</f>
        <v>325598304</v>
      </c>
      <c r="C56" s="681">
        <f>SUM(C45:C55)</f>
        <v>22951</v>
      </c>
      <c r="D56" s="698">
        <f>SUM(D45:D55)</f>
        <v>10552329</v>
      </c>
      <c r="E56" s="699">
        <f>SUM(E45:E55)</f>
        <v>2049439</v>
      </c>
      <c r="F56" s="700">
        <f>SUM(F45:F55)</f>
        <v>312996536</v>
      </c>
      <c r="G56" s="1150" t="s">
        <v>85</v>
      </c>
      <c r="H56" s="1151"/>
      <c r="I56" s="701" t="s">
        <v>1090</v>
      </c>
      <c r="J56" s="468" t="s">
        <v>674</v>
      </c>
      <c r="K56" s="702">
        <f>SUM(K45:K55)</f>
        <v>312996536</v>
      </c>
      <c r="L56" s="702">
        <f>SUM(L45:L55)</f>
        <v>139843780</v>
      </c>
      <c r="M56" s="702">
        <f>SUM(M45:M55)</f>
        <v>74324193</v>
      </c>
      <c r="N56" s="702">
        <f>SUM(N45:N55)</f>
        <v>62739496</v>
      </c>
      <c r="O56" s="702">
        <f>SUM(O45:O55)</f>
        <v>36089067</v>
      </c>
    </row>
    <row r="57" spans="1:15" ht="14.25" customHeight="1" thickTop="1" thickBot="1">
      <c r="B57" s="685"/>
      <c r="D57" s="428"/>
      <c r="E57" s="428"/>
      <c r="F57" s="796"/>
      <c r="G57" s="1152"/>
      <c r="H57" s="1153"/>
      <c r="I57" s="797">
        <f>ROUND($F$56/$C$15,0)</f>
        <v>22064</v>
      </c>
      <c r="J57" s="1160" t="s">
        <v>675</v>
      </c>
      <c r="K57" s="696"/>
      <c r="L57" s="696"/>
      <c r="M57" s="696"/>
      <c r="N57" s="696"/>
      <c r="O57" s="696"/>
    </row>
    <row r="58" spans="1:15" ht="13.5" customHeight="1" thickBot="1">
      <c r="A58" s="623" t="s">
        <v>23</v>
      </c>
      <c r="B58" s="632"/>
      <c r="D58" s="428"/>
      <c r="E58" s="428"/>
      <c r="F58" s="704"/>
      <c r="G58" s="1152"/>
      <c r="H58" s="1153"/>
      <c r="I58" s="798"/>
      <c r="J58" s="1160"/>
      <c r="K58" s="799">
        <f>ROUND(K56/$C$45,2)</f>
        <v>39554.720000000001</v>
      </c>
      <c r="L58" s="799">
        <f t="shared" ref="L58:O58" si="10">ROUND(L56/$C$45,2)</f>
        <v>17672.66</v>
      </c>
      <c r="M58" s="799">
        <f t="shared" si="10"/>
        <v>9392.67</v>
      </c>
      <c r="N58" s="799">
        <f t="shared" si="10"/>
        <v>7928.66</v>
      </c>
      <c r="O58" s="799">
        <f t="shared" si="10"/>
        <v>4560.7299999999996</v>
      </c>
    </row>
    <row r="59" spans="1:15" ht="13.8" thickBot="1">
      <c r="A59" s="424" t="s">
        <v>61</v>
      </c>
      <c r="B59" s="800">
        <f>'Smmy LIT-TSTC FGD'!M551</f>
        <v>-16201405</v>
      </c>
      <c r="C59" s="633">
        <f>ROUND(B59/$C$15,0)</f>
        <v>-1142</v>
      </c>
      <c r="D59" s="666">
        <f>'Smmy LIT-TSTC FGD'!F551</f>
        <v>0</v>
      </c>
      <c r="E59" s="470"/>
      <c r="F59" s="706">
        <f t="shared" ref="F59" si="11">B59-(SUM(D59:E59))</f>
        <v>-16201405</v>
      </c>
      <c r="G59" s="1154"/>
      <c r="H59" s="1155"/>
      <c r="I59" s="658"/>
      <c r="J59" s="468"/>
      <c r="K59" s="674"/>
      <c r="L59" s="674"/>
      <c r="M59" s="674"/>
      <c r="N59" s="674"/>
      <c r="O59" s="674"/>
    </row>
    <row r="60" spans="1:15" ht="13.8" thickTop="1">
      <c r="A60" s="424" t="s">
        <v>627</v>
      </c>
      <c r="B60" s="666">
        <f>'Smmy LIT-TSTC FGD'!M561</f>
        <v>175575</v>
      </c>
      <c r="C60" s="434">
        <f>ROUND(B60/$C$15,0)</f>
        <v>12</v>
      </c>
      <c r="D60" s="666">
        <f>'Smmy LIT-TSTC FGD'!F561</f>
        <v>4603246</v>
      </c>
      <c r="E60" s="632"/>
      <c r="F60" s="447">
        <f t="shared" ref="F60:F62" si="12">B60-(SUM(D60:E60))</f>
        <v>-4427671</v>
      </c>
      <c r="G60" s="428"/>
      <c r="H60" s="428"/>
      <c r="I60" s="428"/>
      <c r="J60" s="428"/>
    </row>
    <row r="61" spans="1:15">
      <c r="A61" s="424" t="s">
        <v>50</v>
      </c>
      <c r="B61" s="666">
        <f>'Smmy LIT-TSTC FGD'!M571</f>
        <v>0</v>
      </c>
      <c r="C61" s="434">
        <f>ROUND(B61/$C$15,0)</f>
        <v>0</v>
      </c>
      <c r="D61" s="666">
        <f>'Smmy LIT-TSTC FGD'!F571</f>
        <v>0</v>
      </c>
      <c r="E61" s="632"/>
      <c r="F61" s="447">
        <f t="shared" si="12"/>
        <v>0</v>
      </c>
      <c r="G61" s="428"/>
      <c r="H61" s="428"/>
      <c r="I61" s="428"/>
      <c r="J61" s="468"/>
      <c r="K61" s="801"/>
    </row>
    <row r="62" spans="1:15" ht="12" customHeight="1">
      <c r="A62" s="424" t="s">
        <v>46</v>
      </c>
      <c r="B62" s="666">
        <f>'Smmy LIT-TSTC FGD'!M581</f>
        <v>-7748611</v>
      </c>
      <c r="C62" s="434">
        <f>ROUND(B62/$C$15,0)</f>
        <v>-546</v>
      </c>
      <c r="D62" s="666">
        <f>'Smmy LIT-TSTC FGD'!F581</f>
        <v>-12768</v>
      </c>
      <c r="E62" s="632"/>
      <c r="F62" s="447">
        <f t="shared" si="12"/>
        <v>-7735843</v>
      </c>
      <c r="G62" s="468"/>
      <c r="H62" s="428"/>
      <c r="I62" s="428"/>
      <c r="J62" s="468"/>
      <c r="K62" s="802"/>
      <c r="L62" s="674"/>
      <c r="M62" s="674"/>
      <c r="N62" s="674"/>
      <c r="O62" s="803"/>
    </row>
    <row r="63" spans="1:15">
      <c r="A63" s="655" t="s">
        <v>3</v>
      </c>
      <c r="B63" s="656">
        <f>SUM(B59:B62)</f>
        <v>-23774441</v>
      </c>
      <c r="C63" s="656">
        <f>SUM(C59:C62)</f>
        <v>-1676</v>
      </c>
      <c r="D63" s="656">
        <f>SUM(D59:D62)</f>
        <v>4590478</v>
      </c>
      <c r="E63" s="656">
        <f>SUM(E59:E62)</f>
        <v>0</v>
      </c>
      <c r="F63" s="708">
        <f>SUM(F59:F62)</f>
        <v>-28364919</v>
      </c>
      <c r="G63" s="428"/>
      <c r="H63" s="428"/>
      <c r="I63" s="428"/>
      <c r="J63" s="468"/>
    </row>
    <row r="64" spans="1:15">
      <c r="B64" s="632"/>
      <c r="D64" s="428"/>
      <c r="E64" s="428"/>
      <c r="F64" s="428"/>
      <c r="G64" s="428"/>
      <c r="H64" s="428"/>
      <c r="I64" s="428"/>
      <c r="J64" s="428"/>
    </row>
    <row r="65" spans="1:15">
      <c r="A65" s="623" t="s">
        <v>24</v>
      </c>
      <c r="B65" s="632"/>
      <c r="D65" s="428"/>
      <c r="E65" s="428"/>
      <c r="F65" s="468"/>
      <c r="G65" s="468"/>
      <c r="H65" s="468"/>
      <c r="I65" s="468"/>
      <c r="J65" s="468"/>
      <c r="K65" s="674"/>
      <c r="L65" s="674"/>
      <c r="M65" s="674"/>
      <c r="N65" s="674"/>
      <c r="O65" s="674"/>
    </row>
    <row r="66" spans="1:15">
      <c r="A66" s="424" t="s">
        <v>47</v>
      </c>
      <c r="B66" s="800">
        <f>'Smmy LIT-TSTC FGD'!M603</f>
        <v>-313162</v>
      </c>
      <c r="C66" s="633">
        <f>ROUND(B66/$C$15,0)</f>
        <v>-22</v>
      </c>
      <c r="D66" s="666">
        <f>'Smmy LIT-TSTC FGD'!F603</f>
        <v>0</v>
      </c>
      <c r="E66" s="470"/>
      <c r="F66" s="470">
        <f t="shared" ref="F66:F67" si="13">B66-(SUM(D66:E66))</f>
        <v>-313162</v>
      </c>
      <c r="G66" s="428"/>
      <c r="H66" s="428"/>
      <c r="I66" s="428"/>
      <c r="J66" s="428"/>
    </row>
    <row r="67" spans="1:15">
      <c r="A67" s="424" t="s">
        <v>48</v>
      </c>
      <c r="B67" s="666">
        <f>'Smmy LIT-TSTC FGD'!M613</f>
        <v>0</v>
      </c>
      <c r="C67" s="434">
        <f>ROUND(B67/$C$15,0)</f>
        <v>0</v>
      </c>
      <c r="D67" s="666">
        <f>'Smmy LIT-TSTC FGD'!F613</f>
        <v>0</v>
      </c>
      <c r="E67" s="632"/>
      <c r="F67" s="447">
        <f t="shared" si="13"/>
        <v>0</v>
      </c>
      <c r="G67" s="468"/>
      <c r="H67" s="468"/>
      <c r="I67" s="468"/>
      <c r="J67" s="468"/>
      <c r="K67" s="674"/>
      <c r="L67" s="674"/>
      <c r="M67" s="674"/>
      <c r="N67" s="674"/>
      <c r="O67" s="674"/>
    </row>
    <row r="68" spans="1:15">
      <c r="A68" s="655" t="s">
        <v>3</v>
      </c>
      <c r="B68" s="656">
        <f>SUM(B66:B67)</f>
        <v>-313162</v>
      </c>
      <c r="C68" s="656">
        <f>SUM(C66:C67)</f>
        <v>-22</v>
      </c>
      <c r="D68" s="656">
        <f>SUM(D66:D67)</f>
        <v>0</v>
      </c>
      <c r="E68" s="656">
        <f>SUM(E66:E67)</f>
        <v>0</v>
      </c>
      <c r="F68" s="656">
        <f>SUM(F66:F67)</f>
        <v>-313162</v>
      </c>
      <c r="G68" s="428"/>
      <c r="H68" s="428"/>
      <c r="I68" s="428"/>
      <c r="J68" s="428"/>
    </row>
    <row r="69" spans="1:15">
      <c r="B69" s="632"/>
      <c r="D69" s="428"/>
      <c r="E69" s="428"/>
      <c r="F69" s="428"/>
      <c r="G69" s="428"/>
      <c r="H69" s="428"/>
      <c r="I69" s="428"/>
      <c r="J69" s="428"/>
    </row>
    <row r="70" spans="1:15" ht="13.5" customHeight="1" thickBot="1">
      <c r="A70" s="709" t="s">
        <v>626</v>
      </c>
      <c r="B70" s="710">
        <f>B42-B56+B63+B68</f>
        <v>16077889</v>
      </c>
      <c r="C70" s="710">
        <f>C42-C56+C63+C68</f>
        <v>1137</v>
      </c>
      <c r="D70" s="710">
        <f>D42-D56+D63+D68</f>
        <v>584234</v>
      </c>
      <c r="E70" s="710">
        <f>E42-E56+E63+E68</f>
        <v>-2049439</v>
      </c>
      <c r="F70" s="710">
        <f>F42-F56+F63+F68</f>
        <v>17543094</v>
      </c>
      <c r="G70" s="428"/>
      <c r="H70" s="428"/>
      <c r="I70" s="428"/>
      <c r="J70" s="428"/>
      <c r="K70" s="470"/>
    </row>
    <row r="71" spans="1:15" ht="14.25" customHeight="1" thickTop="1">
      <c r="D71" s="428"/>
      <c r="E71" s="428"/>
    </row>
    <row r="72" spans="1:15">
      <c r="D72" s="470"/>
      <c r="E72" s="428"/>
    </row>
    <row r="73" spans="1:15">
      <c r="D73" s="428"/>
      <c r="E73" s="428"/>
    </row>
    <row r="74" spans="1:15">
      <c r="B74" s="711">
        <f>'Smmy LIT-TSTC FGD'!$M$634</f>
        <v>16077889</v>
      </c>
      <c r="D74" s="711">
        <f>'Smmy LIT-TSTC FGD'!$F$634</f>
        <v>584234</v>
      </c>
      <c r="E74" s="711">
        <f>'Smmy LIT-TSTC FGD'!$M$449*-1</f>
        <v>-2049439</v>
      </c>
    </row>
    <row r="75" spans="1:15">
      <c r="B75" s="711"/>
      <c r="D75" s="711">
        <f>'Smmy LIT-TSTC FGD'!F1992</f>
        <v>0</v>
      </c>
      <c r="E75" s="711">
        <f>+$D$47</f>
        <v>0</v>
      </c>
      <c r="F75" s="711"/>
    </row>
    <row r="76" spans="1:15">
      <c r="B76" s="712"/>
      <c r="D76" s="712">
        <f>-'Smmy LIT-TSTC FGD'!$M$2022</f>
        <v>0</v>
      </c>
      <c r="E76" s="712"/>
      <c r="F76" s="711"/>
    </row>
    <row r="77" spans="1:15">
      <c r="B77" s="711">
        <f>SUM(B74:B76)</f>
        <v>16077889</v>
      </c>
      <c r="D77" s="711">
        <f>SUM(D74:D76)</f>
        <v>584234</v>
      </c>
      <c r="E77" s="711">
        <f>SUM(E74:E76)</f>
        <v>-2049439</v>
      </c>
      <c r="F77" s="711">
        <f>B77-D77-E77</f>
        <v>17543094</v>
      </c>
    </row>
    <row r="78" spans="1:15">
      <c r="B78" s="711"/>
      <c r="D78" s="711">
        <f>'Smmy LIT-TSTC FGD'!F2853*-1</f>
        <v>0</v>
      </c>
      <c r="E78" s="711"/>
      <c r="F78" s="711"/>
    </row>
    <row r="79" spans="1:15" ht="12.75" customHeight="1">
      <c r="B79" s="712"/>
      <c r="C79" s="673"/>
      <c r="D79" s="712">
        <f>'Smmy LIT-TSTC FGD'!M2853</f>
        <v>0</v>
      </c>
      <c r="E79" s="712"/>
      <c r="F79" s="712">
        <f>-D79-D78</f>
        <v>0</v>
      </c>
    </row>
    <row r="80" spans="1:15" ht="12.75" customHeight="1">
      <c r="B80" s="711">
        <f>SUM(B77:B79)</f>
        <v>16077889</v>
      </c>
      <c r="D80" s="711">
        <f>SUM(D77:D79)</f>
        <v>584234</v>
      </c>
      <c r="E80" s="711">
        <f>SUM(E77:E79)</f>
        <v>-2049439</v>
      </c>
      <c r="F80" s="711">
        <f>SUM(F77:F79)</f>
        <v>17543094</v>
      </c>
    </row>
    <row r="81" spans="1:9" ht="12.75" customHeight="1">
      <c r="B81" s="711"/>
      <c r="D81" s="711"/>
      <c r="E81" s="711"/>
      <c r="F81" s="711"/>
    </row>
    <row r="82" spans="1:9" ht="12.75" customHeight="1">
      <c r="B82" s="470">
        <f>B70-B80</f>
        <v>0</v>
      </c>
      <c r="D82" s="470">
        <f>D70-D80</f>
        <v>0</v>
      </c>
      <c r="E82" s="470">
        <f>E70-E80</f>
        <v>0</v>
      </c>
      <c r="F82" s="470">
        <f>F70-F80</f>
        <v>0</v>
      </c>
    </row>
    <row r="83" spans="1:9" ht="12.75" customHeight="1">
      <c r="D83" s="428"/>
      <c r="E83" s="428"/>
      <c r="F83" s="713" t="str">
        <f>IF(F82=0,"Balanced","Error")</f>
        <v>Balanced</v>
      </c>
    </row>
    <row r="86" spans="1:9" ht="14.25" customHeight="1"/>
    <row r="87" spans="1:9" ht="14.25" customHeight="1"/>
    <row r="92" spans="1:9" ht="15.6">
      <c r="A92" s="720" t="str">
        <f>A1</f>
        <v>Statewide Summary - Lamar State Colleges &amp; Texas State Technical Colleges</v>
      </c>
      <c r="B92" s="804" t="s">
        <v>1263</v>
      </c>
      <c r="I92" s="428"/>
    </row>
    <row r="93" spans="1:9" ht="15.6">
      <c r="A93" s="720" t="s">
        <v>1264</v>
      </c>
      <c r="B93" s="805" t="s">
        <v>1304</v>
      </c>
      <c r="I93" s="428"/>
    </row>
    <row r="94" spans="1:9" ht="15">
      <c r="A94" s="717" t="s">
        <v>1262</v>
      </c>
      <c r="B94" s="806">
        <f>C15</f>
        <v>14185.79</v>
      </c>
      <c r="I94" s="428"/>
    </row>
    <row r="95" spans="1:9" ht="15.6">
      <c r="A95" s="720"/>
      <c r="B95" s="436"/>
      <c r="I95" s="428"/>
    </row>
    <row r="96" spans="1:9">
      <c r="A96" s="424" t="s">
        <v>1</v>
      </c>
      <c r="B96" s="807">
        <f>B19</f>
        <v>172111214</v>
      </c>
      <c r="I96" s="428"/>
    </row>
    <row r="97" spans="1:9">
      <c r="A97" s="424" t="s">
        <v>2</v>
      </c>
      <c r="B97" s="807">
        <f>B20</f>
        <v>5488663</v>
      </c>
      <c r="I97" s="428"/>
    </row>
    <row r="98" spans="1:9">
      <c r="A98" s="424" t="s">
        <v>116</v>
      </c>
      <c r="B98" s="807" t="s">
        <v>170</v>
      </c>
      <c r="I98" s="428"/>
    </row>
    <row r="99" spans="1:9">
      <c r="A99" s="424" t="s">
        <v>1153</v>
      </c>
      <c r="B99" s="807">
        <f>B22+B23</f>
        <v>14921128</v>
      </c>
      <c r="I99" s="428"/>
    </row>
    <row r="100" spans="1:9">
      <c r="A100" s="424" t="s">
        <v>26</v>
      </c>
      <c r="B100" s="807">
        <f>B29</f>
        <v>43883193</v>
      </c>
      <c r="I100" s="428"/>
    </row>
    <row r="101" spans="1:9">
      <c r="A101" s="424" t="s">
        <v>1265</v>
      </c>
      <c r="B101" s="807">
        <f>B32</f>
        <v>103811595</v>
      </c>
      <c r="I101" s="428"/>
    </row>
    <row r="102" spans="1:9">
      <c r="A102" s="424" t="s">
        <v>1266</v>
      </c>
      <c r="B102" s="807">
        <f>B41-B39</f>
        <v>20067295</v>
      </c>
      <c r="I102" s="428"/>
    </row>
    <row r="103" spans="1:9">
      <c r="A103" s="424" t="s">
        <v>1269</v>
      </c>
      <c r="B103" s="807" t="s">
        <v>170</v>
      </c>
      <c r="I103" s="428"/>
    </row>
    <row r="104" spans="1:9">
      <c r="A104" s="424" t="s">
        <v>1267</v>
      </c>
      <c r="B104" s="808">
        <f>B39</f>
        <v>5480708</v>
      </c>
      <c r="I104" s="428"/>
    </row>
    <row r="105" spans="1:9">
      <c r="A105" s="424" t="s">
        <v>1268</v>
      </c>
      <c r="B105" s="633">
        <f>SUM(B96:B104)</f>
        <v>365763796</v>
      </c>
      <c r="I105" s="428"/>
    </row>
    <row r="106" spans="1:9">
      <c r="I106" s="428"/>
    </row>
    <row r="107" spans="1:9">
      <c r="I107" s="428"/>
    </row>
    <row r="108" spans="1:9">
      <c r="I108" s="428"/>
    </row>
    <row r="109" spans="1:9">
      <c r="B109" s="633">
        <f>B42</f>
        <v>365763796</v>
      </c>
      <c r="I109" s="428"/>
    </row>
    <row r="110" spans="1:9">
      <c r="I110" s="428"/>
    </row>
    <row r="111" spans="1:9">
      <c r="I111" s="428"/>
    </row>
    <row r="112" spans="1:9">
      <c r="B112" s="633">
        <f>B105-B109</f>
        <v>0</v>
      </c>
      <c r="I112" s="428"/>
    </row>
  </sheetData>
  <dataConsolidate link="1">
    <dataRefs count="7">
      <dataRef ref="C6" sheet="LIT Sum" r:id="rId1"/>
      <dataRef ref="C6" sheet="LSCO Sum" r:id="rId2"/>
      <dataRef ref="C6" sheet="LSCPA Sum" r:id="rId3"/>
      <dataRef ref="C6" sheet="TSTCH Sum" r:id="rId4"/>
      <dataRef ref="C6" sheet="TSTCM Sum" r:id="rId5"/>
      <dataRef ref="C6" sheet="TSTCW Sum" r:id="rId6"/>
      <dataRef ref="C6" sheet="TSTCWTX Sum" r:id="rId7"/>
    </dataRefs>
  </dataConsolidate>
  <mergeCells count="17">
    <mergeCell ref="D4:D5"/>
    <mergeCell ref="E4:E5"/>
    <mergeCell ref="G41:H41"/>
    <mergeCell ref="G42:H42"/>
    <mergeCell ref="O40:O43"/>
    <mergeCell ref="K38:O38"/>
    <mergeCell ref="K39:O39"/>
    <mergeCell ref="M40:M43"/>
    <mergeCell ref="N40:N43"/>
    <mergeCell ref="G56:H59"/>
    <mergeCell ref="F1:I1"/>
    <mergeCell ref="K40:K43"/>
    <mergeCell ref="L40:L43"/>
    <mergeCell ref="J57:J58"/>
    <mergeCell ref="K47:O47"/>
    <mergeCell ref="K53:O53"/>
    <mergeCell ref="J1:O1"/>
  </mergeCells>
  <hyperlinks>
    <hyperlink ref="E1" location="Index!A1" display="Return to Index" xr:uid="{00000000-0004-0000-1300-000000000000}"/>
  </hyperlinks>
  <printOptions horizontalCentered="1"/>
  <pageMargins left="0.25" right="0.25" top="0.5" bottom="0.3" header="0.3" footer="0.25"/>
  <pageSetup scale="90" fitToHeight="2" orientation="portrait" r:id="rId8"/>
  <headerFooter alignWithMargins="0"/>
  <rowBreaks count="1" manualBreakCount="1">
    <brk id="71" max="1" man="1"/>
  </rowBreaks>
  <ignoredErrors>
    <ignoredError sqref="B59:B67" unlockedFormula="1"/>
  </ignoredErrors>
  <legacyDrawing r:id="rId9"/>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indexed="11"/>
    <pageSetUpPr fitToPage="1"/>
  </sheetPr>
  <dimension ref="A1:P823"/>
  <sheetViews>
    <sheetView showGridLines="0" topLeftCell="A2" zoomScale="70" zoomScaleNormal="70" workbookViewId="0">
      <pane ySplit="7" topLeftCell="A325" activePane="bottomLeft" state="frozen"/>
      <selection activeCell="I90" sqref="I90"/>
      <selection pane="bottomLeft" activeCell="I90" sqref="I90"/>
    </sheetView>
  </sheetViews>
  <sheetFormatPr defaultColWidth="9.109375" defaultRowHeight="13.2" outlineLevelRow="1"/>
  <cols>
    <col min="1" max="1" width="4.33203125" style="448" customWidth="1"/>
    <col min="2" max="2" width="60.109375" style="440" customWidth="1"/>
    <col min="3" max="3" width="1.88671875" style="440" customWidth="1"/>
    <col min="4" max="4" width="15.5546875" style="440" customWidth="1"/>
    <col min="5" max="5" width="14.6640625" style="440" customWidth="1"/>
    <col min="6" max="6" width="15.109375" style="440" customWidth="1"/>
    <col min="7" max="7" width="16" style="440" customWidth="1"/>
    <col min="8" max="8" width="12.6640625" style="440" customWidth="1"/>
    <col min="9" max="9" width="17.44140625" style="440" customWidth="1"/>
    <col min="10" max="10" width="15.5546875" style="440" customWidth="1"/>
    <col min="11" max="11" width="16" style="440" customWidth="1"/>
    <col min="12" max="12" width="15.5546875" style="440" customWidth="1"/>
    <col min="13" max="13" width="21.109375" style="440" customWidth="1"/>
    <col min="14" max="14" width="7.109375" style="440" customWidth="1"/>
    <col min="15" max="15" width="22.33203125" style="440" customWidth="1"/>
    <col min="16" max="16" width="19.5546875" style="440" customWidth="1"/>
    <col min="17" max="16384" width="9.109375" style="440"/>
  </cols>
  <sheetData>
    <row r="1" spans="1:16" s="448" customFormat="1" ht="13.8" hidden="1" thickBot="1">
      <c r="A1" s="448">
        <v>0</v>
      </c>
      <c r="B1" s="448" t="s">
        <v>1129</v>
      </c>
      <c r="D1" s="448">
        <v>2</v>
      </c>
      <c r="E1" s="448">
        <v>3</v>
      </c>
      <c r="F1" s="448">
        <v>4</v>
      </c>
      <c r="G1" s="448">
        <v>5</v>
      </c>
      <c r="H1" s="448">
        <v>6</v>
      </c>
      <c r="I1" s="448">
        <v>7</v>
      </c>
      <c r="J1" s="448">
        <v>8</v>
      </c>
      <c r="K1" s="448">
        <v>9</v>
      </c>
      <c r="L1" s="448">
        <v>10</v>
      </c>
      <c r="M1" s="448">
        <v>11</v>
      </c>
      <c r="N1" s="448">
        <v>12</v>
      </c>
      <c r="O1" s="448">
        <v>13</v>
      </c>
    </row>
    <row r="2" spans="1:16" ht="21.6" thickBot="1">
      <c r="A2" s="448">
        <v>1</v>
      </c>
      <c r="B2" s="1175" t="str">
        <f>'Smmy LIT-TSTC Chrts'!$A$1</f>
        <v>Statewide Summary - Lamar State Colleges &amp; Texas State Technical Colleges</v>
      </c>
      <c r="C2" s="1175"/>
      <c r="D2" s="1175"/>
      <c r="E2" s="1175"/>
      <c r="F2" s="1175"/>
      <c r="G2" s="1175"/>
      <c r="H2" s="1175"/>
      <c r="I2" s="1175"/>
      <c r="J2" s="441"/>
      <c r="K2" s="441"/>
      <c r="L2" s="441"/>
      <c r="M2" s="443"/>
      <c r="O2" s="426" t="s">
        <v>1079</v>
      </c>
    </row>
    <row r="3" spans="1:16" ht="21">
      <c r="A3" s="448">
        <v>2</v>
      </c>
      <c r="B3" s="1175" t="str">
        <f>'Smmy LIT-TSTC Chrts'!$A$2</f>
        <v>For the Year Ended August 31, 2022</v>
      </c>
      <c r="C3" s="1175"/>
      <c r="D3" s="1175"/>
      <c r="E3" s="1175"/>
      <c r="F3" s="1175"/>
      <c r="J3" s="441"/>
      <c r="K3" s="441"/>
      <c r="L3" s="441"/>
      <c r="M3" s="443"/>
    </row>
    <row r="4" spans="1:16" ht="21">
      <c r="A4" s="448">
        <v>3</v>
      </c>
      <c r="B4" s="1175" t="str">
        <f>'Smmy LIT-TSTC Chrts'!$A$3</f>
        <v>Source: FY 2022 Annual Financial Report</v>
      </c>
      <c r="C4" s="1175"/>
      <c r="D4" s="1175"/>
      <c r="E4" s="1175"/>
      <c r="F4" s="1175"/>
      <c r="J4" s="441"/>
      <c r="K4" s="441"/>
      <c r="L4" s="441"/>
      <c r="M4" s="443"/>
    </row>
    <row r="5" spans="1:16">
      <c r="A5" s="448">
        <v>4</v>
      </c>
      <c r="M5" s="448"/>
    </row>
    <row r="6" spans="1:16" ht="15" customHeight="1">
      <c r="A6" s="448">
        <v>5</v>
      </c>
      <c r="B6" s="1173" t="str">
        <f>'Smmy LIT-TSTC Chrts'!$C$32</f>
        <v>Detail Worksheet FY 2022</v>
      </c>
      <c r="C6" s="1173"/>
      <c r="D6" s="1174"/>
      <c r="E6" s="1174"/>
      <c r="F6" s="1174"/>
      <c r="G6" s="1174"/>
      <c r="H6" s="1174"/>
      <c r="I6" s="1174"/>
      <c r="J6" s="1174"/>
      <c r="K6" s="1174"/>
      <c r="L6" s="1174"/>
      <c r="M6" s="1174"/>
    </row>
    <row r="7" spans="1:16">
      <c r="A7" s="448">
        <v>6</v>
      </c>
      <c r="B7" s="449"/>
      <c r="C7" s="449"/>
      <c r="M7" s="450" t="str">
        <f>'Smmy LIT-TSTC Chrts'!$C$33</f>
        <v>FY 2022</v>
      </c>
      <c r="O7" s="448"/>
    </row>
    <row r="8" spans="1:16" ht="39.6">
      <c r="A8" s="448">
        <v>7</v>
      </c>
      <c r="B8" s="527" t="s">
        <v>70</v>
      </c>
      <c r="C8" s="527"/>
      <c r="D8" s="746" t="s">
        <v>30</v>
      </c>
      <c r="E8" s="746" t="s">
        <v>31</v>
      </c>
      <c r="F8" s="746" t="s">
        <v>22</v>
      </c>
      <c r="G8" s="746" t="s">
        <v>32</v>
      </c>
      <c r="H8" s="746" t="s">
        <v>33</v>
      </c>
      <c r="I8" s="746" t="s">
        <v>34</v>
      </c>
      <c r="J8" s="746" t="s">
        <v>35</v>
      </c>
      <c r="K8" s="746" t="s">
        <v>36</v>
      </c>
      <c r="L8" s="746" t="s">
        <v>37</v>
      </c>
      <c r="M8" s="746" t="s">
        <v>38</v>
      </c>
    </row>
    <row r="9" spans="1:16">
      <c r="A9" s="448">
        <v>8</v>
      </c>
      <c r="B9" s="449" t="s">
        <v>0</v>
      </c>
      <c r="C9" s="449"/>
      <c r="D9" s="747"/>
      <c r="E9" s="747"/>
      <c r="F9" s="747"/>
      <c r="G9" s="747"/>
      <c r="H9" s="747"/>
      <c r="I9" s="747"/>
      <c r="J9" s="747"/>
      <c r="K9" s="747"/>
      <c r="L9" s="747"/>
      <c r="M9" s="747"/>
    </row>
    <row r="10" spans="1:16" hidden="1" outlineLevel="1">
      <c r="B10" s="770" t="str">
        <f>'LIT FGD'!$B$2</f>
        <v>Lamar Institute of Technology</v>
      </c>
      <c r="C10" s="449"/>
      <c r="D10" s="747">
        <f>'LIT FGD'!$D$10</f>
        <v>22340648</v>
      </c>
      <c r="E10" s="747">
        <f>'LIT FGD'!$E$10</f>
        <v>0</v>
      </c>
      <c r="F10" s="747">
        <f>'LIT FGD'!$F$10</f>
        <v>0</v>
      </c>
      <c r="G10" s="747">
        <f>'LIT FGD'!$G$10</f>
        <v>0</v>
      </c>
      <c r="H10" s="747">
        <f>'LIT FGD'!$H$10</f>
        <v>0</v>
      </c>
      <c r="I10" s="747">
        <f>'LIT FGD'!$I$10</f>
        <v>0</v>
      </c>
      <c r="J10" s="747">
        <f>'LIT FGD'!$J$10</f>
        <v>0</v>
      </c>
      <c r="K10" s="747">
        <f>'LIT FGD'!$K$10</f>
        <v>0</v>
      </c>
      <c r="L10" s="747">
        <f>'LIT FGD'!$L$10</f>
        <v>0</v>
      </c>
      <c r="M10" s="747">
        <f>'LIT FGD'!$M$10</f>
        <v>22340648</v>
      </c>
      <c r="O10" s="440">
        <v>386999</v>
      </c>
      <c r="P10" s="440">
        <f>O10+M10</f>
        <v>22727647</v>
      </c>
    </row>
    <row r="11" spans="1:16" hidden="1" outlineLevel="1">
      <c r="B11" s="770" t="str">
        <f>'LSCO FGD'!$B$2</f>
        <v>Lamar State College - Orange</v>
      </c>
      <c r="C11" s="449"/>
      <c r="D11" s="747">
        <f>'LSCO FGD'!$D$10</f>
        <v>15246265</v>
      </c>
      <c r="E11" s="747">
        <f>'LSCO FGD'!$E$10</f>
        <v>0</v>
      </c>
      <c r="F11" s="747">
        <f>'LSCO FGD'!$F$10</f>
        <v>0</v>
      </c>
      <c r="G11" s="747">
        <f>'LSCO FGD'!$G$10</f>
        <v>0</v>
      </c>
      <c r="H11" s="747">
        <f>'LSCO FGD'!$H$10</f>
        <v>0</v>
      </c>
      <c r="I11" s="747">
        <f>'LSCO FGD'!$I$10</f>
        <v>0</v>
      </c>
      <c r="J11" s="747">
        <f>'LSCO FGD'!$J$10</f>
        <v>0</v>
      </c>
      <c r="K11" s="747">
        <f>'LSCO FGD'!$K$10</f>
        <v>0</v>
      </c>
      <c r="L11" s="747">
        <f>'LSCO FGD'!$L$10</f>
        <v>0</v>
      </c>
      <c r="M11" s="747">
        <f>'LSCO FGD'!$M$10</f>
        <v>15246265</v>
      </c>
      <c r="O11" s="440">
        <v>1101479</v>
      </c>
      <c r="P11" s="440">
        <f t="shared" ref="P11:P18" si="0">O11+M11</f>
        <v>16347744</v>
      </c>
    </row>
    <row r="12" spans="1:16" hidden="1" outlineLevel="1">
      <c r="B12" s="770" t="str">
        <f>'LSCPA FGD'!$B$2</f>
        <v>Lamar State College - Port Arthur</v>
      </c>
      <c r="C12" s="449"/>
      <c r="D12" s="747">
        <f>'LSCPA FGD'!$D$10</f>
        <v>17540489</v>
      </c>
      <c r="E12" s="747">
        <f>'LSCPA FGD'!$E$10</f>
        <v>0</v>
      </c>
      <c r="F12" s="747">
        <f>'LSCPA FGD'!$F$10</f>
        <v>0</v>
      </c>
      <c r="G12" s="747">
        <f>'LSCPA FGD'!$G$10</f>
        <v>0</v>
      </c>
      <c r="H12" s="747">
        <f>'LSCPA FGD'!$H$10</f>
        <v>0</v>
      </c>
      <c r="I12" s="747">
        <f>'LSCPA FGD'!$I$10</f>
        <v>0</v>
      </c>
      <c r="J12" s="747">
        <f>'LSCPA FGD'!$J$10</f>
        <v>0</v>
      </c>
      <c r="K12" s="747">
        <f>'LSCPA FGD'!$K$10</f>
        <v>0</v>
      </c>
      <c r="L12" s="747">
        <f>'LSCPA FGD'!$L$10</f>
        <v>0</v>
      </c>
      <c r="M12" s="747">
        <f>'LSCPA FGD'!$M$10</f>
        <v>17540489</v>
      </c>
      <c r="O12" s="440">
        <v>1574366</v>
      </c>
      <c r="P12" s="440">
        <f t="shared" si="0"/>
        <v>19114855</v>
      </c>
    </row>
    <row r="13" spans="1:16" hidden="1" outlineLevel="1">
      <c r="B13" s="770" t="str">
        <f>'TSTCH FGD'!$B$2</f>
        <v>Texas State Technical College - Harlingen</v>
      </c>
      <c r="C13" s="449"/>
      <c r="D13" s="747">
        <f>'TSTCH FGD'!$D$10</f>
        <v>30867699</v>
      </c>
      <c r="E13" s="747">
        <f>'TSTCH FGD'!$E$10</f>
        <v>0</v>
      </c>
      <c r="F13" s="747">
        <f>'TSTCH FGD'!$F$10</f>
        <v>0</v>
      </c>
      <c r="G13" s="747">
        <f>'TSTCH FGD'!$G$10</f>
        <v>0</v>
      </c>
      <c r="H13" s="747">
        <f>'TSTCH FGD'!$H$10</f>
        <v>0</v>
      </c>
      <c r="I13" s="747">
        <f>'TSTCH FGD'!$I$10</f>
        <v>0</v>
      </c>
      <c r="J13" s="747">
        <f>'TSTCH FGD'!$J$10</f>
        <v>0</v>
      </c>
      <c r="K13" s="747">
        <f>'TSTCH FGD'!$K$10</f>
        <v>0</v>
      </c>
      <c r="L13" s="747">
        <f>'TSTCH FGD'!$L$10</f>
        <v>0</v>
      </c>
      <c r="M13" s="747">
        <f>'TSTCH FGD'!$M$10</f>
        <v>30867699</v>
      </c>
      <c r="O13" s="440">
        <v>2247661</v>
      </c>
      <c r="P13" s="440">
        <f t="shared" si="0"/>
        <v>33115360</v>
      </c>
    </row>
    <row r="14" spans="1:16" hidden="1" outlineLevel="1">
      <c r="B14" s="770" t="str">
        <f>'TSTCM FGD'!$B$2</f>
        <v>Texas State Technical College - Marshall</v>
      </c>
      <c r="C14" s="449"/>
      <c r="D14" s="747">
        <f>'TSTCM FGD'!$D$10</f>
        <v>6873858</v>
      </c>
      <c r="E14" s="747">
        <f>'TSTCM FGD'!$E$10</f>
        <v>0</v>
      </c>
      <c r="F14" s="747">
        <f>'TSTCM FGD'!$F$10</f>
        <v>0</v>
      </c>
      <c r="G14" s="747">
        <f>'TSTCM FGD'!$G$10</f>
        <v>0</v>
      </c>
      <c r="H14" s="747">
        <f>'TSTCM FGD'!$H$10</f>
        <v>0</v>
      </c>
      <c r="I14" s="747">
        <f>'TSTCM FGD'!$I$10</f>
        <v>0</v>
      </c>
      <c r="J14" s="747">
        <f>'TSTCM FGD'!$J$10</f>
        <v>0</v>
      </c>
      <c r="K14" s="747">
        <f>'TSTCM FGD'!$K$10</f>
        <v>0</v>
      </c>
      <c r="L14" s="747">
        <f>'TSTCM FGD'!$L$10</f>
        <v>0</v>
      </c>
      <c r="M14" s="747">
        <f>'TSTCM FGD'!$M$10</f>
        <v>6873858</v>
      </c>
      <c r="O14" s="440">
        <v>254887</v>
      </c>
      <c r="P14" s="440">
        <f t="shared" si="0"/>
        <v>7128745</v>
      </c>
    </row>
    <row r="15" spans="1:16" hidden="1" outlineLevel="1">
      <c r="B15" s="770" t="str">
        <f>'TSTCW FGD'!$B$2</f>
        <v>Texas State Technical College - Waco</v>
      </c>
      <c r="C15" s="449"/>
      <c r="D15" s="747">
        <f>'TSTCW FGD'!$D$10</f>
        <v>46506113</v>
      </c>
      <c r="E15" s="747">
        <f>'TSTCW FGD'!$E$10</f>
        <v>0</v>
      </c>
      <c r="F15" s="747">
        <f>'TSTCW FGD'!$F$10</f>
        <v>0</v>
      </c>
      <c r="G15" s="747">
        <f>'TSTCW FGD'!$G$10</f>
        <v>0</v>
      </c>
      <c r="H15" s="747">
        <f>'TSTCW FGD'!$H$10</f>
        <v>0</v>
      </c>
      <c r="I15" s="747">
        <f>'TSTCW FGD'!$I$10</f>
        <v>0</v>
      </c>
      <c r="J15" s="747">
        <f>'TSTCW FGD'!$J$10</f>
        <v>0</v>
      </c>
      <c r="K15" s="747">
        <f>'TSTCW FGD'!$K$10</f>
        <v>0</v>
      </c>
      <c r="L15" s="747">
        <f>'TSTCW FGD'!$L$10</f>
        <v>0</v>
      </c>
      <c r="M15" s="747">
        <f>'TSTCW FGD'!$M$10</f>
        <v>46506113</v>
      </c>
      <c r="O15" s="440">
        <v>3219011</v>
      </c>
      <c r="P15" s="440">
        <f t="shared" si="0"/>
        <v>49725124</v>
      </c>
    </row>
    <row r="16" spans="1:16" hidden="1" outlineLevel="1">
      <c r="B16" s="770" t="str">
        <f>'TSTCWT FGD'!$B$2</f>
        <v>Texas State Technical College - West Texas</v>
      </c>
      <c r="C16" s="449"/>
      <c r="D16" s="747">
        <f>'TSTCWT FGD'!$D$10</f>
        <v>18736693</v>
      </c>
      <c r="E16" s="747">
        <f>'TSTCWT FGD'!$E$10</f>
        <v>0</v>
      </c>
      <c r="F16" s="747">
        <f>'TSTCWT FGD'!$F$10</f>
        <v>0</v>
      </c>
      <c r="G16" s="747">
        <f>'TSTCWT FGD'!$G$10</f>
        <v>0</v>
      </c>
      <c r="H16" s="747">
        <f>'TSTCWT FGD'!$H$10</f>
        <v>0</v>
      </c>
      <c r="I16" s="747">
        <f>'TSTCWT FGD'!$I$10</f>
        <v>0</v>
      </c>
      <c r="J16" s="747">
        <f>'TSTCWT FGD'!$J$10</f>
        <v>0</v>
      </c>
      <c r="K16" s="747">
        <f>'TSTCWT FGD'!$K$10</f>
        <v>0</v>
      </c>
      <c r="L16" s="747">
        <f>'TSTCWT FGD'!$L$10</f>
        <v>0</v>
      </c>
      <c r="M16" s="747">
        <f>'TSTCWT FGD'!$M$10</f>
        <v>18736693</v>
      </c>
      <c r="O16" s="440">
        <v>528795</v>
      </c>
      <c r="P16" s="440">
        <f t="shared" ref="P16:P17" si="1">O16+M16</f>
        <v>19265488</v>
      </c>
    </row>
    <row r="17" spans="2:16" s="440" customFormat="1" hidden="1" outlineLevel="1">
      <c r="B17" s="770" t="str">
        <f>'TSTCNT FGD'!$B$2</f>
        <v>Texas State Technical College - North Texas</v>
      </c>
      <c r="C17" s="449"/>
      <c r="D17" s="747">
        <f>'TSTCNT FGD'!$D$10</f>
        <v>5346876</v>
      </c>
      <c r="E17" s="747">
        <f>'TSTCNT FGD'!$E$10</f>
        <v>0</v>
      </c>
      <c r="F17" s="747">
        <f>'TSTCNT FGD'!$F$10</f>
        <v>0</v>
      </c>
      <c r="G17" s="747">
        <f>'TSTCNT FGD'!$G$10</f>
        <v>0</v>
      </c>
      <c r="H17" s="747">
        <f>'TSTCNT FGD'!$H$10</f>
        <v>0</v>
      </c>
      <c r="I17" s="747">
        <f>'TSTCNT FGD'!$I$10</f>
        <v>0</v>
      </c>
      <c r="J17" s="747">
        <f>'TSTCNT FGD'!$J$10</f>
        <v>0</v>
      </c>
      <c r="K17" s="747">
        <f>'TSTCNT FGD'!$K$10</f>
        <v>0</v>
      </c>
      <c r="L17" s="747">
        <f>'TSTCNT FGD'!$L$10</f>
        <v>0</v>
      </c>
      <c r="M17" s="747">
        <f>'TSTCNT FGD'!$M$10</f>
        <v>5346876</v>
      </c>
      <c r="O17" s="440">
        <v>528795</v>
      </c>
      <c r="P17" s="440">
        <f t="shared" si="1"/>
        <v>5875671</v>
      </c>
    </row>
    <row r="18" spans="2:16" s="440" customFormat="1" hidden="1" outlineLevel="1">
      <c r="B18" s="770" t="str">
        <f>'TSTCFB FGD'!$B$2</f>
        <v>Texas State Technical College - Fort Bend</v>
      </c>
      <c r="C18" s="449"/>
      <c r="D18" s="747">
        <f>'TSTCFB FGD'!$D$10</f>
        <v>8652573</v>
      </c>
      <c r="E18" s="747">
        <f>'TSTCFB FGD'!$E$10</f>
        <v>0</v>
      </c>
      <c r="F18" s="747">
        <f>'TSTCFB FGD'!$F$10</f>
        <v>0</v>
      </c>
      <c r="G18" s="747">
        <f>'TSTCFB FGD'!$G$10</f>
        <v>0</v>
      </c>
      <c r="H18" s="747">
        <f>'TSTCFB FGD'!$H$10</f>
        <v>0</v>
      </c>
      <c r="I18" s="747">
        <f>'TSTCFB FGD'!$I$10</f>
        <v>0</v>
      </c>
      <c r="J18" s="747">
        <f>'TSTCFB FGD'!$J$10</f>
        <v>0</v>
      </c>
      <c r="K18" s="747">
        <f>'TSTCFB FGD'!$K$10</f>
        <v>0</v>
      </c>
      <c r="L18" s="747">
        <f>'TSTCFB FGD'!$L$10</f>
        <v>0</v>
      </c>
      <c r="M18" s="747">
        <f>'TSTCFB FGD'!$M$10</f>
        <v>8652573</v>
      </c>
      <c r="O18" s="440">
        <v>528795</v>
      </c>
      <c r="P18" s="440">
        <f t="shared" si="0"/>
        <v>9181368</v>
      </c>
    </row>
    <row r="19" spans="2:16" s="440" customFormat="1" collapsed="1">
      <c r="B19" s="440" t="s">
        <v>1</v>
      </c>
      <c r="D19" s="458">
        <f t="shared" ref="D19:M19" si="2">SUM(D10:D18)</f>
        <v>172111214</v>
      </c>
      <c r="E19" s="458">
        <f t="shared" si="2"/>
        <v>0</v>
      </c>
      <c r="F19" s="458">
        <f t="shared" si="2"/>
        <v>0</v>
      </c>
      <c r="G19" s="458">
        <f t="shared" si="2"/>
        <v>0</v>
      </c>
      <c r="H19" s="458">
        <f t="shared" si="2"/>
        <v>0</v>
      </c>
      <c r="I19" s="458">
        <f t="shared" si="2"/>
        <v>0</v>
      </c>
      <c r="J19" s="458">
        <f t="shared" si="2"/>
        <v>0</v>
      </c>
      <c r="K19" s="458">
        <f t="shared" si="2"/>
        <v>0</v>
      </c>
      <c r="L19" s="458">
        <f t="shared" si="2"/>
        <v>0</v>
      </c>
      <c r="M19" s="458">
        <f t="shared" si="2"/>
        <v>172111214</v>
      </c>
    </row>
    <row r="20" spans="2:16" s="440" customFormat="1" hidden="1" outlineLevel="1">
      <c r="B20" s="770" t="str">
        <f>'LIT FGD'!$B$2</f>
        <v>Lamar Institute of Technology</v>
      </c>
      <c r="D20" s="458">
        <f>'LIT FGD'!$D$11</f>
        <v>801452</v>
      </c>
      <c r="E20" s="458">
        <f>'LIT FGD'!$E$11</f>
        <v>0</v>
      </c>
      <c r="F20" s="458">
        <f>'LIT FGD'!$F$11</f>
        <v>0</v>
      </c>
      <c r="G20" s="458">
        <f>'LIT FGD'!$G$11</f>
        <v>0</v>
      </c>
      <c r="H20" s="458">
        <f>'LIT FGD'!$H$11</f>
        <v>0</v>
      </c>
      <c r="I20" s="458">
        <f>'LIT FGD'!$I$11</f>
        <v>0</v>
      </c>
      <c r="J20" s="458">
        <f>'LIT FGD'!$J$11</f>
        <v>0</v>
      </c>
      <c r="K20" s="458">
        <f>'LIT FGD'!$K$11</f>
        <v>0</v>
      </c>
      <c r="L20" s="458">
        <f>'LIT FGD'!$L$11</f>
        <v>0</v>
      </c>
      <c r="M20" s="458">
        <f>'LIT FGD'!$M$11</f>
        <v>801452</v>
      </c>
    </row>
    <row r="21" spans="2:16" s="440" customFormat="1" hidden="1" outlineLevel="1">
      <c r="B21" s="770" t="str">
        <f>'LSCO FGD'!$B$2</f>
        <v>Lamar State College - Orange</v>
      </c>
      <c r="D21" s="458">
        <f>'LSCO FGD'!$D$11</f>
        <v>262253</v>
      </c>
      <c r="E21" s="458">
        <f>'LSCO FGD'!$E$11</f>
        <v>0</v>
      </c>
      <c r="F21" s="458">
        <f>'LSCO FGD'!$F$11</f>
        <v>0</v>
      </c>
      <c r="G21" s="458">
        <f>'LSCO FGD'!$G$11</f>
        <v>675993</v>
      </c>
      <c r="H21" s="458">
        <f>'LSCO FGD'!$H$11</f>
        <v>0</v>
      </c>
      <c r="I21" s="458">
        <f>'LSCO FGD'!$I$11</f>
        <v>0</v>
      </c>
      <c r="J21" s="458">
        <f>'LSCO FGD'!$J$11</f>
        <v>0</v>
      </c>
      <c r="K21" s="458">
        <f>'LSCO FGD'!$K$11</f>
        <v>0</v>
      </c>
      <c r="L21" s="458">
        <f>'LSCO FGD'!$L$11</f>
        <v>0</v>
      </c>
      <c r="M21" s="458">
        <f>'LSCO FGD'!$M$11</f>
        <v>938246</v>
      </c>
    </row>
    <row r="22" spans="2:16" s="440" customFormat="1" hidden="1" outlineLevel="1">
      <c r="B22" s="770" t="str">
        <f>'LSCPA FGD'!$B$2</f>
        <v>Lamar State College - Port Arthur</v>
      </c>
      <c r="D22" s="458">
        <f>'LSCPA FGD'!$D$11</f>
        <v>379147</v>
      </c>
      <c r="E22" s="458">
        <f>'LSCPA FGD'!$E$11</f>
        <v>0</v>
      </c>
      <c r="F22" s="458">
        <f>'LSCPA FGD'!$F$11</f>
        <v>0</v>
      </c>
      <c r="G22" s="458">
        <f>'LSCPA FGD'!$G$11</f>
        <v>10000</v>
      </c>
      <c r="H22" s="458">
        <f>'LSCPA FGD'!$H$11</f>
        <v>0</v>
      </c>
      <c r="I22" s="458">
        <f>'LSCPA FGD'!$I$11</f>
        <v>0</v>
      </c>
      <c r="J22" s="458">
        <f>'LSCPA FGD'!$J$11</f>
        <v>0</v>
      </c>
      <c r="K22" s="458">
        <f>'LSCPA FGD'!$K$11</f>
        <v>0</v>
      </c>
      <c r="L22" s="458">
        <f>'LSCPA FGD'!$L$11</f>
        <v>0</v>
      </c>
      <c r="M22" s="458">
        <f>'LSCPA FGD'!$M$11</f>
        <v>389147</v>
      </c>
    </row>
    <row r="23" spans="2:16" s="440" customFormat="1" hidden="1" outlineLevel="1">
      <c r="B23" s="770" t="str">
        <f>'TSTCH FGD'!$B$2</f>
        <v>Texas State Technical College - Harlingen</v>
      </c>
      <c r="D23" s="458">
        <f>'TSTCH FGD'!$D$11</f>
        <v>19334</v>
      </c>
      <c r="E23" s="458">
        <f>'TSTCH FGD'!$E$11</f>
        <v>0</v>
      </c>
      <c r="F23" s="458">
        <f>'TSTCH FGD'!$F$11</f>
        <v>0</v>
      </c>
      <c r="G23" s="458">
        <f>'TSTCH FGD'!$G$11</f>
        <v>154449</v>
      </c>
      <c r="H23" s="458">
        <f>'TSTCH FGD'!$H$11</f>
        <v>0</v>
      </c>
      <c r="I23" s="458">
        <f>'TSTCH FGD'!$I$11</f>
        <v>0</v>
      </c>
      <c r="J23" s="458">
        <f>'TSTCH FGD'!$J$11</f>
        <v>0</v>
      </c>
      <c r="K23" s="458">
        <f>'TSTCH FGD'!$K$11</f>
        <v>0</v>
      </c>
      <c r="L23" s="458">
        <f>'TSTCH FGD'!$L$11</f>
        <v>0</v>
      </c>
      <c r="M23" s="458">
        <f>'TSTCH FGD'!$M$11</f>
        <v>173783</v>
      </c>
    </row>
    <row r="24" spans="2:16" s="440" customFormat="1" hidden="1" outlineLevel="1">
      <c r="B24" s="770" t="str">
        <f>'TSTCM FGD'!$B$2</f>
        <v>Texas State Technical College - Marshall</v>
      </c>
      <c r="D24" s="458">
        <f>'TSTCM FGD'!$D$11</f>
        <v>2339</v>
      </c>
      <c r="E24" s="458">
        <f>'TSTCM FGD'!$E$11</f>
        <v>0</v>
      </c>
      <c r="F24" s="458">
        <f>'TSTCM FGD'!$F$11</f>
        <v>0</v>
      </c>
      <c r="G24" s="458">
        <f>'TSTCM FGD'!$G$11</f>
        <v>129520</v>
      </c>
      <c r="H24" s="458">
        <f>'TSTCM FGD'!$H$11</f>
        <v>0</v>
      </c>
      <c r="I24" s="458">
        <f>'TSTCM FGD'!$I$11</f>
        <v>0</v>
      </c>
      <c r="J24" s="458">
        <f>'TSTCM FGD'!$J$11</f>
        <v>0</v>
      </c>
      <c r="K24" s="458">
        <f>'TSTCM FGD'!$K$11</f>
        <v>0</v>
      </c>
      <c r="L24" s="458">
        <f>'TSTCM FGD'!$L$11</f>
        <v>0</v>
      </c>
      <c r="M24" s="458">
        <f>'TSTCM FGD'!$M$11</f>
        <v>131859</v>
      </c>
    </row>
    <row r="25" spans="2:16" s="440" customFormat="1" hidden="1" outlineLevel="1">
      <c r="B25" s="770" t="str">
        <f>'TSTCW FGD'!$B$2</f>
        <v>Texas State Technical College - Waco</v>
      </c>
      <c r="D25" s="458">
        <f>'TSTCW FGD'!$D$11</f>
        <v>15464</v>
      </c>
      <c r="E25" s="458">
        <f>'TSTCW FGD'!$E$11</f>
        <v>0</v>
      </c>
      <c r="F25" s="458">
        <f>'TSTCW FGD'!$F$11</f>
        <v>0</v>
      </c>
      <c r="G25" s="458">
        <f>'TSTCW FGD'!$G$11</f>
        <v>2385881</v>
      </c>
      <c r="H25" s="458">
        <f>'TSTCW FGD'!$H$11</f>
        <v>0</v>
      </c>
      <c r="I25" s="458">
        <f>'TSTCW FGD'!$I$11</f>
        <v>0</v>
      </c>
      <c r="J25" s="458">
        <f>'TSTCW FGD'!$J$11</f>
        <v>0</v>
      </c>
      <c r="K25" s="458">
        <f>'TSTCW FGD'!$K$11</f>
        <v>0</v>
      </c>
      <c r="L25" s="458">
        <f>'TSTCW FGD'!$L$11</f>
        <v>0</v>
      </c>
      <c r="M25" s="458">
        <f>'TSTCW FGD'!$M$11</f>
        <v>2401345</v>
      </c>
    </row>
    <row r="26" spans="2:16" s="440" customFormat="1" hidden="1" outlineLevel="1">
      <c r="B26" s="770" t="str">
        <f>'TSTCWT FGD'!$B$2</f>
        <v>Texas State Technical College - West Texas</v>
      </c>
      <c r="D26" s="458">
        <f>'TSTCWT FGD'!$D$11</f>
        <v>-61102</v>
      </c>
      <c r="E26" s="458">
        <f>'TSTCWT FGD'!$E$11</f>
        <v>0</v>
      </c>
      <c r="F26" s="458">
        <f>'TSTCWT FGD'!$F$11</f>
        <v>0</v>
      </c>
      <c r="G26" s="458">
        <f>'TSTCWT FGD'!$G$11</f>
        <v>458689</v>
      </c>
      <c r="H26" s="458">
        <f>'TSTCWT FGD'!$H$11</f>
        <v>0</v>
      </c>
      <c r="I26" s="458">
        <f>'TSTCWT FGD'!$I$11</f>
        <v>0</v>
      </c>
      <c r="J26" s="458">
        <f>'TSTCWT FGD'!$J$11</f>
        <v>0</v>
      </c>
      <c r="K26" s="458">
        <f>'TSTCWT FGD'!$K$11</f>
        <v>0</v>
      </c>
      <c r="L26" s="458">
        <f>'TSTCWT FGD'!$L$11</f>
        <v>0</v>
      </c>
      <c r="M26" s="458">
        <f>'TSTCWT FGD'!$M$11</f>
        <v>397587</v>
      </c>
    </row>
    <row r="27" spans="2:16" s="440" customFormat="1" hidden="1" outlineLevel="1">
      <c r="B27" s="770" t="str">
        <f>'TSTCNT FGD'!$B$2</f>
        <v>Texas State Technical College - North Texas</v>
      </c>
      <c r="D27" s="458">
        <f>'TSTCNT FGD'!$D$11</f>
        <v>1568</v>
      </c>
      <c r="E27" s="458">
        <f>'TSTCNT FGD'!$E$11</f>
        <v>0</v>
      </c>
      <c r="F27" s="458">
        <f>'TSTCNT FGD'!$F$11</f>
        <v>0</v>
      </c>
      <c r="G27" s="458">
        <f>'TSTCNT FGD'!$G$11</f>
        <v>42094</v>
      </c>
      <c r="H27" s="458">
        <f>'TSTCNT FGD'!$H$11</f>
        <v>0</v>
      </c>
      <c r="I27" s="458">
        <f>'TSTCNT FGD'!$I$11</f>
        <v>0</v>
      </c>
      <c r="J27" s="458">
        <f>'TSTCNT FGD'!$J$11</f>
        <v>0</v>
      </c>
      <c r="K27" s="458">
        <f>'TSTCNT FGD'!$K$11</f>
        <v>0</v>
      </c>
      <c r="L27" s="458">
        <f>'TSTCNT FGD'!$L$11</f>
        <v>0</v>
      </c>
      <c r="M27" s="458">
        <f>'TSTCNT FGD'!$M$11</f>
        <v>43662</v>
      </c>
    </row>
    <row r="28" spans="2:16" s="440" customFormat="1" hidden="1" outlineLevel="1">
      <c r="B28" s="770" t="str">
        <f>'TSTCFB FGD'!$B$2</f>
        <v>Texas State Technical College - Fort Bend</v>
      </c>
      <c r="D28" s="458">
        <f>'TSTCFB FGD'!$D$11</f>
        <v>1238</v>
      </c>
      <c r="E28" s="458">
        <f>'TSTCFB FGD'!$E$11</f>
        <v>0</v>
      </c>
      <c r="F28" s="458">
        <f>'TSTCFB FGD'!$F$11</f>
        <v>0</v>
      </c>
      <c r="G28" s="458">
        <f>'TSTCFB FGD'!$G$11</f>
        <v>210344</v>
      </c>
      <c r="H28" s="458">
        <f>'TSTCFB FGD'!$H$11</f>
        <v>0</v>
      </c>
      <c r="I28" s="458">
        <f>'TSTCFB FGD'!$I$11</f>
        <v>0</v>
      </c>
      <c r="J28" s="458">
        <f>'TSTCFB FGD'!$J$11</f>
        <v>0</v>
      </c>
      <c r="K28" s="458">
        <f>'TSTCFB FGD'!$K$11</f>
        <v>0</v>
      </c>
      <c r="L28" s="458">
        <f>'TSTCFB FGD'!$L$11</f>
        <v>0</v>
      </c>
      <c r="M28" s="458">
        <f>'TSTCFB FGD'!$M$11</f>
        <v>211582</v>
      </c>
    </row>
    <row r="29" spans="2:16" s="440" customFormat="1" collapsed="1">
      <c r="B29" s="440" t="s">
        <v>2</v>
      </c>
      <c r="D29" s="458">
        <f t="shared" ref="D29:M29" si="3">SUM(D20:D28)</f>
        <v>1421693</v>
      </c>
      <c r="E29" s="458">
        <f t="shared" si="3"/>
        <v>0</v>
      </c>
      <c r="F29" s="458">
        <f t="shared" si="3"/>
        <v>0</v>
      </c>
      <c r="G29" s="458">
        <f t="shared" si="3"/>
        <v>4066970</v>
      </c>
      <c r="H29" s="458">
        <f t="shared" si="3"/>
        <v>0</v>
      </c>
      <c r="I29" s="458">
        <f t="shared" si="3"/>
        <v>0</v>
      </c>
      <c r="J29" s="458">
        <f t="shared" si="3"/>
        <v>0</v>
      </c>
      <c r="K29" s="458">
        <f t="shared" si="3"/>
        <v>0</v>
      </c>
      <c r="L29" s="458">
        <f t="shared" si="3"/>
        <v>0</v>
      </c>
      <c r="M29" s="458">
        <f t="shared" si="3"/>
        <v>5488663</v>
      </c>
    </row>
    <row r="30" spans="2:16" s="440" customFormat="1" hidden="1" outlineLevel="1">
      <c r="B30" s="770" t="str">
        <f>'LIT FGD'!$B$2</f>
        <v>Lamar Institute of Technology</v>
      </c>
      <c r="D30" s="458">
        <f>'LIT FGD'!$D$12</f>
        <v>0</v>
      </c>
      <c r="E30" s="458">
        <f>'LIT FGD'!$E$12</f>
        <v>0</v>
      </c>
      <c r="F30" s="458">
        <f>'LIT FGD'!$F$12</f>
        <v>0</v>
      </c>
      <c r="G30" s="458">
        <f>'LIT FGD'!$G$12</f>
        <v>0</v>
      </c>
      <c r="H30" s="458">
        <f>'LIT FGD'!$H$12</f>
        <v>0</v>
      </c>
      <c r="I30" s="458">
        <f>'LIT FGD'!$I$12</f>
        <v>0</v>
      </c>
      <c r="J30" s="458">
        <f>'LIT FGD'!$J$12</f>
        <v>0</v>
      </c>
      <c r="K30" s="458">
        <f>'LIT FGD'!$K$12</f>
        <v>0</v>
      </c>
      <c r="L30" s="458">
        <f>'LIT FGD'!$L$12</f>
        <v>0</v>
      </c>
      <c r="M30" s="458">
        <f>'LIT FGD'!$M$12</f>
        <v>0</v>
      </c>
    </row>
    <row r="31" spans="2:16" s="440" customFormat="1" hidden="1" outlineLevel="1">
      <c r="B31" s="770" t="str">
        <f>'LSCO FGD'!$B$2</f>
        <v>Lamar State College - Orange</v>
      </c>
      <c r="D31" s="458">
        <f>'LSCO FGD'!$D$12</f>
        <v>0</v>
      </c>
      <c r="E31" s="458">
        <f>'LSCO FGD'!$E$12</f>
        <v>0</v>
      </c>
      <c r="F31" s="458">
        <f>'LSCO FGD'!$F$12</f>
        <v>0</v>
      </c>
      <c r="G31" s="458">
        <f>'LSCO FGD'!$G$12</f>
        <v>0</v>
      </c>
      <c r="H31" s="458">
        <f>'LSCO FGD'!$H$12</f>
        <v>0</v>
      </c>
      <c r="I31" s="458">
        <f>'LSCO FGD'!$I$12</f>
        <v>0</v>
      </c>
      <c r="J31" s="458">
        <f>'LSCO FGD'!$J$12</f>
        <v>0</v>
      </c>
      <c r="K31" s="458">
        <f>'LSCO FGD'!$K$12</f>
        <v>0</v>
      </c>
      <c r="L31" s="458">
        <f>'LSCO FGD'!$L$12</f>
        <v>0</v>
      </c>
      <c r="M31" s="458">
        <f>'LSCO FGD'!$M$12</f>
        <v>0</v>
      </c>
    </row>
    <row r="32" spans="2:16" s="440" customFormat="1" hidden="1" outlineLevel="1">
      <c r="B32" s="770" t="str">
        <f>'LSCPA FGD'!$B$2</f>
        <v>Lamar State College - Port Arthur</v>
      </c>
      <c r="D32" s="458">
        <f>'LSCPA FGD'!$D$12</f>
        <v>0</v>
      </c>
      <c r="E32" s="458">
        <f>'LSCPA FGD'!$E$12</f>
        <v>0</v>
      </c>
      <c r="F32" s="458">
        <f>'LSCPA FGD'!$F$12</f>
        <v>0</v>
      </c>
      <c r="G32" s="458">
        <f>'LSCPA FGD'!$G$12</f>
        <v>0</v>
      </c>
      <c r="H32" s="458">
        <f>'LSCPA FGD'!$H$12</f>
        <v>0</v>
      </c>
      <c r="I32" s="458">
        <f>'LSCPA FGD'!$I$12</f>
        <v>0</v>
      </c>
      <c r="J32" s="458">
        <f>'LSCPA FGD'!$J$12</f>
        <v>0</v>
      </c>
      <c r="K32" s="458">
        <f>'LSCPA FGD'!$K$12</f>
        <v>0</v>
      </c>
      <c r="L32" s="458">
        <f>'LSCPA FGD'!$L$12</f>
        <v>0</v>
      </c>
      <c r="M32" s="458">
        <f>'LSCPA FGD'!$M$12</f>
        <v>0</v>
      </c>
    </row>
    <row r="33" spans="2:13" s="440" customFormat="1" hidden="1" outlineLevel="1">
      <c r="B33" s="770" t="str">
        <f>'TSTCH FGD'!$B$2</f>
        <v>Texas State Technical College - Harlingen</v>
      </c>
      <c r="D33" s="458">
        <f>'TSTCH FGD'!$D$12</f>
        <v>0</v>
      </c>
      <c r="E33" s="458">
        <f>'TSTCH FGD'!$E$12</f>
        <v>0</v>
      </c>
      <c r="F33" s="458">
        <f>'TSTCH FGD'!$F$12</f>
        <v>0</v>
      </c>
      <c r="G33" s="458">
        <f>'TSTCH FGD'!$G$12</f>
        <v>0</v>
      </c>
      <c r="H33" s="458">
        <f>'TSTCH FGD'!$H$12</f>
        <v>0</v>
      </c>
      <c r="I33" s="458">
        <f>'TSTCH FGD'!$I$12</f>
        <v>0</v>
      </c>
      <c r="J33" s="458">
        <f>'TSTCH FGD'!$J$12</f>
        <v>0</v>
      </c>
      <c r="K33" s="458">
        <f>'TSTCH FGD'!$K$12</f>
        <v>0</v>
      </c>
      <c r="L33" s="458">
        <f>'TSTCH FGD'!$L$12</f>
        <v>0</v>
      </c>
      <c r="M33" s="458">
        <f>'TSTCH FGD'!$M$12</f>
        <v>0</v>
      </c>
    </row>
    <row r="34" spans="2:13" s="440" customFormat="1" hidden="1" outlineLevel="1">
      <c r="B34" s="770" t="str">
        <f>'TSTCM FGD'!$B$2</f>
        <v>Texas State Technical College - Marshall</v>
      </c>
      <c r="D34" s="458">
        <f>'TSTCM FGD'!$D$12</f>
        <v>0</v>
      </c>
      <c r="E34" s="458">
        <f>'TSTCM FGD'!$E$12</f>
        <v>0</v>
      </c>
      <c r="F34" s="458">
        <f>'TSTCM FGD'!$F$12</f>
        <v>0</v>
      </c>
      <c r="G34" s="458">
        <f>'TSTCM FGD'!$G$12</f>
        <v>0</v>
      </c>
      <c r="H34" s="458">
        <f>'TSTCM FGD'!$H$12</f>
        <v>0</v>
      </c>
      <c r="I34" s="458">
        <f>'TSTCM FGD'!$I$12</f>
        <v>0</v>
      </c>
      <c r="J34" s="458">
        <f>'TSTCM FGD'!$J$12</f>
        <v>0</v>
      </c>
      <c r="K34" s="458">
        <f>'TSTCM FGD'!$K$12</f>
        <v>0</v>
      </c>
      <c r="L34" s="458">
        <f>'TSTCM FGD'!$L$12</f>
        <v>0</v>
      </c>
      <c r="M34" s="458">
        <f>'TSTCM FGD'!$M$12</f>
        <v>0</v>
      </c>
    </row>
    <row r="35" spans="2:13" s="440" customFormat="1" hidden="1" outlineLevel="1">
      <c r="B35" s="770" t="str">
        <f>'TSTCW FGD'!$B$2</f>
        <v>Texas State Technical College - Waco</v>
      </c>
      <c r="D35" s="458">
        <f>'TSTCW FGD'!$D$12</f>
        <v>0</v>
      </c>
      <c r="E35" s="458">
        <f>'TSTCW FGD'!$E$12</f>
        <v>0</v>
      </c>
      <c r="F35" s="458">
        <f>'TSTCW FGD'!$F$12</f>
        <v>0</v>
      </c>
      <c r="G35" s="458">
        <f>'TSTCW FGD'!$G$12</f>
        <v>0</v>
      </c>
      <c r="H35" s="458">
        <f>'TSTCW FGD'!$H$12</f>
        <v>0</v>
      </c>
      <c r="I35" s="458">
        <f>'TSTCW FGD'!$I$12</f>
        <v>0</v>
      </c>
      <c r="J35" s="458">
        <f>'TSTCW FGD'!$J$12</f>
        <v>0</v>
      </c>
      <c r="K35" s="458">
        <f>'TSTCW FGD'!$K$12</f>
        <v>0</v>
      </c>
      <c r="L35" s="458">
        <f>'TSTCW FGD'!$L$12</f>
        <v>0</v>
      </c>
      <c r="M35" s="458">
        <f>'TSTCW FGD'!$M$12</f>
        <v>0</v>
      </c>
    </row>
    <row r="36" spans="2:13" s="440" customFormat="1" hidden="1" outlineLevel="1">
      <c r="B36" s="770" t="str">
        <f>'TSTCWT FGD'!$B$2</f>
        <v>Texas State Technical College - West Texas</v>
      </c>
      <c r="D36" s="458">
        <f>'TSTCWT FGD'!$D$12</f>
        <v>0</v>
      </c>
      <c r="E36" s="458">
        <f>'TSTCWT FGD'!$E$12</f>
        <v>0</v>
      </c>
      <c r="F36" s="458">
        <f>'TSTCWT FGD'!$F$12</f>
        <v>0</v>
      </c>
      <c r="G36" s="458">
        <f>'TSTCWT FGD'!$G$12</f>
        <v>0</v>
      </c>
      <c r="H36" s="458">
        <f>'TSTCWT FGD'!$H$12</f>
        <v>0</v>
      </c>
      <c r="I36" s="458">
        <f>'TSTCWT FGD'!$I$12</f>
        <v>0</v>
      </c>
      <c r="J36" s="458">
        <f>'TSTCWT FGD'!$J$12</f>
        <v>0</v>
      </c>
      <c r="K36" s="458">
        <f>'TSTCWT FGD'!$K$12</f>
        <v>0</v>
      </c>
      <c r="L36" s="458">
        <f>'TSTCWT FGD'!$L$12</f>
        <v>0</v>
      </c>
      <c r="M36" s="458">
        <f>'TSTCWT FGD'!$M$12</f>
        <v>0</v>
      </c>
    </row>
    <row r="37" spans="2:13" s="440" customFormat="1" hidden="1" outlineLevel="1">
      <c r="B37" s="770" t="str">
        <f>'TSTCNT FGD'!$B$2</f>
        <v>Texas State Technical College - North Texas</v>
      </c>
      <c r="D37" s="458">
        <f>'TSTCNT FGD'!$D$12</f>
        <v>0</v>
      </c>
      <c r="E37" s="458">
        <f>'TSTCNT FGD'!$E$12</f>
        <v>0</v>
      </c>
      <c r="F37" s="458">
        <f>'TSTCNT FGD'!$F$12</f>
        <v>0</v>
      </c>
      <c r="G37" s="458">
        <f>'TSTCNT FGD'!$G$12</f>
        <v>0</v>
      </c>
      <c r="H37" s="458">
        <f>'TSTCNT FGD'!$H$12</f>
        <v>0</v>
      </c>
      <c r="I37" s="458">
        <f>'TSTCNT FGD'!$I$12</f>
        <v>0</v>
      </c>
      <c r="J37" s="458">
        <f>'TSTCNT FGD'!$J$12</f>
        <v>0</v>
      </c>
      <c r="K37" s="458">
        <f>'TSTCNT FGD'!$K$12</f>
        <v>0</v>
      </c>
      <c r="L37" s="458">
        <f>'TSTCNT FGD'!$L$12</f>
        <v>0</v>
      </c>
      <c r="M37" s="458">
        <f>'TSTCNT FGD'!$M$12</f>
        <v>0</v>
      </c>
    </row>
    <row r="38" spans="2:13" s="440" customFormat="1" hidden="1" outlineLevel="1">
      <c r="B38" s="770" t="str">
        <f>'TSTCFB FGD'!$B$2</f>
        <v>Texas State Technical College - Fort Bend</v>
      </c>
      <c r="D38" s="458">
        <f>'TSTCFB FGD'!$D$12</f>
        <v>0</v>
      </c>
      <c r="E38" s="458">
        <f>'TSTCFB FGD'!$E$12</f>
        <v>0</v>
      </c>
      <c r="F38" s="458">
        <f>'TSTCFB FGD'!$F$12</f>
        <v>0</v>
      </c>
      <c r="G38" s="458">
        <f>'TSTCFB FGD'!$G$12</f>
        <v>0</v>
      </c>
      <c r="H38" s="458">
        <f>'TSTCFB FGD'!$H$12</f>
        <v>0</v>
      </c>
      <c r="I38" s="458">
        <f>'TSTCFB FGD'!$I$12</f>
        <v>0</v>
      </c>
      <c r="J38" s="458">
        <f>'TSTCFB FGD'!$J$12</f>
        <v>0</v>
      </c>
      <c r="K38" s="458">
        <f>'TSTCFB FGD'!$K$12</f>
        <v>0</v>
      </c>
      <c r="L38" s="458">
        <f>'TSTCFB FGD'!$L$12</f>
        <v>0</v>
      </c>
      <c r="M38" s="458">
        <f>'TSTCFB FGD'!$M$12</f>
        <v>0</v>
      </c>
    </row>
    <row r="39" spans="2:13" s="440" customFormat="1" collapsed="1">
      <c r="B39" s="440" t="s">
        <v>95</v>
      </c>
      <c r="D39" s="458">
        <f t="shared" ref="D39:M39" si="4">SUM(D30:D38)</f>
        <v>0</v>
      </c>
      <c r="E39" s="458">
        <f t="shared" si="4"/>
        <v>0</v>
      </c>
      <c r="F39" s="458">
        <f t="shared" si="4"/>
        <v>0</v>
      </c>
      <c r="G39" s="458">
        <f t="shared" si="4"/>
        <v>0</v>
      </c>
      <c r="H39" s="458">
        <f t="shared" si="4"/>
        <v>0</v>
      </c>
      <c r="I39" s="458">
        <f t="shared" si="4"/>
        <v>0</v>
      </c>
      <c r="J39" s="458">
        <f t="shared" si="4"/>
        <v>0</v>
      </c>
      <c r="K39" s="458">
        <f t="shared" si="4"/>
        <v>0</v>
      </c>
      <c r="L39" s="458">
        <f t="shared" si="4"/>
        <v>0</v>
      </c>
      <c r="M39" s="458">
        <f t="shared" si="4"/>
        <v>0</v>
      </c>
    </row>
    <row r="40" spans="2:13" s="440" customFormat="1" hidden="1" outlineLevel="1">
      <c r="B40" s="770" t="str">
        <f>'LIT FGD'!$B$2</f>
        <v>Lamar Institute of Technology</v>
      </c>
      <c r="D40" s="458">
        <f>'LIT FGD'!$D$13</f>
        <v>2553130</v>
      </c>
      <c r="E40" s="458">
        <f>'LIT FGD'!$E$13</f>
        <v>0</v>
      </c>
      <c r="F40" s="458">
        <f>'LIT FGD'!$F$13</f>
        <v>0</v>
      </c>
      <c r="G40" s="458">
        <f>'LIT FGD'!$G$13</f>
        <v>0</v>
      </c>
      <c r="H40" s="458">
        <f>'LIT FGD'!$H$13</f>
        <v>0</v>
      </c>
      <c r="I40" s="458">
        <f>'LIT FGD'!$I$13</f>
        <v>0</v>
      </c>
      <c r="J40" s="458">
        <f>'LIT FGD'!$J$13</f>
        <v>0</v>
      </c>
      <c r="K40" s="458">
        <f>'LIT FGD'!$K$13</f>
        <v>0</v>
      </c>
      <c r="L40" s="458">
        <f>'LIT FGD'!$L$13</f>
        <v>0</v>
      </c>
      <c r="M40" s="458">
        <f>'LIT FGD'!$M$13</f>
        <v>2553130</v>
      </c>
    </row>
    <row r="41" spans="2:13" s="440" customFormat="1" hidden="1" outlineLevel="1">
      <c r="B41" s="770" t="str">
        <f>'LSCO FGD'!$B$2</f>
        <v>Lamar State College - Orange</v>
      </c>
      <c r="D41" s="458">
        <f>'LSCO FGD'!$D$13</f>
        <v>1488396</v>
      </c>
      <c r="E41" s="458">
        <f>'LSCO FGD'!$E$13</f>
        <v>0</v>
      </c>
      <c r="F41" s="458">
        <f>'LSCO FGD'!$F$13</f>
        <v>0</v>
      </c>
      <c r="G41" s="458">
        <f>'LSCO FGD'!$G$13</f>
        <v>0</v>
      </c>
      <c r="H41" s="458">
        <f>'LSCO FGD'!$H$13</f>
        <v>0</v>
      </c>
      <c r="I41" s="458">
        <f>'LSCO FGD'!$I$13</f>
        <v>0</v>
      </c>
      <c r="J41" s="458">
        <f>'LSCO FGD'!$J$13</f>
        <v>0</v>
      </c>
      <c r="K41" s="458">
        <f>'LSCO FGD'!$K$13</f>
        <v>0</v>
      </c>
      <c r="L41" s="458">
        <f>'LSCO FGD'!$L$13</f>
        <v>0</v>
      </c>
      <c r="M41" s="458">
        <f>'LSCO FGD'!$M$13</f>
        <v>1488396</v>
      </c>
    </row>
    <row r="42" spans="2:13" s="440" customFormat="1" hidden="1" outlineLevel="1">
      <c r="B42" s="770" t="str">
        <f>'LSCPA FGD'!$B$2</f>
        <v>Lamar State College - Port Arthur</v>
      </c>
      <c r="D42" s="458">
        <f>'LSCPA FGD'!$D$13</f>
        <v>2217102</v>
      </c>
      <c r="E42" s="458">
        <f>'LSCPA FGD'!$E$13</f>
        <v>0</v>
      </c>
      <c r="F42" s="458">
        <f>'LSCPA FGD'!$F$13</f>
        <v>0</v>
      </c>
      <c r="G42" s="458">
        <f>'LSCPA FGD'!$G$13</f>
        <v>0</v>
      </c>
      <c r="H42" s="458">
        <f>'LSCPA FGD'!$H$13</f>
        <v>0</v>
      </c>
      <c r="I42" s="458">
        <f>'LSCPA FGD'!$I$13</f>
        <v>0</v>
      </c>
      <c r="J42" s="458">
        <f>'LSCPA FGD'!$J$13</f>
        <v>0</v>
      </c>
      <c r="K42" s="458">
        <f>'LSCPA FGD'!$K$13</f>
        <v>0</v>
      </c>
      <c r="L42" s="458">
        <f>'LSCPA FGD'!$L$13</f>
        <v>0</v>
      </c>
      <c r="M42" s="458">
        <f>'LSCPA FGD'!$M$13</f>
        <v>2217102</v>
      </c>
    </row>
    <row r="43" spans="2:13" s="440" customFormat="1" hidden="1" outlineLevel="1">
      <c r="B43" s="770" t="str">
        <f>'TSTCH FGD'!$B$2</f>
        <v>Texas State Technical College - Harlingen</v>
      </c>
      <c r="D43" s="458">
        <f>'TSTCH FGD'!$D$13</f>
        <v>2268221</v>
      </c>
      <c r="E43" s="458">
        <f>'TSTCH FGD'!$E$13</f>
        <v>0</v>
      </c>
      <c r="F43" s="458">
        <f>'TSTCH FGD'!$F$13</f>
        <v>0</v>
      </c>
      <c r="G43" s="458">
        <f>'TSTCH FGD'!$G$13</f>
        <v>0</v>
      </c>
      <c r="H43" s="458">
        <f>'TSTCH FGD'!$H$13</f>
        <v>0</v>
      </c>
      <c r="I43" s="458">
        <f>'TSTCH FGD'!$I$13</f>
        <v>0</v>
      </c>
      <c r="J43" s="458">
        <f>'TSTCH FGD'!$J$13</f>
        <v>0</v>
      </c>
      <c r="K43" s="458">
        <f>'TSTCH FGD'!$K$13</f>
        <v>0</v>
      </c>
      <c r="L43" s="458">
        <f>'TSTCH FGD'!$L$13</f>
        <v>0</v>
      </c>
      <c r="M43" s="458">
        <f>'TSTCH FGD'!$M$13</f>
        <v>2268221</v>
      </c>
    </row>
    <row r="44" spans="2:13" s="440" customFormat="1" hidden="1" outlineLevel="1">
      <c r="B44" s="770" t="str">
        <f>'TSTCM FGD'!$B$2</f>
        <v>Texas State Technical College - Marshall</v>
      </c>
      <c r="D44" s="458">
        <f>'TSTCM FGD'!$D$13</f>
        <v>357565</v>
      </c>
      <c r="E44" s="458">
        <f>'TSTCM FGD'!$E$13</f>
        <v>0</v>
      </c>
      <c r="F44" s="458">
        <f>'TSTCM FGD'!$F$13</f>
        <v>0</v>
      </c>
      <c r="G44" s="458">
        <f>'TSTCM FGD'!$G$13</f>
        <v>0</v>
      </c>
      <c r="H44" s="458">
        <f>'TSTCM FGD'!$H$13</f>
        <v>0</v>
      </c>
      <c r="I44" s="458">
        <f>'TSTCM FGD'!$I$13</f>
        <v>0</v>
      </c>
      <c r="J44" s="458">
        <f>'TSTCM FGD'!$J$13</f>
        <v>0</v>
      </c>
      <c r="K44" s="458">
        <f>'TSTCM FGD'!$K$13</f>
        <v>0</v>
      </c>
      <c r="L44" s="458">
        <f>'TSTCM FGD'!$L$13</f>
        <v>0</v>
      </c>
      <c r="M44" s="458">
        <f>'TSTCM FGD'!$M$13</f>
        <v>357565</v>
      </c>
    </row>
    <row r="45" spans="2:13" s="440" customFormat="1" hidden="1" outlineLevel="1">
      <c r="B45" s="770" t="str">
        <f>'TSTCW FGD'!$B$2</f>
        <v>Texas State Technical College - Waco</v>
      </c>
      <c r="D45" s="458">
        <f>'TSTCW FGD'!$D$13</f>
        <v>3500499</v>
      </c>
      <c r="E45" s="458">
        <f>'TSTCW FGD'!$E$13</f>
        <v>0</v>
      </c>
      <c r="F45" s="458">
        <f>'TSTCW FGD'!$F$13</f>
        <v>0</v>
      </c>
      <c r="G45" s="458">
        <f>'TSTCW FGD'!$G$13</f>
        <v>0</v>
      </c>
      <c r="H45" s="458">
        <f>'TSTCW FGD'!$H$13</f>
        <v>0</v>
      </c>
      <c r="I45" s="458">
        <f>'TSTCW FGD'!$I$13</f>
        <v>0</v>
      </c>
      <c r="J45" s="458">
        <f>'TSTCW FGD'!$J$13</f>
        <v>0</v>
      </c>
      <c r="K45" s="458">
        <f>'TSTCW FGD'!$K$13</f>
        <v>0</v>
      </c>
      <c r="L45" s="458">
        <f>'TSTCW FGD'!$L$13</f>
        <v>0</v>
      </c>
      <c r="M45" s="458">
        <f>'TSTCW FGD'!$M$13</f>
        <v>3500499</v>
      </c>
    </row>
    <row r="46" spans="2:13" s="440" customFormat="1" hidden="1" outlineLevel="1">
      <c r="B46" s="770" t="str">
        <f>'TSTCWT FGD'!$B$2</f>
        <v>Texas State Technical College - West Texas</v>
      </c>
      <c r="D46" s="458">
        <f>'TSTCWT FGD'!$D$13</f>
        <v>970665</v>
      </c>
      <c r="E46" s="458">
        <f>'TSTCWT FGD'!$E$13</f>
        <v>0</v>
      </c>
      <c r="F46" s="458">
        <f>'TSTCWT FGD'!$F$13</f>
        <v>0</v>
      </c>
      <c r="G46" s="458">
        <f>'TSTCWT FGD'!$G$13</f>
        <v>0</v>
      </c>
      <c r="H46" s="458">
        <f>'TSTCWT FGD'!$H$13</f>
        <v>0</v>
      </c>
      <c r="I46" s="458">
        <f>'TSTCWT FGD'!$I$13</f>
        <v>0</v>
      </c>
      <c r="J46" s="458">
        <f>'TSTCWT FGD'!$J$13</f>
        <v>0</v>
      </c>
      <c r="K46" s="458">
        <f>'TSTCWT FGD'!$K$13</f>
        <v>0</v>
      </c>
      <c r="L46" s="458">
        <f>'TSTCWT FGD'!$L$13</f>
        <v>0</v>
      </c>
      <c r="M46" s="458">
        <f>'TSTCWT FGD'!$M$13</f>
        <v>970665</v>
      </c>
    </row>
    <row r="47" spans="2:13" s="440" customFormat="1" hidden="1" outlineLevel="1">
      <c r="B47" s="770" t="str">
        <f>'TSTCNT FGD'!$B$2</f>
        <v>Texas State Technical College - North Texas</v>
      </c>
      <c r="D47" s="458">
        <f>'TSTCNT FGD'!$D$13</f>
        <v>63750</v>
      </c>
      <c r="E47" s="458">
        <f>'TSTCNT FGD'!$E$13</f>
        <v>0</v>
      </c>
      <c r="F47" s="458">
        <f>'TSTCNT FGD'!$F$13</f>
        <v>0</v>
      </c>
      <c r="G47" s="458">
        <f>'TSTCNT FGD'!$G$13</f>
        <v>0</v>
      </c>
      <c r="H47" s="458">
        <f>'TSTCNT FGD'!$H$13</f>
        <v>0</v>
      </c>
      <c r="I47" s="458">
        <f>'TSTCNT FGD'!$I$13</f>
        <v>0</v>
      </c>
      <c r="J47" s="458">
        <f>'TSTCNT FGD'!$J$13</f>
        <v>0</v>
      </c>
      <c r="K47" s="458">
        <f>'TSTCNT FGD'!$K$13</f>
        <v>0</v>
      </c>
      <c r="L47" s="458">
        <f>'TSTCNT FGD'!$L$13</f>
        <v>0</v>
      </c>
      <c r="M47" s="458">
        <f>'TSTCNT FGD'!$M$13</f>
        <v>63750</v>
      </c>
    </row>
    <row r="48" spans="2:13" s="440" customFormat="1" hidden="1" outlineLevel="1">
      <c r="B48" s="770" t="str">
        <f>'TSTCFB FGD'!$B$2</f>
        <v>Texas State Technical College - Fort Bend</v>
      </c>
      <c r="D48" s="458">
        <f>'TSTCFB FGD'!$D$13</f>
        <v>1501800</v>
      </c>
      <c r="E48" s="458">
        <f>'TSTCFB FGD'!$E$13</f>
        <v>0</v>
      </c>
      <c r="F48" s="458">
        <f>'TSTCFB FGD'!$F$13</f>
        <v>0</v>
      </c>
      <c r="G48" s="458">
        <f>'TSTCFB FGD'!$G$13</f>
        <v>0</v>
      </c>
      <c r="H48" s="458">
        <f>'TSTCFB FGD'!$H$13</f>
        <v>0</v>
      </c>
      <c r="I48" s="458">
        <f>'TSTCFB FGD'!$I$13</f>
        <v>0</v>
      </c>
      <c r="J48" s="458">
        <f>'TSTCFB FGD'!$J$13</f>
        <v>0</v>
      </c>
      <c r="K48" s="458">
        <f>'TSTCFB FGD'!$K$13</f>
        <v>0</v>
      </c>
      <c r="L48" s="458">
        <f>'TSTCFB FGD'!$L$13</f>
        <v>0</v>
      </c>
      <c r="M48" s="458">
        <f>'TSTCFB FGD'!$M$13</f>
        <v>1501800</v>
      </c>
    </row>
    <row r="49" spans="2:13" s="440" customFormat="1" collapsed="1">
      <c r="B49" s="440" t="s">
        <v>1334</v>
      </c>
      <c r="D49" s="458">
        <f t="shared" ref="D49:M49" si="5">SUM(D40:D48)</f>
        <v>14921128</v>
      </c>
      <c r="E49" s="458">
        <f t="shared" si="5"/>
        <v>0</v>
      </c>
      <c r="F49" s="458">
        <f t="shared" si="5"/>
        <v>0</v>
      </c>
      <c r="G49" s="458">
        <f t="shared" si="5"/>
        <v>0</v>
      </c>
      <c r="H49" s="458">
        <f t="shared" si="5"/>
        <v>0</v>
      </c>
      <c r="I49" s="458">
        <f t="shared" si="5"/>
        <v>0</v>
      </c>
      <c r="J49" s="458">
        <f t="shared" si="5"/>
        <v>0</v>
      </c>
      <c r="K49" s="458">
        <f t="shared" si="5"/>
        <v>0</v>
      </c>
      <c r="L49" s="458">
        <f t="shared" si="5"/>
        <v>0</v>
      </c>
      <c r="M49" s="458">
        <f t="shared" si="5"/>
        <v>14921128</v>
      </c>
    </row>
    <row r="50" spans="2:13" s="440" customFormat="1" hidden="1" outlineLevel="1">
      <c r="B50" s="770" t="str">
        <f>'LIT FGD'!$B$2</f>
        <v>Lamar Institute of Technology</v>
      </c>
      <c r="D50" s="458">
        <f>'LIT FGD'!$D$14</f>
        <v>0</v>
      </c>
      <c r="E50" s="458">
        <f>'LIT FGD'!$E$14</f>
        <v>0</v>
      </c>
      <c r="F50" s="458">
        <f>'LIT FGD'!$F$14</f>
        <v>0</v>
      </c>
      <c r="G50" s="458">
        <f>'LIT FGD'!$G$14</f>
        <v>0</v>
      </c>
      <c r="H50" s="458">
        <f>'LIT FGD'!$H$14</f>
        <v>0</v>
      </c>
      <c r="I50" s="458">
        <f>'LIT FGD'!$I$14</f>
        <v>0</v>
      </c>
      <c r="J50" s="458">
        <f>'LIT FGD'!$J$14</f>
        <v>0</v>
      </c>
      <c r="K50" s="458">
        <f>'LIT FGD'!$K$14</f>
        <v>0</v>
      </c>
      <c r="L50" s="458">
        <f>'LIT FGD'!$L$14</f>
        <v>0</v>
      </c>
      <c r="M50" s="458">
        <f>'LIT FGD'!$M$14</f>
        <v>0</v>
      </c>
    </row>
    <row r="51" spans="2:13" s="440" customFormat="1" hidden="1" outlineLevel="1">
      <c r="B51" s="770" t="str">
        <f>'LSCO FGD'!$B$2</f>
        <v>Lamar State College - Orange</v>
      </c>
      <c r="D51" s="458">
        <f>'LSCO FGD'!$D$14</f>
        <v>0</v>
      </c>
      <c r="E51" s="458">
        <f>'LSCO FGD'!$E$14</f>
        <v>0</v>
      </c>
      <c r="F51" s="458">
        <f>'LSCO FGD'!$F$14</f>
        <v>0</v>
      </c>
      <c r="G51" s="458">
        <f>'LSCO FGD'!$G$14</f>
        <v>0</v>
      </c>
      <c r="H51" s="458">
        <f>'LSCO FGD'!$H$14</f>
        <v>0</v>
      </c>
      <c r="I51" s="458">
        <f>'LSCO FGD'!$I$14</f>
        <v>0</v>
      </c>
      <c r="J51" s="458">
        <f>'LSCO FGD'!$J$14</f>
        <v>0</v>
      </c>
      <c r="K51" s="458">
        <f>'LSCO FGD'!$K$14</f>
        <v>0</v>
      </c>
      <c r="L51" s="458">
        <f>'LSCO FGD'!$L$14</f>
        <v>0</v>
      </c>
      <c r="M51" s="458">
        <f>'LSCO FGD'!$M$14</f>
        <v>0</v>
      </c>
    </row>
    <row r="52" spans="2:13" s="440" customFormat="1" hidden="1" outlineLevel="1">
      <c r="B52" s="770" t="str">
        <f>'LSCPA FGD'!$B$2</f>
        <v>Lamar State College - Port Arthur</v>
      </c>
      <c r="D52" s="458">
        <f>'LSCPA FGD'!$D$14</f>
        <v>0</v>
      </c>
      <c r="E52" s="458">
        <f>'LSCPA FGD'!$E$14</f>
        <v>0</v>
      </c>
      <c r="F52" s="458">
        <f>'LSCPA FGD'!$F$14</f>
        <v>0</v>
      </c>
      <c r="G52" s="458">
        <f>'LSCPA FGD'!$G$14</f>
        <v>0</v>
      </c>
      <c r="H52" s="458">
        <f>'LSCPA FGD'!$H$14</f>
        <v>0</v>
      </c>
      <c r="I52" s="458">
        <f>'LSCPA FGD'!$I$14</f>
        <v>0</v>
      </c>
      <c r="J52" s="458">
        <f>'LSCPA FGD'!$J$14</f>
        <v>0</v>
      </c>
      <c r="K52" s="458">
        <f>'LSCPA FGD'!$K$14</f>
        <v>0</v>
      </c>
      <c r="L52" s="458">
        <f>'LSCPA FGD'!$L$14</f>
        <v>0</v>
      </c>
      <c r="M52" s="458">
        <f>'LSCPA FGD'!$M$14</f>
        <v>0</v>
      </c>
    </row>
    <row r="53" spans="2:13" s="440" customFormat="1" hidden="1" outlineLevel="1">
      <c r="B53" s="770" t="str">
        <f>'TSTCH FGD'!$B$2</f>
        <v>Texas State Technical College - Harlingen</v>
      </c>
      <c r="D53" s="458">
        <f>'TSTCH FGD'!$D$14</f>
        <v>0</v>
      </c>
      <c r="E53" s="458">
        <f>'TSTCH FGD'!$E$14</f>
        <v>0</v>
      </c>
      <c r="F53" s="458">
        <f>'TSTCH FGD'!$F$14</f>
        <v>0</v>
      </c>
      <c r="G53" s="458">
        <f>'TSTCH FGD'!$G$14</f>
        <v>0</v>
      </c>
      <c r="H53" s="458">
        <f>'TSTCH FGD'!$H$14</f>
        <v>0</v>
      </c>
      <c r="I53" s="458">
        <f>'TSTCH FGD'!$I$14</f>
        <v>0</v>
      </c>
      <c r="J53" s="458">
        <f>'TSTCH FGD'!$J$14</f>
        <v>0</v>
      </c>
      <c r="K53" s="458">
        <f>'TSTCH FGD'!$K$14</f>
        <v>0</v>
      </c>
      <c r="L53" s="458">
        <f>'TSTCH FGD'!$L$14</f>
        <v>0</v>
      </c>
      <c r="M53" s="458">
        <f>'TSTCH FGD'!$M$14</f>
        <v>0</v>
      </c>
    </row>
    <row r="54" spans="2:13" s="440" customFormat="1" hidden="1" outlineLevel="1">
      <c r="B54" s="770" t="str">
        <f>'TSTCM FGD'!$B$2</f>
        <v>Texas State Technical College - Marshall</v>
      </c>
      <c r="D54" s="458">
        <f>'TSTCM FGD'!$D$14</f>
        <v>0</v>
      </c>
      <c r="E54" s="458">
        <f>'TSTCM FGD'!$E$14</f>
        <v>0</v>
      </c>
      <c r="F54" s="458">
        <f>'TSTCM FGD'!$F$14</f>
        <v>0</v>
      </c>
      <c r="G54" s="458">
        <f>'TSTCM FGD'!$G$14</f>
        <v>0</v>
      </c>
      <c r="H54" s="458">
        <f>'TSTCM FGD'!$H$14</f>
        <v>0</v>
      </c>
      <c r="I54" s="458">
        <f>'TSTCM FGD'!$I$14</f>
        <v>0</v>
      </c>
      <c r="J54" s="458">
        <f>'TSTCM FGD'!$J$14</f>
        <v>0</v>
      </c>
      <c r="K54" s="458">
        <f>'TSTCM FGD'!$K$14</f>
        <v>0</v>
      </c>
      <c r="L54" s="458">
        <f>'TSTCM FGD'!$L$14</f>
        <v>0</v>
      </c>
      <c r="M54" s="458">
        <f>'TSTCM FGD'!$M$14</f>
        <v>0</v>
      </c>
    </row>
    <row r="55" spans="2:13" s="440" customFormat="1" hidden="1" outlineLevel="1">
      <c r="B55" s="770" t="str">
        <f>'TSTCW FGD'!$B$2</f>
        <v>Texas State Technical College - Waco</v>
      </c>
      <c r="D55" s="458">
        <f>'TSTCW FGD'!$D$14</f>
        <v>0</v>
      </c>
      <c r="E55" s="458">
        <f>'TSTCW FGD'!$E$14</f>
        <v>0</v>
      </c>
      <c r="F55" s="458">
        <f>'TSTCW FGD'!$F$14</f>
        <v>0</v>
      </c>
      <c r="G55" s="458">
        <f>'TSTCW FGD'!$G$14</f>
        <v>0</v>
      </c>
      <c r="H55" s="458">
        <f>'TSTCW FGD'!$H$14</f>
        <v>0</v>
      </c>
      <c r="I55" s="458">
        <f>'TSTCW FGD'!$I$14</f>
        <v>0</v>
      </c>
      <c r="J55" s="458">
        <f>'TSTCW FGD'!$J$14</f>
        <v>0</v>
      </c>
      <c r="K55" s="458">
        <f>'TSTCW FGD'!$K$14</f>
        <v>0</v>
      </c>
      <c r="L55" s="458">
        <f>'TSTCW FGD'!$L$14</f>
        <v>0</v>
      </c>
      <c r="M55" s="458">
        <f>'TSTCW FGD'!$M$14</f>
        <v>0</v>
      </c>
    </row>
    <row r="56" spans="2:13" s="440" customFormat="1" hidden="1" outlineLevel="1">
      <c r="B56" s="770" t="str">
        <f>'TSTCWT FGD'!$B$2</f>
        <v>Texas State Technical College - West Texas</v>
      </c>
      <c r="D56" s="458">
        <f>'TSTCWT FGD'!$D$14</f>
        <v>0</v>
      </c>
      <c r="E56" s="458">
        <f>'TSTCWT FGD'!$E$14</f>
        <v>0</v>
      </c>
      <c r="F56" s="458">
        <f>'TSTCWT FGD'!$F$14</f>
        <v>0</v>
      </c>
      <c r="G56" s="458">
        <f>'TSTCWT FGD'!$G$14</f>
        <v>0</v>
      </c>
      <c r="H56" s="458">
        <f>'TSTCWT FGD'!$H$14</f>
        <v>0</v>
      </c>
      <c r="I56" s="458">
        <f>'TSTCWT FGD'!$I$14</f>
        <v>0</v>
      </c>
      <c r="J56" s="458">
        <f>'TSTCWT FGD'!$J$14</f>
        <v>0</v>
      </c>
      <c r="K56" s="458">
        <f>'TSTCWT FGD'!$K$14</f>
        <v>0</v>
      </c>
      <c r="L56" s="458">
        <f>'TSTCWT FGD'!$L$14</f>
        <v>0</v>
      </c>
      <c r="M56" s="458">
        <f>'TSTCWT FGD'!$M$14</f>
        <v>0</v>
      </c>
    </row>
    <row r="57" spans="2:13" s="440" customFormat="1" hidden="1" outlineLevel="1">
      <c r="B57" s="770" t="str">
        <f>'TSTCNT FGD'!$B$2</f>
        <v>Texas State Technical College - North Texas</v>
      </c>
      <c r="D57" s="458">
        <f>'TSTCNT FGD'!$D$14</f>
        <v>0</v>
      </c>
      <c r="E57" s="458">
        <f>'TSTCNT FGD'!$E$14</f>
        <v>0</v>
      </c>
      <c r="F57" s="458">
        <f>'TSTCNT FGD'!$F$14</f>
        <v>0</v>
      </c>
      <c r="G57" s="458">
        <f>'TSTCNT FGD'!$G$14</f>
        <v>0</v>
      </c>
      <c r="H57" s="458">
        <f>'TSTCNT FGD'!$H$14</f>
        <v>0</v>
      </c>
      <c r="I57" s="458">
        <f>'TSTCNT FGD'!$I$14</f>
        <v>0</v>
      </c>
      <c r="J57" s="458">
        <f>'TSTCNT FGD'!$J$14</f>
        <v>0</v>
      </c>
      <c r="K57" s="458">
        <f>'TSTCNT FGD'!$K$14</f>
        <v>0</v>
      </c>
      <c r="L57" s="458">
        <f>'TSTCNT FGD'!$L$14</f>
        <v>0</v>
      </c>
      <c r="M57" s="458">
        <f>'TSTCNT FGD'!$M$14</f>
        <v>0</v>
      </c>
    </row>
    <row r="58" spans="2:13" s="440" customFormat="1" hidden="1" outlineLevel="1">
      <c r="B58" s="770" t="str">
        <f>'TSTCFB FGD'!$B$2</f>
        <v>Texas State Technical College - Fort Bend</v>
      </c>
      <c r="D58" s="458">
        <f>'TSTCFB FGD'!$D$14</f>
        <v>0</v>
      </c>
      <c r="E58" s="458">
        <f>'TSTCFB FGD'!$E$14</f>
        <v>0</v>
      </c>
      <c r="F58" s="458">
        <f>'TSTCFB FGD'!$F$14</f>
        <v>0</v>
      </c>
      <c r="G58" s="458">
        <f>'TSTCFB FGD'!$G$14</f>
        <v>0</v>
      </c>
      <c r="H58" s="458">
        <f>'TSTCFB FGD'!$H$14</f>
        <v>0</v>
      </c>
      <c r="I58" s="458">
        <f>'TSTCFB FGD'!$I$14</f>
        <v>0</v>
      </c>
      <c r="J58" s="458">
        <f>'TSTCFB FGD'!$J$14</f>
        <v>0</v>
      </c>
      <c r="K58" s="458">
        <f>'TSTCFB FGD'!$K$14</f>
        <v>0</v>
      </c>
      <c r="L58" s="458">
        <f>'TSTCFB FGD'!$L$14</f>
        <v>0</v>
      </c>
      <c r="M58" s="458">
        <f>'TSTCFB FGD'!$M$14</f>
        <v>0</v>
      </c>
    </row>
    <row r="59" spans="2:13" s="440" customFormat="1" collapsed="1">
      <c r="B59" s="440" t="s">
        <v>49</v>
      </c>
      <c r="D59" s="458">
        <f t="shared" ref="D59:M59" si="6">SUM(D50:D58)</f>
        <v>0</v>
      </c>
      <c r="E59" s="458">
        <f t="shared" si="6"/>
        <v>0</v>
      </c>
      <c r="F59" s="458">
        <f t="shared" si="6"/>
        <v>0</v>
      </c>
      <c r="G59" s="458">
        <f t="shared" si="6"/>
        <v>0</v>
      </c>
      <c r="H59" s="458">
        <f t="shared" si="6"/>
        <v>0</v>
      </c>
      <c r="I59" s="458">
        <f t="shared" si="6"/>
        <v>0</v>
      </c>
      <c r="J59" s="458">
        <f t="shared" si="6"/>
        <v>0</v>
      </c>
      <c r="K59" s="458">
        <f t="shared" si="6"/>
        <v>0</v>
      </c>
      <c r="L59" s="458">
        <f t="shared" si="6"/>
        <v>0</v>
      </c>
      <c r="M59" s="458">
        <f t="shared" si="6"/>
        <v>0</v>
      </c>
    </row>
    <row r="60" spans="2:13" s="440" customFormat="1" hidden="1" outlineLevel="1">
      <c r="B60" s="770" t="str">
        <f>'LIT FGD'!$B$2</f>
        <v>Lamar Institute of Technology</v>
      </c>
      <c r="D60" s="458">
        <f>'LIT FGD'!$D$15</f>
        <v>25695230</v>
      </c>
      <c r="E60" s="458">
        <f>'LIT FGD'!$E$15</f>
        <v>0</v>
      </c>
      <c r="F60" s="458">
        <f>'LIT FGD'!$F$15</f>
        <v>0</v>
      </c>
      <c r="G60" s="458">
        <f>'LIT FGD'!$G$15</f>
        <v>0</v>
      </c>
      <c r="H60" s="458">
        <f>'LIT FGD'!$H$15</f>
        <v>0</v>
      </c>
      <c r="I60" s="458">
        <f>'LIT FGD'!$I$15</f>
        <v>0</v>
      </c>
      <c r="J60" s="458">
        <f>'LIT FGD'!$J$15</f>
        <v>0</v>
      </c>
      <c r="K60" s="458">
        <f>'LIT FGD'!$K$15</f>
        <v>0</v>
      </c>
      <c r="L60" s="458">
        <f>'LIT FGD'!$L$15</f>
        <v>0</v>
      </c>
      <c r="M60" s="458">
        <f>'LIT FGD'!$M$15</f>
        <v>25695230</v>
      </c>
    </row>
    <row r="61" spans="2:13" s="440" customFormat="1" hidden="1" outlineLevel="1">
      <c r="B61" s="770" t="str">
        <f>'LSCO FGD'!$B$2</f>
        <v>Lamar State College - Orange</v>
      </c>
      <c r="D61" s="458">
        <f>'LSCO FGD'!$D$15</f>
        <v>16996914</v>
      </c>
      <c r="E61" s="458">
        <f>'LSCO FGD'!$E$15</f>
        <v>0</v>
      </c>
      <c r="F61" s="458">
        <f>'LSCO FGD'!$F$15</f>
        <v>0</v>
      </c>
      <c r="G61" s="458">
        <f>'LSCO FGD'!$G$15</f>
        <v>675993</v>
      </c>
      <c r="H61" s="458">
        <f>'LSCO FGD'!$H$15</f>
        <v>0</v>
      </c>
      <c r="I61" s="458">
        <f>'LSCO FGD'!$I$15</f>
        <v>0</v>
      </c>
      <c r="J61" s="458">
        <f>'LSCO FGD'!$J$15</f>
        <v>0</v>
      </c>
      <c r="K61" s="458">
        <f>'LSCO FGD'!$K$15</f>
        <v>0</v>
      </c>
      <c r="L61" s="458">
        <f>'LSCO FGD'!$L$15</f>
        <v>0</v>
      </c>
      <c r="M61" s="458">
        <f>'LSCO FGD'!$M$15</f>
        <v>17672907</v>
      </c>
    </row>
    <row r="62" spans="2:13" s="440" customFormat="1" hidden="1" outlineLevel="1">
      <c r="B62" s="770" t="str">
        <f>'LSCPA FGD'!$B$2</f>
        <v>Lamar State College - Port Arthur</v>
      </c>
      <c r="D62" s="458">
        <f>'LSCPA FGD'!$D$15</f>
        <v>20136738</v>
      </c>
      <c r="E62" s="458">
        <f>'LSCPA FGD'!$E$15</f>
        <v>0</v>
      </c>
      <c r="F62" s="458">
        <f>'LSCPA FGD'!$F$15</f>
        <v>0</v>
      </c>
      <c r="G62" s="458">
        <f>'LSCPA FGD'!$G$15</f>
        <v>10000</v>
      </c>
      <c r="H62" s="458">
        <f>'LSCPA FGD'!$H$15</f>
        <v>0</v>
      </c>
      <c r="I62" s="458">
        <f>'LSCPA FGD'!$I$15</f>
        <v>0</v>
      </c>
      <c r="J62" s="458">
        <f>'LSCPA FGD'!$J$15</f>
        <v>0</v>
      </c>
      <c r="K62" s="458">
        <f>'LSCPA FGD'!$K$15</f>
        <v>0</v>
      </c>
      <c r="L62" s="458">
        <f>'LSCPA FGD'!$L$15</f>
        <v>0</v>
      </c>
      <c r="M62" s="458">
        <f>'LSCPA FGD'!$M$15</f>
        <v>20146738</v>
      </c>
    </row>
    <row r="63" spans="2:13" s="440" customFormat="1" hidden="1" outlineLevel="1">
      <c r="B63" s="770" t="str">
        <f>'TSTCH FGD'!$B$2</f>
        <v>Texas State Technical College - Harlingen</v>
      </c>
      <c r="D63" s="458">
        <f>'TSTCH FGD'!$D$15</f>
        <v>33155254</v>
      </c>
      <c r="E63" s="458">
        <f>'TSTCH FGD'!$E$15</f>
        <v>0</v>
      </c>
      <c r="F63" s="458">
        <f>'TSTCH FGD'!$F$15</f>
        <v>0</v>
      </c>
      <c r="G63" s="458">
        <f>'TSTCH FGD'!$G$15</f>
        <v>154449</v>
      </c>
      <c r="H63" s="458">
        <f>'TSTCH FGD'!$H$15</f>
        <v>0</v>
      </c>
      <c r="I63" s="458">
        <f>'TSTCH FGD'!$I$15</f>
        <v>0</v>
      </c>
      <c r="J63" s="458">
        <f>'TSTCH FGD'!$J$15</f>
        <v>0</v>
      </c>
      <c r="K63" s="458">
        <f>'TSTCH FGD'!$K$15</f>
        <v>0</v>
      </c>
      <c r="L63" s="458">
        <f>'TSTCH FGD'!$L$15</f>
        <v>0</v>
      </c>
      <c r="M63" s="458">
        <f>'TSTCH FGD'!$M$15</f>
        <v>33309703</v>
      </c>
    </row>
    <row r="64" spans="2:13" s="440" customFormat="1" hidden="1" outlineLevel="1">
      <c r="B64" s="770" t="str">
        <f>'TSTCM FGD'!$B$2</f>
        <v>Texas State Technical College - Marshall</v>
      </c>
      <c r="D64" s="458">
        <f>'TSTCM FGD'!$D$15</f>
        <v>7233762</v>
      </c>
      <c r="E64" s="458">
        <f>'TSTCM FGD'!$E$15</f>
        <v>0</v>
      </c>
      <c r="F64" s="458">
        <f>'TSTCM FGD'!$F$15</f>
        <v>0</v>
      </c>
      <c r="G64" s="458">
        <f>'TSTCM FGD'!$G$15</f>
        <v>129520</v>
      </c>
      <c r="H64" s="458">
        <f>'TSTCM FGD'!$H$15</f>
        <v>0</v>
      </c>
      <c r="I64" s="458">
        <f>'TSTCM FGD'!$I$15</f>
        <v>0</v>
      </c>
      <c r="J64" s="458">
        <f>'TSTCM FGD'!$J$15</f>
        <v>0</v>
      </c>
      <c r="K64" s="458">
        <f>'TSTCM FGD'!$K$15</f>
        <v>0</v>
      </c>
      <c r="L64" s="458">
        <f>'TSTCM FGD'!$L$15</f>
        <v>0</v>
      </c>
      <c r="M64" s="458">
        <f>'TSTCM FGD'!$M$15</f>
        <v>7363282</v>
      </c>
    </row>
    <row r="65" spans="2:13" s="440" customFormat="1" hidden="1" outlineLevel="1">
      <c r="B65" s="770" t="str">
        <f>'TSTCW FGD'!$B$2</f>
        <v>Texas State Technical College - Waco</v>
      </c>
      <c r="D65" s="458">
        <f>'TSTCW FGD'!$D$15</f>
        <v>50022076</v>
      </c>
      <c r="E65" s="458">
        <f>'TSTCW FGD'!$E$15</f>
        <v>0</v>
      </c>
      <c r="F65" s="458">
        <f>'TSTCW FGD'!$F$15</f>
        <v>0</v>
      </c>
      <c r="G65" s="458">
        <f>'TSTCW FGD'!$G$15</f>
        <v>2385881</v>
      </c>
      <c r="H65" s="458">
        <f>'TSTCW FGD'!$H$15</f>
        <v>0</v>
      </c>
      <c r="I65" s="458">
        <f>'TSTCW FGD'!$I$15</f>
        <v>0</v>
      </c>
      <c r="J65" s="458">
        <f>'TSTCW FGD'!$J$15</f>
        <v>0</v>
      </c>
      <c r="K65" s="458">
        <f>'TSTCW FGD'!$K$15</f>
        <v>0</v>
      </c>
      <c r="L65" s="458">
        <f>'TSTCW FGD'!$L$15</f>
        <v>0</v>
      </c>
      <c r="M65" s="458">
        <f>'TSTCW FGD'!$M$15</f>
        <v>52407957</v>
      </c>
    </row>
    <row r="66" spans="2:13" s="440" customFormat="1" hidden="1" outlineLevel="1">
      <c r="B66" s="770" t="str">
        <f>'TSTCWT FGD'!$B$2</f>
        <v>Texas State Technical College - West Texas</v>
      </c>
      <c r="D66" s="458">
        <f>'TSTCWT FGD'!$D$15</f>
        <v>19646256</v>
      </c>
      <c r="E66" s="458">
        <f>'TSTCWT FGD'!$E$15</f>
        <v>0</v>
      </c>
      <c r="F66" s="458">
        <f>'TSTCWT FGD'!$F$15</f>
        <v>0</v>
      </c>
      <c r="G66" s="458">
        <f>'TSTCWT FGD'!$G$15</f>
        <v>458689</v>
      </c>
      <c r="H66" s="458">
        <f>'TSTCWT FGD'!$H$15</f>
        <v>0</v>
      </c>
      <c r="I66" s="458">
        <f>'TSTCWT FGD'!$I$15</f>
        <v>0</v>
      </c>
      <c r="J66" s="458">
        <f>'TSTCWT FGD'!$J$15</f>
        <v>0</v>
      </c>
      <c r="K66" s="458">
        <f>'TSTCWT FGD'!$K$15</f>
        <v>0</v>
      </c>
      <c r="L66" s="458">
        <f>'TSTCWT FGD'!$L$15</f>
        <v>0</v>
      </c>
      <c r="M66" s="458">
        <f>'TSTCWT FGD'!$M$15</f>
        <v>20104945</v>
      </c>
    </row>
    <row r="67" spans="2:13" s="440" customFormat="1" hidden="1" outlineLevel="1">
      <c r="B67" s="770" t="str">
        <f>'TSTCNT FGD'!$B$2</f>
        <v>Texas State Technical College - North Texas</v>
      </c>
      <c r="D67" s="458">
        <f>'TSTCNT FGD'!$D$15</f>
        <v>5412194</v>
      </c>
      <c r="E67" s="458">
        <f>'TSTCNT FGD'!$E$15</f>
        <v>0</v>
      </c>
      <c r="F67" s="458">
        <f>'TSTCNT FGD'!$F$15</f>
        <v>0</v>
      </c>
      <c r="G67" s="458">
        <f>'TSTCNT FGD'!$G$15</f>
        <v>42094</v>
      </c>
      <c r="H67" s="458">
        <f>'TSTCNT FGD'!$H$15</f>
        <v>0</v>
      </c>
      <c r="I67" s="458">
        <f>'TSTCNT FGD'!$I$15</f>
        <v>0</v>
      </c>
      <c r="J67" s="458">
        <f>'TSTCNT FGD'!$J$15</f>
        <v>0</v>
      </c>
      <c r="K67" s="458">
        <f>'TSTCNT FGD'!$K$15</f>
        <v>0</v>
      </c>
      <c r="L67" s="458">
        <f>'TSTCNT FGD'!$L$15</f>
        <v>0</v>
      </c>
      <c r="M67" s="458">
        <f>'TSTCNT FGD'!$M$15</f>
        <v>5454288</v>
      </c>
    </row>
    <row r="68" spans="2:13" s="440" customFormat="1" hidden="1" outlineLevel="1">
      <c r="B68" s="770" t="str">
        <f>'TSTCFB FGD'!$B$2</f>
        <v>Texas State Technical College - Fort Bend</v>
      </c>
      <c r="D68" s="458">
        <f>'TSTCFB FGD'!$D$15</f>
        <v>10155611</v>
      </c>
      <c r="E68" s="458">
        <f>'TSTCFB FGD'!$E$15</f>
        <v>0</v>
      </c>
      <c r="F68" s="458">
        <f>'TSTCFB FGD'!$F$15</f>
        <v>0</v>
      </c>
      <c r="G68" s="458">
        <f>'TSTCFB FGD'!$G$15</f>
        <v>210344</v>
      </c>
      <c r="H68" s="458">
        <f>'TSTCFB FGD'!$H$15</f>
        <v>0</v>
      </c>
      <c r="I68" s="458">
        <f>'TSTCFB FGD'!$I$15</f>
        <v>0</v>
      </c>
      <c r="J68" s="458">
        <f>'TSTCFB FGD'!$J$15</f>
        <v>0</v>
      </c>
      <c r="K68" s="458">
        <f>'TSTCFB FGD'!$K$15</f>
        <v>0</v>
      </c>
      <c r="L68" s="458">
        <f>'TSTCFB FGD'!$L$15</f>
        <v>0</v>
      </c>
      <c r="M68" s="458">
        <f>'TSTCFB FGD'!$M$15</f>
        <v>10365955</v>
      </c>
    </row>
    <row r="69" spans="2:13" s="440" customFormat="1" collapsed="1">
      <c r="B69" s="464" t="s">
        <v>3</v>
      </c>
      <c r="C69" s="465"/>
      <c r="D69" s="465">
        <f t="shared" ref="D69:M69" si="7">SUM(D60:D68)</f>
        <v>188454035</v>
      </c>
      <c r="E69" s="465">
        <f t="shared" si="7"/>
        <v>0</v>
      </c>
      <c r="F69" s="465">
        <f t="shared" si="7"/>
        <v>0</v>
      </c>
      <c r="G69" s="465">
        <f t="shared" si="7"/>
        <v>4066970</v>
      </c>
      <c r="H69" s="465">
        <f t="shared" si="7"/>
        <v>0</v>
      </c>
      <c r="I69" s="465">
        <f t="shared" si="7"/>
        <v>0</v>
      </c>
      <c r="J69" s="465">
        <f t="shared" si="7"/>
        <v>0</v>
      </c>
      <c r="K69" s="465">
        <f t="shared" si="7"/>
        <v>0</v>
      </c>
      <c r="L69" s="465">
        <f t="shared" si="7"/>
        <v>0</v>
      </c>
      <c r="M69" s="465">
        <f t="shared" si="7"/>
        <v>192521005</v>
      </c>
    </row>
    <row r="70" spans="2:13" s="440" customFormat="1">
      <c r="C70" s="458"/>
      <c r="D70" s="458"/>
      <c r="E70" s="458"/>
      <c r="F70" s="458"/>
      <c r="G70" s="458"/>
      <c r="H70" s="458"/>
      <c r="I70" s="458"/>
      <c r="J70" s="458"/>
      <c r="K70" s="458"/>
      <c r="L70" s="458"/>
      <c r="M70" s="458"/>
    </row>
    <row r="71" spans="2:13" s="440" customFormat="1">
      <c r="B71" s="467" t="s">
        <v>4</v>
      </c>
      <c r="C71" s="458"/>
      <c r="D71" s="458"/>
      <c r="E71" s="458"/>
      <c r="F71" s="458"/>
      <c r="G71" s="458"/>
      <c r="H71" s="458"/>
      <c r="I71" s="458"/>
      <c r="J71" s="458"/>
      <c r="K71" s="458"/>
      <c r="L71" s="458"/>
      <c r="M71" s="458"/>
    </row>
    <row r="72" spans="2:13" s="440" customFormat="1" hidden="1" outlineLevel="1">
      <c r="B72" s="770" t="str">
        <f>'LIT FGD'!$B$2</f>
        <v>Lamar Institute of Technology</v>
      </c>
      <c r="C72" s="458"/>
      <c r="D72" s="458">
        <f>'LIT FGD'!$D$18</f>
        <v>4466014</v>
      </c>
      <c r="E72" s="458">
        <f>'LIT FGD'!$E$18</f>
        <v>1759744</v>
      </c>
      <c r="F72" s="458">
        <f>'LIT FGD'!$F$18</f>
        <v>0</v>
      </c>
      <c r="G72" s="458">
        <f>'LIT FGD'!$G$18</f>
        <v>0</v>
      </c>
      <c r="H72" s="458">
        <f>'LIT FGD'!$H$18</f>
        <v>0</v>
      </c>
      <c r="I72" s="458">
        <f>'LIT FGD'!$I$18</f>
        <v>0</v>
      </c>
      <c r="J72" s="458">
        <f>'LIT FGD'!$J$18</f>
        <v>0</v>
      </c>
      <c r="K72" s="458">
        <f>'LIT FGD'!$K$18</f>
        <v>0</v>
      </c>
      <c r="L72" s="458">
        <f>'LIT FGD'!$L$18</f>
        <v>0</v>
      </c>
      <c r="M72" s="458">
        <f>'LIT FGD'!$M$18</f>
        <v>6225758</v>
      </c>
    </row>
    <row r="73" spans="2:13" s="440" customFormat="1" hidden="1" outlineLevel="1">
      <c r="B73" s="770" t="str">
        <f>'LSCO FGD'!$B$2</f>
        <v>Lamar State College - Orange</v>
      </c>
      <c r="C73" s="458"/>
      <c r="D73" s="458">
        <f>'LSCO FGD'!$D$18</f>
        <v>3993989</v>
      </c>
      <c r="E73" s="458">
        <f>'LSCO FGD'!$E$18</f>
        <v>1033162</v>
      </c>
      <c r="F73" s="458">
        <f>'LSCO FGD'!$F$18</f>
        <v>0</v>
      </c>
      <c r="G73" s="458">
        <f>'LSCO FGD'!$G$18</f>
        <v>0</v>
      </c>
      <c r="H73" s="458">
        <f>'LSCO FGD'!$H$18</f>
        <v>0</v>
      </c>
      <c r="I73" s="458">
        <f>'LSCO FGD'!$I$18</f>
        <v>0</v>
      </c>
      <c r="J73" s="458">
        <f>'LSCO FGD'!$J$18</f>
        <v>0</v>
      </c>
      <c r="K73" s="458">
        <f>'LSCO FGD'!$K$18</f>
        <v>0</v>
      </c>
      <c r="L73" s="458">
        <f>'LSCO FGD'!$L$18</f>
        <v>0</v>
      </c>
      <c r="M73" s="458">
        <f>'LSCO FGD'!$M$18</f>
        <v>5027151</v>
      </c>
    </row>
    <row r="74" spans="2:13" s="440" customFormat="1" hidden="1" outlineLevel="1">
      <c r="B74" s="770" t="str">
        <f>'LSCPA FGD'!$B$2</f>
        <v>Lamar State College - Port Arthur</v>
      </c>
      <c r="C74" s="458"/>
      <c r="D74" s="458">
        <f>'LSCPA FGD'!$D$18</f>
        <v>2652150</v>
      </c>
      <c r="E74" s="458">
        <f>'LSCPA FGD'!$E$18</f>
        <v>1103690</v>
      </c>
      <c r="F74" s="458">
        <f>'LSCPA FGD'!$F$18</f>
        <v>0</v>
      </c>
      <c r="G74" s="458">
        <f>'LSCPA FGD'!$G$18</f>
        <v>0</v>
      </c>
      <c r="H74" s="458">
        <f>'LSCPA FGD'!$H$18</f>
        <v>0</v>
      </c>
      <c r="I74" s="458">
        <f>'LSCPA FGD'!$I$18</f>
        <v>0</v>
      </c>
      <c r="J74" s="458">
        <f>'LSCPA FGD'!$J$18</f>
        <v>0</v>
      </c>
      <c r="K74" s="458">
        <f>'LSCPA FGD'!$K$18</f>
        <v>0</v>
      </c>
      <c r="L74" s="458">
        <f>'LSCPA FGD'!$L$18</f>
        <v>0</v>
      </c>
      <c r="M74" s="458">
        <f>'LSCPA FGD'!$M$18</f>
        <v>3755840</v>
      </c>
    </row>
    <row r="75" spans="2:13" s="440" customFormat="1" hidden="1" outlineLevel="1">
      <c r="B75" s="770" t="str">
        <f>'TSTCH FGD'!$B$2</f>
        <v>Texas State Technical College - Harlingen</v>
      </c>
      <c r="C75" s="458"/>
      <c r="D75" s="458">
        <f>'TSTCH FGD'!$D$18</f>
        <v>1791914</v>
      </c>
      <c r="E75" s="458">
        <f>'TSTCH FGD'!$E$18</f>
        <v>10370933</v>
      </c>
      <c r="F75" s="458">
        <f>'TSTCH FGD'!$F$18</f>
        <v>0</v>
      </c>
      <c r="G75" s="458">
        <f>'TSTCH FGD'!$G$18</f>
        <v>0</v>
      </c>
      <c r="H75" s="458">
        <f>'TSTCH FGD'!$H$18</f>
        <v>0</v>
      </c>
      <c r="I75" s="458">
        <f>'TSTCH FGD'!$I$18</f>
        <v>0</v>
      </c>
      <c r="J75" s="458">
        <f>'TSTCH FGD'!$J$18</f>
        <v>0</v>
      </c>
      <c r="K75" s="458">
        <f>'TSTCH FGD'!$K$18</f>
        <v>0</v>
      </c>
      <c r="L75" s="458">
        <f>'TSTCH FGD'!$L$18</f>
        <v>0</v>
      </c>
      <c r="M75" s="458">
        <f>'TSTCH FGD'!$M$18</f>
        <v>12162847</v>
      </c>
    </row>
    <row r="76" spans="2:13" s="440" customFormat="1" hidden="1" outlineLevel="1">
      <c r="B76" s="770" t="str">
        <f>'TSTCM FGD'!$B$2</f>
        <v>Texas State Technical College - Marshall</v>
      </c>
      <c r="C76" s="458"/>
      <c r="D76" s="458">
        <f>'TSTCM FGD'!$D$18</f>
        <v>448288</v>
      </c>
      <c r="E76" s="458">
        <f>'TSTCM FGD'!$E$18</f>
        <v>3184296</v>
      </c>
      <c r="F76" s="458">
        <f>'TSTCM FGD'!$F$18</f>
        <v>0</v>
      </c>
      <c r="G76" s="458">
        <f>'TSTCM FGD'!$G$18</f>
        <v>0</v>
      </c>
      <c r="H76" s="458">
        <f>'TSTCM FGD'!$H$18</f>
        <v>0</v>
      </c>
      <c r="I76" s="458">
        <f>'TSTCM FGD'!$I$18</f>
        <v>0</v>
      </c>
      <c r="J76" s="458">
        <f>'TSTCM FGD'!$J$18</f>
        <v>0</v>
      </c>
      <c r="K76" s="458">
        <f>'TSTCM FGD'!$K$18</f>
        <v>0</v>
      </c>
      <c r="L76" s="458">
        <f>'TSTCM FGD'!$L$18</f>
        <v>0</v>
      </c>
      <c r="M76" s="458">
        <f>'TSTCM FGD'!$M$18</f>
        <v>3632584</v>
      </c>
    </row>
    <row r="77" spans="2:13" s="440" customFormat="1" hidden="1" outlineLevel="1">
      <c r="B77" s="770" t="str">
        <f>'TSTCW FGD'!$B$2</f>
        <v>Texas State Technical College - Waco</v>
      </c>
      <c r="C77" s="458"/>
      <c r="D77" s="458">
        <f>'TSTCW FGD'!$D$18</f>
        <v>3716096</v>
      </c>
      <c r="E77" s="458">
        <f>'TSTCW FGD'!$E$18</f>
        <v>26029440</v>
      </c>
      <c r="F77" s="458">
        <f>'TSTCW FGD'!$F$18</f>
        <v>0</v>
      </c>
      <c r="G77" s="458">
        <f>'TSTCW FGD'!$G$18</f>
        <v>0</v>
      </c>
      <c r="H77" s="458">
        <f>'TSTCW FGD'!$H$18</f>
        <v>0</v>
      </c>
      <c r="I77" s="458">
        <f>'TSTCW FGD'!$I$18</f>
        <v>0</v>
      </c>
      <c r="J77" s="458">
        <f>'TSTCW FGD'!$J$18</f>
        <v>0</v>
      </c>
      <c r="K77" s="458">
        <f>'TSTCW FGD'!$K$18</f>
        <v>0</v>
      </c>
      <c r="L77" s="458">
        <f>'TSTCW FGD'!$L$18</f>
        <v>0</v>
      </c>
      <c r="M77" s="458">
        <f>'TSTCW FGD'!$M$18</f>
        <v>29745536</v>
      </c>
    </row>
    <row r="78" spans="2:13" s="440" customFormat="1" hidden="1" outlineLevel="1">
      <c r="B78" s="770" t="str">
        <f>'TSTCWT FGD'!$B$2</f>
        <v>Texas State Technical College - West Texas</v>
      </c>
      <c r="C78" s="458"/>
      <c r="D78" s="458">
        <f>'TSTCWT FGD'!$D$18</f>
        <v>826996</v>
      </c>
      <c r="E78" s="458">
        <f>'TSTCWT FGD'!$E$18</f>
        <v>4198509</v>
      </c>
      <c r="F78" s="458">
        <f>'TSTCWT FGD'!$F$18</f>
        <v>0</v>
      </c>
      <c r="G78" s="458">
        <f>'TSTCWT FGD'!$G$18</f>
        <v>0</v>
      </c>
      <c r="H78" s="458">
        <f>'TSTCWT FGD'!$H$18</f>
        <v>0</v>
      </c>
      <c r="I78" s="458">
        <f>'TSTCWT FGD'!$I$18</f>
        <v>0</v>
      </c>
      <c r="J78" s="458">
        <f>'TSTCWT FGD'!$J$18</f>
        <v>0</v>
      </c>
      <c r="K78" s="458">
        <f>'TSTCWT FGD'!$K$18</f>
        <v>0</v>
      </c>
      <c r="L78" s="458">
        <f>'TSTCWT FGD'!$L$18</f>
        <v>0</v>
      </c>
      <c r="M78" s="458">
        <f>'TSTCWT FGD'!$M$18</f>
        <v>5025505</v>
      </c>
    </row>
    <row r="79" spans="2:13" s="440" customFormat="1" hidden="1" outlineLevel="1">
      <c r="B79" s="770" t="str">
        <f>'TSTCNT FGD'!$B$2</f>
        <v>Texas State Technical College - North Texas</v>
      </c>
      <c r="C79" s="458"/>
      <c r="D79" s="458">
        <f>'TSTCNT FGD'!$D$18</f>
        <v>140364</v>
      </c>
      <c r="E79" s="458">
        <f>'TSTCNT FGD'!$E$18</f>
        <v>1224535</v>
      </c>
      <c r="F79" s="458">
        <f>'TSTCNT FGD'!$F$18</f>
        <v>0</v>
      </c>
      <c r="G79" s="458">
        <f>'TSTCNT FGD'!$G$18</f>
        <v>0</v>
      </c>
      <c r="H79" s="458">
        <f>'TSTCNT FGD'!$H$18</f>
        <v>0</v>
      </c>
      <c r="I79" s="458">
        <f>'TSTCNT FGD'!$I$18</f>
        <v>0</v>
      </c>
      <c r="J79" s="458">
        <f>'TSTCNT FGD'!$J$18</f>
        <v>0</v>
      </c>
      <c r="K79" s="458">
        <f>'TSTCNT FGD'!$K$18</f>
        <v>0</v>
      </c>
      <c r="L79" s="458">
        <f>'TSTCNT FGD'!$L$18</f>
        <v>0</v>
      </c>
      <c r="M79" s="458">
        <f>'TSTCNT FGD'!$M$18</f>
        <v>1364899</v>
      </c>
    </row>
    <row r="80" spans="2:13" s="440" customFormat="1" hidden="1" outlineLevel="1">
      <c r="B80" s="770" t="str">
        <f>'TSTCFB FGD'!$B$2</f>
        <v>Texas State Technical College - Fort Bend</v>
      </c>
      <c r="C80" s="458"/>
      <c r="D80" s="458">
        <f>'TSTCFB FGD'!$D$18</f>
        <v>459913</v>
      </c>
      <c r="E80" s="458">
        <f>'TSTCFB FGD'!$E$18</f>
        <v>3510662</v>
      </c>
      <c r="F80" s="458">
        <f>'TSTCFB FGD'!$F$18</f>
        <v>0</v>
      </c>
      <c r="G80" s="458">
        <f>'TSTCFB FGD'!$G$18</f>
        <v>0</v>
      </c>
      <c r="H80" s="458">
        <f>'TSTCFB FGD'!$H$18</f>
        <v>0</v>
      </c>
      <c r="I80" s="458">
        <f>'TSTCFB FGD'!$I$18</f>
        <v>0</v>
      </c>
      <c r="J80" s="458">
        <f>'TSTCFB FGD'!$J$18</f>
        <v>0</v>
      </c>
      <c r="K80" s="458">
        <f>'TSTCFB FGD'!$K$18</f>
        <v>0</v>
      </c>
      <c r="L80" s="458">
        <f>'TSTCFB FGD'!$L$18</f>
        <v>0</v>
      </c>
      <c r="M80" s="458">
        <f>'TSTCFB FGD'!$M$18</f>
        <v>3970575</v>
      </c>
    </row>
    <row r="81" spans="1:13" collapsed="1">
      <c r="B81" s="469" t="s">
        <v>678</v>
      </c>
      <c r="C81" s="465"/>
      <c r="D81" s="465">
        <f t="shared" ref="D81:M81" si="8">SUM(D72:D80)</f>
        <v>18495724</v>
      </c>
      <c r="E81" s="465">
        <f t="shared" si="8"/>
        <v>52414971</v>
      </c>
      <c r="F81" s="465">
        <f t="shared" si="8"/>
        <v>0</v>
      </c>
      <c r="G81" s="465">
        <f t="shared" si="8"/>
        <v>0</v>
      </c>
      <c r="H81" s="465">
        <f t="shared" si="8"/>
        <v>0</v>
      </c>
      <c r="I81" s="465">
        <f t="shared" si="8"/>
        <v>0</v>
      </c>
      <c r="J81" s="465">
        <f t="shared" si="8"/>
        <v>0</v>
      </c>
      <c r="K81" s="465">
        <f t="shared" si="8"/>
        <v>0</v>
      </c>
      <c r="L81" s="465">
        <f t="shared" si="8"/>
        <v>0</v>
      </c>
      <c r="M81" s="465">
        <f t="shared" si="8"/>
        <v>70910695</v>
      </c>
    </row>
    <row r="82" spans="1:13" hidden="1" outlineLevel="1">
      <c r="B82" s="770" t="str">
        <f>'LIT FGD'!$B$2</f>
        <v>Lamar Institute of Technology</v>
      </c>
      <c r="C82" s="458"/>
      <c r="D82" s="458">
        <f>'LIT FGD'!$D$19</f>
        <v>-404069</v>
      </c>
      <c r="E82" s="458">
        <f>'LIT FGD'!$E$19</f>
        <v>0</v>
      </c>
      <c r="F82" s="458">
        <f>'LIT FGD'!$F$19</f>
        <v>0</v>
      </c>
      <c r="G82" s="458">
        <f>'LIT FGD'!$G$19</f>
        <v>0</v>
      </c>
      <c r="H82" s="458">
        <f>'LIT FGD'!$H$19</f>
        <v>0</v>
      </c>
      <c r="I82" s="458">
        <f>'LIT FGD'!$I$19</f>
        <v>0</v>
      </c>
      <c r="J82" s="458">
        <f>'LIT FGD'!$J$19</f>
        <v>0</v>
      </c>
      <c r="K82" s="458">
        <f>'LIT FGD'!$K$19</f>
        <v>0</v>
      </c>
      <c r="L82" s="458">
        <f>'LIT FGD'!$L$19</f>
        <v>0</v>
      </c>
      <c r="M82" s="458">
        <f>'LIT FGD'!$M$19</f>
        <v>-404069</v>
      </c>
    </row>
    <row r="83" spans="1:13" hidden="1" outlineLevel="1">
      <c r="B83" s="770" t="str">
        <f>'LSCO FGD'!$B$2</f>
        <v>Lamar State College - Orange</v>
      </c>
      <c r="C83" s="458"/>
      <c r="D83" s="458">
        <f>'LSCO FGD'!$D$19</f>
        <v>-1689928</v>
      </c>
      <c r="E83" s="458">
        <f>'LSCO FGD'!$E$19</f>
        <v>0</v>
      </c>
      <c r="F83" s="458">
        <f>'LSCO FGD'!$F$19</f>
        <v>0</v>
      </c>
      <c r="G83" s="458">
        <f>'LSCO FGD'!$G$19</f>
        <v>0</v>
      </c>
      <c r="H83" s="458">
        <f>'LSCO FGD'!$H$19</f>
        <v>0</v>
      </c>
      <c r="I83" s="458">
        <f>'LSCO FGD'!$I$19</f>
        <v>0</v>
      </c>
      <c r="J83" s="458">
        <f>'LSCO FGD'!$J$19</f>
        <v>0</v>
      </c>
      <c r="K83" s="458">
        <f>'LSCO FGD'!$K$19</f>
        <v>0</v>
      </c>
      <c r="L83" s="458">
        <f>'LSCO FGD'!$L$19</f>
        <v>0</v>
      </c>
      <c r="M83" s="458">
        <f>'LSCO FGD'!$M$19</f>
        <v>-1689928</v>
      </c>
    </row>
    <row r="84" spans="1:13" hidden="1" outlineLevel="1">
      <c r="B84" s="770" t="str">
        <f>'LSCPA FGD'!$B$2</f>
        <v>Lamar State College - Port Arthur</v>
      </c>
      <c r="C84" s="458"/>
      <c r="D84" s="458">
        <f>'LSCPA FGD'!$D$19</f>
        <v>-324002</v>
      </c>
      <c r="E84" s="458">
        <f>'LSCPA FGD'!$E$19</f>
        <v>-3585</v>
      </c>
      <c r="F84" s="458">
        <f>'LSCPA FGD'!$F$19</f>
        <v>0</v>
      </c>
      <c r="G84" s="458">
        <f>'LSCPA FGD'!$G$19</f>
        <v>0</v>
      </c>
      <c r="H84" s="458">
        <f>'LSCPA FGD'!$H$19</f>
        <v>0</v>
      </c>
      <c r="I84" s="458">
        <f>'LSCPA FGD'!$I$19</f>
        <v>0</v>
      </c>
      <c r="J84" s="458">
        <f>'LSCPA FGD'!$J$19</f>
        <v>0</v>
      </c>
      <c r="K84" s="458">
        <f>'LSCPA FGD'!$K$19</f>
        <v>0</v>
      </c>
      <c r="L84" s="458">
        <f>'LSCPA FGD'!$L$19</f>
        <v>0</v>
      </c>
      <c r="M84" s="458">
        <f>'LSCPA FGD'!$M$19</f>
        <v>-327587</v>
      </c>
    </row>
    <row r="85" spans="1:13" hidden="1" outlineLevel="1">
      <c r="B85" s="770" t="str">
        <f>'TSTCH FGD'!$B$2</f>
        <v>Texas State Technical College - Harlingen</v>
      </c>
      <c r="C85" s="458"/>
      <c r="D85" s="458">
        <f>'TSTCH FGD'!$D$19</f>
        <v>-8301</v>
      </c>
      <c r="E85" s="458">
        <f>'TSTCH FGD'!$E$19</f>
        <v>0</v>
      </c>
      <c r="F85" s="458">
        <f>'TSTCH FGD'!$F$19</f>
        <v>0</v>
      </c>
      <c r="G85" s="458">
        <f>'TSTCH FGD'!$G$19</f>
        <v>0</v>
      </c>
      <c r="H85" s="458">
        <f>'TSTCH FGD'!$H$19</f>
        <v>0</v>
      </c>
      <c r="I85" s="458">
        <f>'TSTCH FGD'!$I$19</f>
        <v>0</v>
      </c>
      <c r="J85" s="458">
        <f>'TSTCH FGD'!$J$19</f>
        <v>0</v>
      </c>
      <c r="K85" s="458">
        <f>'TSTCH FGD'!$K$19</f>
        <v>0</v>
      </c>
      <c r="L85" s="458">
        <f>'TSTCH FGD'!$L$19</f>
        <v>0</v>
      </c>
      <c r="M85" s="458">
        <f>'TSTCH FGD'!$M$19</f>
        <v>-8301</v>
      </c>
    </row>
    <row r="86" spans="1:13" hidden="1" outlineLevel="1">
      <c r="B86" s="770" t="str">
        <f>'TSTCM FGD'!$B$2</f>
        <v>Texas State Technical College - Marshall</v>
      </c>
      <c r="C86" s="458"/>
      <c r="D86" s="458">
        <f>'TSTCM FGD'!$D$19</f>
        <v>-34510</v>
      </c>
      <c r="E86" s="458">
        <f>'TSTCM FGD'!$E$19</f>
        <v>0</v>
      </c>
      <c r="F86" s="458">
        <f>'TSTCM FGD'!$F$19</f>
        <v>0</v>
      </c>
      <c r="G86" s="458">
        <f>'TSTCM FGD'!$G$19</f>
        <v>0</v>
      </c>
      <c r="H86" s="458">
        <f>'TSTCM FGD'!$H$19</f>
        <v>0</v>
      </c>
      <c r="I86" s="458">
        <f>'TSTCM FGD'!$I$19</f>
        <v>0</v>
      </c>
      <c r="J86" s="458">
        <f>'TSTCM FGD'!$J$19</f>
        <v>0</v>
      </c>
      <c r="K86" s="458">
        <f>'TSTCM FGD'!$K$19</f>
        <v>0</v>
      </c>
      <c r="L86" s="458">
        <f>'TSTCM FGD'!$L$19</f>
        <v>0</v>
      </c>
      <c r="M86" s="458">
        <f>'TSTCM FGD'!$M$19</f>
        <v>-34510</v>
      </c>
    </row>
    <row r="87" spans="1:13" hidden="1" outlineLevel="1">
      <c r="B87" s="770" t="str">
        <f>'TSTCW FGD'!$B$2</f>
        <v>Texas State Technical College - Waco</v>
      </c>
      <c r="C87" s="458"/>
      <c r="D87" s="458">
        <f>'TSTCW FGD'!$D$19</f>
        <v>-100050</v>
      </c>
      <c r="E87" s="458">
        <f>'TSTCW FGD'!$E$19</f>
        <v>0</v>
      </c>
      <c r="F87" s="458">
        <f>'TSTCW FGD'!$F$19</f>
        <v>0</v>
      </c>
      <c r="G87" s="458">
        <f>'TSTCW FGD'!$G$19</f>
        <v>0</v>
      </c>
      <c r="H87" s="458">
        <f>'TSTCW FGD'!$H$19</f>
        <v>0</v>
      </c>
      <c r="I87" s="458">
        <f>'TSTCW FGD'!$I$19</f>
        <v>0</v>
      </c>
      <c r="J87" s="458">
        <f>'TSTCW FGD'!$J$19</f>
        <v>0</v>
      </c>
      <c r="K87" s="458">
        <f>'TSTCW FGD'!$K$19</f>
        <v>0</v>
      </c>
      <c r="L87" s="458">
        <f>'TSTCW FGD'!$L$19</f>
        <v>0</v>
      </c>
      <c r="M87" s="458">
        <f>'TSTCW FGD'!$M$19</f>
        <v>-100050</v>
      </c>
    </row>
    <row r="88" spans="1:13" hidden="1" outlineLevel="1">
      <c r="A88" s="448" t="s">
        <v>1070</v>
      </c>
      <c r="B88" s="770" t="str">
        <f>'TSTCWT FGD'!$B$2</f>
        <v>Texas State Technical College - West Texas</v>
      </c>
      <c r="C88" s="458"/>
      <c r="D88" s="458">
        <f>'TSTCWT FGD'!$D$19</f>
        <v>-25506</v>
      </c>
      <c r="E88" s="458">
        <f>'TSTCWT FGD'!$E$19</f>
        <v>0</v>
      </c>
      <c r="F88" s="458">
        <f>'TSTCWT FGD'!$F$19</f>
        <v>0</v>
      </c>
      <c r="G88" s="458">
        <f>'TSTCWT FGD'!$G$19</f>
        <v>0</v>
      </c>
      <c r="H88" s="458">
        <f>'TSTCWT FGD'!$H$19</f>
        <v>0</v>
      </c>
      <c r="I88" s="458">
        <f>'TSTCWT FGD'!$I$19</f>
        <v>0</v>
      </c>
      <c r="J88" s="458">
        <f>'TSTCWT FGD'!$J$19</f>
        <v>0</v>
      </c>
      <c r="K88" s="458">
        <f>'TSTCWT FGD'!$K$19</f>
        <v>0</v>
      </c>
      <c r="L88" s="458">
        <f>'TSTCWT FGD'!$L$19</f>
        <v>0</v>
      </c>
      <c r="M88" s="458">
        <f>'TSTCWT FGD'!$M$19</f>
        <v>-25506</v>
      </c>
    </row>
    <row r="89" spans="1:13" hidden="1" outlineLevel="1">
      <c r="B89" s="770" t="str">
        <f>'TSTCNT FGD'!$B$2</f>
        <v>Texas State Technical College - North Texas</v>
      </c>
      <c r="C89" s="458"/>
      <c r="D89" s="458">
        <f>'TSTCNT FGD'!$D$19</f>
        <v>-4930</v>
      </c>
      <c r="E89" s="458">
        <f>'TSTCNT FGD'!$E$19</f>
        <v>0</v>
      </c>
      <c r="F89" s="458">
        <f>'TSTCNT FGD'!$F$19</f>
        <v>0</v>
      </c>
      <c r="G89" s="458">
        <f>'TSTCNT FGD'!$G$19</f>
        <v>0</v>
      </c>
      <c r="H89" s="458">
        <f>'TSTCNT FGD'!$H$19</f>
        <v>0</v>
      </c>
      <c r="I89" s="458">
        <f>'TSTCNT FGD'!$I$19</f>
        <v>0</v>
      </c>
      <c r="J89" s="458">
        <f>'TSTCNT FGD'!$J$19</f>
        <v>0</v>
      </c>
      <c r="K89" s="458">
        <f>'TSTCNT FGD'!$K$19</f>
        <v>0</v>
      </c>
      <c r="L89" s="458">
        <f>'TSTCNT FGD'!$L$19</f>
        <v>0</v>
      </c>
      <c r="M89" s="458">
        <f>'TSTCNT FGD'!$M$19</f>
        <v>-4930</v>
      </c>
    </row>
    <row r="90" spans="1:13" hidden="1" outlineLevel="1">
      <c r="B90" s="770" t="str">
        <f>'TSTCFB FGD'!$B$2</f>
        <v>Texas State Technical College - Fort Bend</v>
      </c>
      <c r="C90" s="458"/>
      <c r="D90" s="458">
        <f>'TSTCFB FGD'!$D$19</f>
        <v>-3938</v>
      </c>
      <c r="E90" s="458">
        <f>'TSTCFB FGD'!$E$19</f>
        <v>0</v>
      </c>
      <c r="F90" s="458">
        <f>'TSTCFB FGD'!$F$19</f>
        <v>0</v>
      </c>
      <c r="G90" s="458">
        <f>'TSTCFB FGD'!$G$19</f>
        <v>0</v>
      </c>
      <c r="H90" s="458">
        <f>'TSTCFB FGD'!$H$19</f>
        <v>0</v>
      </c>
      <c r="I90" s="458">
        <f>'TSTCFB FGD'!$I$19</f>
        <v>0</v>
      </c>
      <c r="J90" s="458">
        <f>'TSTCFB FGD'!$J$19</f>
        <v>0</v>
      </c>
      <c r="K90" s="458">
        <f>'TSTCFB FGD'!$K$19</f>
        <v>0</v>
      </c>
      <c r="L90" s="458">
        <f>'TSTCFB FGD'!$L$19</f>
        <v>0</v>
      </c>
      <c r="M90" s="458">
        <f>'TSTCFB FGD'!$M$19</f>
        <v>-3938</v>
      </c>
    </row>
    <row r="91" spans="1:13" collapsed="1">
      <c r="B91" s="428" t="s">
        <v>679</v>
      </c>
      <c r="C91" s="458"/>
      <c r="D91" s="458">
        <f t="shared" ref="D91:M91" si="9">SUM(D82:D90)</f>
        <v>-2595234</v>
      </c>
      <c r="E91" s="458">
        <f t="shared" si="9"/>
        <v>-3585</v>
      </c>
      <c r="F91" s="458">
        <f t="shared" si="9"/>
        <v>0</v>
      </c>
      <c r="G91" s="458">
        <f t="shared" si="9"/>
        <v>0</v>
      </c>
      <c r="H91" s="458">
        <f t="shared" si="9"/>
        <v>0</v>
      </c>
      <c r="I91" s="458">
        <f t="shared" si="9"/>
        <v>0</v>
      </c>
      <c r="J91" s="458">
        <f t="shared" si="9"/>
        <v>0</v>
      </c>
      <c r="K91" s="458">
        <f t="shared" si="9"/>
        <v>0</v>
      </c>
      <c r="L91" s="458">
        <f t="shared" si="9"/>
        <v>0</v>
      </c>
      <c r="M91" s="458">
        <f t="shared" si="9"/>
        <v>-2598819</v>
      </c>
    </row>
    <row r="92" spans="1:13" hidden="1" outlineLevel="1">
      <c r="B92" s="770" t="str">
        <f>'LIT FGD'!$B$2</f>
        <v>Lamar Institute of Technology</v>
      </c>
      <c r="C92" s="458"/>
      <c r="D92" s="458">
        <f>'LIT FGD'!$D$20</f>
        <v>0</v>
      </c>
      <c r="E92" s="458">
        <f>'LIT FGD'!$E$20</f>
        <v>0</v>
      </c>
      <c r="F92" s="458">
        <f>'LIT FGD'!$F$20</f>
        <v>0</v>
      </c>
      <c r="G92" s="458">
        <f>'LIT FGD'!$G$20</f>
        <v>0</v>
      </c>
      <c r="H92" s="458">
        <f>'LIT FGD'!$H$20</f>
        <v>0</v>
      </c>
      <c r="I92" s="458">
        <f>'LIT FGD'!$I$20</f>
        <v>0</v>
      </c>
      <c r="J92" s="458">
        <f>'LIT FGD'!$J$20</f>
        <v>0</v>
      </c>
      <c r="K92" s="458">
        <f>'LIT FGD'!$K$20</f>
        <v>0</v>
      </c>
      <c r="L92" s="458">
        <f>'LIT FGD'!$L$20</f>
        <v>0</v>
      </c>
      <c r="M92" s="458">
        <f>'LIT FGD'!$M$20</f>
        <v>0</v>
      </c>
    </row>
    <row r="93" spans="1:13" hidden="1" outlineLevel="1">
      <c r="B93" s="770" t="str">
        <f>'LSCO FGD'!$B$2</f>
        <v>Lamar State College - Orange</v>
      </c>
      <c r="C93" s="458"/>
      <c r="D93" s="458">
        <f>'LSCO FGD'!$D$20</f>
        <v>0</v>
      </c>
      <c r="E93" s="458">
        <f>'LSCO FGD'!$E$20</f>
        <v>0</v>
      </c>
      <c r="F93" s="458">
        <f>'LSCO FGD'!$F$20</f>
        <v>0</v>
      </c>
      <c r="G93" s="458">
        <f>'LSCO FGD'!$G$20</f>
        <v>0</v>
      </c>
      <c r="H93" s="458">
        <f>'LSCO FGD'!$H$20</f>
        <v>0</v>
      </c>
      <c r="I93" s="458">
        <f>'LSCO FGD'!$I$20</f>
        <v>0</v>
      </c>
      <c r="J93" s="458">
        <f>'LSCO FGD'!$J$20</f>
        <v>0</v>
      </c>
      <c r="K93" s="458">
        <f>'LSCO FGD'!$K$20</f>
        <v>0</v>
      </c>
      <c r="L93" s="458">
        <f>'LSCO FGD'!$L$20</f>
        <v>0</v>
      </c>
      <c r="M93" s="458">
        <f>'LSCO FGD'!$M$20</f>
        <v>0</v>
      </c>
    </row>
    <row r="94" spans="1:13" hidden="1" outlineLevel="1">
      <c r="B94" s="770" t="str">
        <f>'LSCPA FGD'!$B$2</f>
        <v>Lamar State College - Port Arthur</v>
      </c>
      <c r="C94" s="458"/>
      <c r="D94" s="458">
        <f>'LSCPA FGD'!$D$20</f>
        <v>0</v>
      </c>
      <c r="E94" s="458">
        <f>'LSCPA FGD'!$E$20</f>
        <v>0</v>
      </c>
      <c r="F94" s="458">
        <f>'LSCPA FGD'!$F$20</f>
        <v>0</v>
      </c>
      <c r="G94" s="458">
        <f>'LSCPA FGD'!$G$20</f>
        <v>0</v>
      </c>
      <c r="H94" s="458">
        <f>'LSCPA FGD'!$H$20</f>
        <v>0</v>
      </c>
      <c r="I94" s="458">
        <f>'LSCPA FGD'!$I$20</f>
        <v>0</v>
      </c>
      <c r="J94" s="458">
        <f>'LSCPA FGD'!$J$20</f>
        <v>0</v>
      </c>
      <c r="K94" s="458">
        <f>'LSCPA FGD'!$K$20</f>
        <v>0</v>
      </c>
      <c r="L94" s="458">
        <f>'LSCPA FGD'!$L$20</f>
        <v>0</v>
      </c>
      <c r="M94" s="458">
        <f>'LSCPA FGD'!$M$20</f>
        <v>0</v>
      </c>
    </row>
    <row r="95" spans="1:13" hidden="1" outlineLevel="1">
      <c r="B95" s="770" t="str">
        <f>'TSTCH FGD'!$B$2</f>
        <v>Texas State Technical College - Harlingen</v>
      </c>
      <c r="C95" s="458"/>
      <c r="D95" s="458">
        <f>'TSTCH FGD'!$D$20</f>
        <v>0</v>
      </c>
      <c r="E95" s="458">
        <f>'TSTCH FGD'!$E$20</f>
        <v>0</v>
      </c>
      <c r="F95" s="458">
        <f>'TSTCH FGD'!$F$20</f>
        <v>0</v>
      </c>
      <c r="G95" s="458">
        <f>'TSTCH FGD'!$G$20</f>
        <v>0</v>
      </c>
      <c r="H95" s="458">
        <f>'TSTCH FGD'!$H$20</f>
        <v>0</v>
      </c>
      <c r="I95" s="458">
        <f>'TSTCH FGD'!$I$20</f>
        <v>0</v>
      </c>
      <c r="J95" s="458">
        <f>'TSTCH FGD'!$J$20</f>
        <v>0</v>
      </c>
      <c r="K95" s="458">
        <f>'TSTCH FGD'!$K$20</f>
        <v>0</v>
      </c>
      <c r="L95" s="458">
        <f>'TSTCH FGD'!$L$20</f>
        <v>0</v>
      </c>
      <c r="M95" s="458">
        <f>'TSTCH FGD'!$M$20</f>
        <v>0</v>
      </c>
    </row>
    <row r="96" spans="1:13" hidden="1" outlineLevel="1">
      <c r="B96" s="770" t="str">
        <f>'TSTCM FGD'!$B$2</f>
        <v>Texas State Technical College - Marshall</v>
      </c>
      <c r="C96" s="458"/>
      <c r="D96" s="458">
        <f>'TSTCM FGD'!$D$20</f>
        <v>0</v>
      </c>
      <c r="E96" s="458">
        <f>'TSTCM FGD'!$E$20</f>
        <v>0</v>
      </c>
      <c r="F96" s="458">
        <f>'TSTCM FGD'!$F$20</f>
        <v>0</v>
      </c>
      <c r="G96" s="458">
        <f>'TSTCM FGD'!$G$20</f>
        <v>0</v>
      </c>
      <c r="H96" s="458">
        <f>'TSTCM FGD'!$H$20</f>
        <v>0</v>
      </c>
      <c r="I96" s="458">
        <f>'TSTCM FGD'!$I$20</f>
        <v>0</v>
      </c>
      <c r="J96" s="458">
        <f>'TSTCM FGD'!$J$20</f>
        <v>0</v>
      </c>
      <c r="K96" s="458">
        <f>'TSTCM FGD'!$K$20</f>
        <v>0</v>
      </c>
      <c r="L96" s="458">
        <f>'TSTCM FGD'!$L$20</f>
        <v>0</v>
      </c>
      <c r="M96" s="458">
        <f>'TSTCM FGD'!$M$20</f>
        <v>0</v>
      </c>
    </row>
    <row r="97" spans="2:13" s="440" customFormat="1" hidden="1" outlineLevel="1">
      <c r="B97" s="770" t="str">
        <f>'TSTCW FGD'!$B$2</f>
        <v>Texas State Technical College - Waco</v>
      </c>
      <c r="C97" s="458"/>
      <c r="D97" s="458">
        <f>'TSTCW FGD'!$D$20</f>
        <v>0</v>
      </c>
      <c r="E97" s="458">
        <f>'TSTCW FGD'!$E$20</f>
        <v>0</v>
      </c>
      <c r="F97" s="458">
        <f>'TSTCW FGD'!$F$20</f>
        <v>0</v>
      </c>
      <c r="G97" s="458">
        <f>'TSTCW FGD'!$G$20</f>
        <v>0</v>
      </c>
      <c r="H97" s="458">
        <f>'TSTCW FGD'!$H$20</f>
        <v>0</v>
      </c>
      <c r="I97" s="458">
        <f>'TSTCW FGD'!$I$20</f>
        <v>0</v>
      </c>
      <c r="J97" s="458">
        <f>'TSTCW FGD'!$J$20</f>
        <v>0</v>
      </c>
      <c r="K97" s="458">
        <f>'TSTCW FGD'!$K$20</f>
        <v>0</v>
      </c>
      <c r="L97" s="458">
        <f>'TSTCW FGD'!$L$20</f>
        <v>0</v>
      </c>
      <c r="M97" s="458">
        <f>'TSTCW FGD'!$M$20</f>
        <v>0</v>
      </c>
    </row>
    <row r="98" spans="2:13" s="440" customFormat="1" hidden="1" outlineLevel="1">
      <c r="B98" s="770" t="str">
        <f>'TSTCWT FGD'!$B$2</f>
        <v>Texas State Technical College - West Texas</v>
      </c>
      <c r="C98" s="458"/>
      <c r="D98" s="458">
        <f>'TSTCWT FGD'!$D$20</f>
        <v>0</v>
      </c>
      <c r="E98" s="458">
        <f>'TSTCWT FGD'!$E$20</f>
        <v>0</v>
      </c>
      <c r="F98" s="458">
        <f>'TSTCWT FGD'!$F$20</f>
        <v>0</v>
      </c>
      <c r="G98" s="458">
        <f>'TSTCWT FGD'!$G$20</f>
        <v>0</v>
      </c>
      <c r="H98" s="458">
        <f>'TSTCWT FGD'!$H$20</f>
        <v>0</v>
      </c>
      <c r="I98" s="458">
        <f>'TSTCWT FGD'!$I$20</f>
        <v>0</v>
      </c>
      <c r="J98" s="458">
        <f>'TSTCWT FGD'!$J$20</f>
        <v>0</v>
      </c>
      <c r="K98" s="458">
        <f>'TSTCWT FGD'!$K$20</f>
        <v>0</v>
      </c>
      <c r="L98" s="458">
        <f>'TSTCWT FGD'!$L$20</f>
        <v>0</v>
      </c>
      <c r="M98" s="458">
        <f>'TSTCWT FGD'!$M$20</f>
        <v>0</v>
      </c>
    </row>
    <row r="99" spans="2:13" s="440" customFormat="1" hidden="1" outlineLevel="1">
      <c r="B99" s="770" t="str">
        <f>'TSTCNT FGD'!$B$2</f>
        <v>Texas State Technical College - North Texas</v>
      </c>
      <c r="C99" s="458"/>
      <c r="D99" s="458">
        <f>'TSTCNT FGD'!$D$20</f>
        <v>0</v>
      </c>
      <c r="E99" s="458">
        <f>'TSTCNT FGD'!$E$20</f>
        <v>0</v>
      </c>
      <c r="F99" s="458">
        <f>'TSTCNT FGD'!$F$20</f>
        <v>0</v>
      </c>
      <c r="G99" s="458">
        <f>'TSTCNT FGD'!$G$20</f>
        <v>0</v>
      </c>
      <c r="H99" s="458">
        <f>'TSTCNT FGD'!$H$20</f>
        <v>0</v>
      </c>
      <c r="I99" s="458">
        <f>'TSTCNT FGD'!$I$20</f>
        <v>0</v>
      </c>
      <c r="J99" s="458">
        <f>'TSTCNT FGD'!$J$20</f>
        <v>0</v>
      </c>
      <c r="K99" s="458">
        <f>'TSTCNT FGD'!$K$20</f>
        <v>0</v>
      </c>
      <c r="L99" s="458">
        <f>'TSTCNT FGD'!$L$20</f>
        <v>0</v>
      </c>
      <c r="M99" s="458">
        <f>'TSTCNT FGD'!$M$20</f>
        <v>0</v>
      </c>
    </row>
    <row r="100" spans="2:13" s="440" customFormat="1" hidden="1" outlineLevel="1">
      <c r="B100" s="770" t="str">
        <f>'TSTCFB FGD'!$B$2</f>
        <v>Texas State Technical College - Fort Bend</v>
      </c>
      <c r="C100" s="458"/>
      <c r="D100" s="458">
        <f>'TSTCFB FGD'!$D$20</f>
        <v>0</v>
      </c>
      <c r="E100" s="458">
        <f>'TSTCFB FGD'!$E$20</f>
        <v>-6831</v>
      </c>
      <c r="F100" s="458">
        <f>'TSTCFB FGD'!$F$20</f>
        <v>0</v>
      </c>
      <c r="G100" s="458">
        <f>'TSTCFB FGD'!$G$20</f>
        <v>0</v>
      </c>
      <c r="H100" s="458">
        <f>'TSTCFB FGD'!$H$20</f>
        <v>0</v>
      </c>
      <c r="I100" s="458">
        <f>'TSTCFB FGD'!$I$20</f>
        <v>0</v>
      </c>
      <c r="J100" s="458">
        <f>'TSTCFB FGD'!$J$20</f>
        <v>0</v>
      </c>
      <c r="K100" s="458">
        <f>'TSTCFB FGD'!$K$20</f>
        <v>0</v>
      </c>
      <c r="L100" s="458">
        <f>'TSTCFB FGD'!$L$20</f>
        <v>0</v>
      </c>
      <c r="M100" s="458">
        <f>'TSTCFB FGD'!$M$20</f>
        <v>-6831</v>
      </c>
    </row>
    <row r="101" spans="2:13" s="440" customFormat="1" collapsed="1">
      <c r="B101" s="428" t="s">
        <v>681</v>
      </c>
      <c r="C101" s="458"/>
      <c r="D101" s="458">
        <f t="shared" ref="D101:M101" si="10">SUM(D92:D100)</f>
        <v>0</v>
      </c>
      <c r="E101" s="458">
        <f t="shared" si="10"/>
        <v>-6831</v>
      </c>
      <c r="F101" s="458">
        <f t="shared" si="10"/>
        <v>0</v>
      </c>
      <c r="G101" s="458">
        <f t="shared" si="10"/>
        <v>0</v>
      </c>
      <c r="H101" s="458">
        <f t="shared" si="10"/>
        <v>0</v>
      </c>
      <c r="I101" s="458">
        <f t="shared" si="10"/>
        <v>0</v>
      </c>
      <c r="J101" s="458">
        <f t="shared" si="10"/>
        <v>0</v>
      </c>
      <c r="K101" s="458">
        <f t="shared" si="10"/>
        <v>0</v>
      </c>
      <c r="L101" s="458">
        <f t="shared" si="10"/>
        <v>0</v>
      </c>
      <c r="M101" s="458">
        <f t="shared" si="10"/>
        <v>-6831</v>
      </c>
    </row>
    <row r="102" spans="2:13" s="440" customFormat="1" hidden="1" outlineLevel="1">
      <c r="B102" s="770" t="str">
        <f>'LIT FGD'!$B$2</f>
        <v>Lamar Institute of Technology</v>
      </c>
      <c r="C102" s="458"/>
      <c r="D102" s="458">
        <f>'LIT FGD'!$D$21</f>
        <v>0</v>
      </c>
      <c r="E102" s="458">
        <f>'LIT FGD'!$E$21</f>
        <v>0</v>
      </c>
      <c r="F102" s="458">
        <f>'LIT FGD'!$F$21</f>
        <v>0</v>
      </c>
      <c r="G102" s="458">
        <f>'LIT FGD'!$G$21</f>
        <v>0</v>
      </c>
      <c r="H102" s="458">
        <f>'LIT FGD'!$H$21</f>
        <v>0</v>
      </c>
      <c r="I102" s="458">
        <f>'LIT FGD'!$I$21</f>
        <v>0</v>
      </c>
      <c r="J102" s="458">
        <f>'LIT FGD'!$J$21</f>
        <v>0</v>
      </c>
      <c r="K102" s="458">
        <f>'LIT FGD'!$K$21</f>
        <v>0</v>
      </c>
      <c r="L102" s="458">
        <f>'LIT FGD'!$L$21</f>
        <v>0</v>
      </c>
      <c r="M102" s="458">
        <f>'LIT FGD'!$M$21</f>
        <v>0</v>
      </c>
    </row>
    <row r="103" spans="2:13" s="440" customFormat="1" hidden="1" outlineLevel="1">
      <c r="B103" s="770" t="str">
        <f>'LSCO FGD'!$B$2</f>
        <v>Lamar State College - Orange</v>
      </c>
      <c r="C103" s="458"/>
      <c r="D103" s="458">
        <f>'LSCO FGD'!$D$21</f>
        <v>0</v>
      </c>
      <c r="E103" s="458">
        <f>'LSCO FGD'!$E$21</f>
        <v>0</v>
      </c>
      <c r="F103" s="458">
        <f>'LSCO FGD'!$F$21</f>
        <v>0</v>
      </c>
      <c r="G103" s="458">
        <f>'LSCO FGD'!$G$21</f>
        <v>0</v>
      </c>
      <c r="H103" s="458">
        <f>'LSCO FGD'!$H$21</f>
        <v>0</v>
      </c>
      <c r="I103" s="458">
        <f>'LSCO FGD'!$I$21</f>
        <v>0</v>
      </c>
      <c r="J103" s="458">
        <f>'LSCO FGD'!$J$21</f>
        <v>0</v>
      </c>
      <c r="K103" s="458">
        <f>'LSCO FGD'!$K$21</f>
        <v>0</v>
      </c>
      <c r="L103" s="458">
        <f>'LSCO FGD'!$L$21</f>
        <v>0</v>
      </c>
      <c r="M103" s="458">
        <f>'LSCO FGD'!$M$21</f>
        <v>0</v>
      </c>
    </row>
    <row r="104" spans="2:13" s="440" customFormat="1" hidden="1" outlineLevel="1">
      <c r="B104" s="770" t="str">
        <f>'LSCPA FGD'!$B$2</f>
        <v>Lamar State College - Port Arthur</v>
      </c>
      <c r="C104" s="458"/>
      <c r="D104" s="458">
        <f>'LSCPA FGD'!$D$21</f>
        <v>0</v>
      </c>
      <c r="E104" s="458">
        <f>'LSCPA FGD'!$E$21</f>
        <v>0</v>
      </c>
      <c r="F104" s="458">
        <f>'LSCPA FGD'!$F$21</f>
        <v>0</v>
      </c>
      <c r="G104" s="458">
        <f>'LSCPA FGD'!$G$21</f>
        <v>0</v>
      </c>
      <c r="H104" s="458">
        <f>'LSCPA FGD'!$H$21</f>
        <v>0</v>
      </c>
      <c r="I104" s="458">
        <f>'LSCPA FGD'!$I$21</f>
        <v>0</v>
      </c>
      <c r="J104" s="458">
        <f>'LSCPA FGD'!$J$21</f>
        <v>0</v>
      </c>
      <c r="K104" s="458">
        <f>'LSCPA FGD'!$K$21</f>
        <v>0</v>
      </c>
      <c r="L104" s="458">
        <f>'LSCPA FGD'!$L$21</f>
        <v>0</v>
      </c>
      <c r="M104" s="458">
        <f>'LSCPA FGD'!$M$21</f>
        <v>0</v>
      </c>
    </row>
    <row r="105" spans="2:13" s="440" customFormat="1" hidden="1" outlineLevel="1">
      <c r="B105" s="770" t="str">
        <f>'TSTCH FGD'!$B$2</f>
        <v>Texas State Technical College - Harlingen</v>
      </c>
      <c r="C105" s="458"/>
      <c r="D105" s="458">
        <f>'TSTCH FGD'!$D$21</f>
        <v>0</v>
      </c>
      <c r="E105" s="458">
        <f>'TSTCH FGD'!$E$21</f>
        <v>0</v>
      </c>
      <c r="F105" s="458">
        <f>'TSTCH FGD'!$F$21</f>
        <v>0</v>
      </c>
      <c r="G105" s="458">
        <f>'TSTCH FGD'!$G$21</f>
        <v>0</v>
      </c>
      <c r="H105" s="458">
        <f>'TSTCH FGD'!$H$21</f>
        <v>0</v>
      </c>
      <c r="I105" s="458">
        <f>'TSTCH FGD'!$I$21</f>
        <v>0</v>
      </c>
      <c r="J105" s="458">
        <f>'TSTCH FGD'!$J$21</f>
        <v>0</v>
      </c>
      <c r="K105" s="458">
        <f>'TSTCH FGD'!$K$21</f>
        <v>0</v>
      </c>
      <c r="L105" s="458">
        <f>'TSTCH FGD'!$L$21</f>
        <v>0</v>
      </c>
      <c r="M105" s="458">
        <f>'TSTCH FGD'!$M$21</f>
        <v>0</v>
      </c>
    </row>
    <row r="106" spans="2:13" s="440" customFormat="1" hidden="1" outlineLevel="1">
      <c r="B106" s="770" t="str">
        <f>'TSTCM FGD'!$B$2</f>
        <v>Texas State Technical College - Marshall</v>
      </c>
      <c r="C106" s="458"/>
      <c r="D106" s="458">
        <f>'TSTCM FGD'!$D$21</f>
        <v>0</v>
      </c>
      <c r="E106" s="458">
        <f>'TSTCM FGD'!$E$21</f>
        <v>0</v>
      </c>
      <c r="F106" s="458">
        <f>'TSTCM FGD'!$F$21</f>
        <v>0</v>
      </c>
      <c r="G106" s="458">
        <f>'TSTCM FGD'!$G$21</f>
        <v>0</v>
      </c>
      <c r="H106" s="458">
        <f>'TSTCM FGD'!$H$21</f>
        <v>0</v>
      </c>
      <c r="I106" s="458">
        <f>'TSTCM FGD'!$I$21</f>
        <v>0</v>
      </c>
      <c r="J106" s="458">
        <f>'TSTCM FGD'!$J$21</f>
        <v>0</v>
      </c>
      <c r="K106" s="458">
        <f>'TSTCM FGD'!$K$21</f>
        <v>0</v>
      </c>
      <c r="L106" s="458">
        <f>'TSTCM FGD'!$L$21</f>
        <v>0</v>
      </c>
      <c r="M106" s="458">
        <f>'TSTCM FGD'!$M$21</f>
        <v>0</v>
      </c>
    </row>
    <row r="107" spans="2:13" s="440" customFormat="1" hidden="1" outlineLevel="1">
      <c r="B107" s="770" t="str">
        <f>'TSTCW FGD'!$B$2</f>
        <v>Texas State Technical College - Waco</v>
      </c>
      <c r="C107" s="458"/>
      <c r="D107" s="458">
        <f>'TSTCW FGD'!$D$21</f>
        <v>0</v>
      </c>
      <c r="E107" s="458">
        <f>'TSTCW FGD'!$E$21</f>
        <v>0</v>
      </c>
      <c r="F107" s="458">
        <f>'TSTCW FGD'!$F$21</f>
        <v>0</v>
      </c>
      <c r="G107" s="458">
        <f>'TSTCW FGD'!$G$21</f>
        <v>0</v>
      </c>
      <c r="H107" s="458">
        <f>'TSTCW FGD'!$H$21</f>
        <v>0</v>
      </c>
      <c r="I107" s="458">
        <f>'TSTCW FGD'!$I$21</f>
        <v>0</v>
      </c>
      <c r="J107" s="458">
        <f>'TSTCW FGD'!$J$21</f>
        <v>0</v>
      </c>
      <c r="K107" s="458">
        <f>'TSTCW FGD'!$K$21</f>
        <v>0</v>
      </c>
      <c r="L107" s="458">
        <f>'TSTCW FGD'!$L$21</f>
        <v>0</v>
      </c>
      <c r="M107" s="458">
        <f>'TSTCW FGD'!$M$21</f>
        <v>0</v>
      </c>
    </row>
    <row r="108" spans="2:13" s="440" customFormat="1" hidden="1" outlineLevel="1">
      <c r="B108" s="770" t="str">
        <f>'TSTCWT FGD'!$B$2</f>
        <v>Texas State Technical College - West Texas</v>
      </c>
      <c r="C108" s="458"/>
      <c r="D108" s="458">
        <f>'TSTCWT FGD'!$D$21</f>
        <v>0</v>
      </c>
      <c r="E108" s="458">
        <f>'TSTCWT FGD'!$E$21</f>
        <v>0</v>
      </c>
      <c r="F108" s="458">
        <f>'TSTCWT FGD'!$F$21</f>
        <v>0</v>
      </c>
      <c r="G108" s="458">
        <f>'TSTCWT FGD'!$G$21</f>
        <v>0</v>
      </c>
      <c r="H108" s="458">
        <f>'TSTCWT FGD'!$H$21</f>
        <v>0</v>
      </c>
      <c r="I108" s="458">
        <f>'TSTCWT FGD'!$I$21</f>
        <v>0</v>
      </c>
      <c r="J108" s="458">
        <f>'TSTCWT FGD'!$J$21</f>
        <v>0</v>
      </c>
      <c r="K108" s="458">
        <f>'TSTCWT FGD'!$K$21</f>
        <v>0</v>
      </c>
      <c r="L108" s="458">
        <f>'TSTCWT FGD'!$L$21</f>
        <v>0</v>
      </c>
      <c r="M108" s="458">
        <f>'TSTCWT FGD'!$M$21</f>
        <v>0</v>
      </c>
    </row>
    <row r="109" spans="2:13" s="440" customFormat="1" hidden="1" outlineLevel="1">
      <c r="B109" s="770" t="str">
        <f>'TSTCNT FGD'!$B$2</f>
        <v>Texas State Technical College - North Texas</v>
      </c>
      <c r="C109" s="458"/>
      <c r="D109" s="458">
        <f>'TSTCNT FGD'!$D$21</f>
        <v>0</v>
      </c>
      <c r="E109" s="458">
        <f>'TSTCNT FGD'!$E$21</f>
        <v>0</v>
      </c>
      <c r="F109" s="458">
        <f>'TSTCNT FGD'!$F$21</f>
        <v>0</v>
      </c>
      <c r="G109" s="458">
        <f>'TSTCNT FGD'!$G$21</f>
        <v>0</v>
      </c>
      <c r="H109" s="458">
        <f>'TSTCNT FGD'!$H$21</f>
        <v>0</v>
      </c>
      <c r="I109" s="458">
        <f>'TSTCNT FGD'!$I$21</f>
        <v>0</v>
      </c>
      <c r="J109" s="458">
        <f>'TSTCNT FGD'!$J$21</f>
        <v>0</v>
      </c>
      <c r="K109" s="458">
        <f>'TSTCNT FGD'!$K$21</f>
        <v>0</v>
      </c>
      <c r="L109" s="458">
        <f>'TSTCNT FGD'!$L$21</f>
        <v>0</v>
      </c>
      <c r="M109" s="458">
        <f>'TSTCNT FGD'!$M$21</f>
        <v>0</v>
      </c>
    </row>
    <row r="110" spans="2:13" s="440" customFormat="1" hidden="1" outlineLevel="1">
      <c r="B110" s="770" t="str">
        <f>'TSTCFB FGD'!$B$2</f>
        <v>Texas State Technical College - Fort Bend</v>
      </c>
      <c r="C110" s="458"/>
      <c r="D110" s="458">
        <f>'TSTCFB FGD'!$D$21</f>
        <v>0</v>
      </c>
      <c r="E110" s="458">
        <f>'TSTCFB FGD'!$E$21</f>
        <v>0</v>
      </c>
      <c r="F110" s="458">
        <f>'TSTCFB FGD'!$F$21</f>
        <v>0</v>
      </c>
      <c r="G110" s="458">
        <f>'TSTCFB FGD'!$G$21</f>
        <v>0</v>
      </c>
      <c r="H110" s="458">
        <f>'TSTCFB FGD'!$H$21</f>
        <v>0</v>
      </c>
      <c r="I110" s="458">
        <f>'TSTCFB FGD'!$I$21</f>
        <v>0</v>
      </c>
      <c r="J110" s="458">
        <f>'TSTCFB FGD'!$J$21</f>
        <v>0</v>
      </c>
      <c r="K110" s="458">
        <f>'TSTCFB FGD'!$K$21</f>
        <v>0</v>
      </c>
      <c r="L110" s="458">
        <f>'TSTCFB FGD'!$L$21</f>
        <v>0</v>
      </c>
      <c r="M110" s="458">
        <f>'TSTCFB FGD'!$M$21</f>
        <v>0</v>
      </c>
    </row>
    <row r="111" spans="2:13" s="440" customFormat="1" collapsed="1">
      <c r="B111" s="428" t="s">
        <v>683</v>
      </c>
      <c r="C111" s="458"/>
      <c r="D111" s="458">
        <f t="shared" ref="D111:M111" si="11">SUM(D102:D110)</f>
        <v>0</v>
      </c>
      <c r="E111" s="458">
        <f t="shared" si="11"/>
        <v>0</v>
      </c>
      <c r="F111" s="458">
        <f t="shared" si="11"/>
        <v>0</v>
      </c>
      <c r="G111" s="458">
        <f t="shared" si="11"/>
        <v>0</v>
      </c>
      <c r="H111" s="458">
        <f t="shared" si="11"/>
        <v>0</v>
      </c>
      <c r="I111" s="458">
        <f t="shared" si="11"/>
        <v>0</v>
      </c>
      <c r="J111" s="458">
        <f t="shared" si="11"/>
        <v>0</v>
      </c>
      <c r="K111" s="458">
        <f t="shared" si="11"/>
        <v>0</v>
      </c>
      <c r="L111" s="458">
        <f t="shared" si="11"/>
        <v>0</v>
      </c>
      <c r="M111" s="458">
        <f t="shared" si="11"/>
        <v>0</v>
      </c>
    </row>
    <row r="112" spans="2:13" s="440" customFormat="1" hidden="1" outlineLevel="1">
      <c r="B112" s="770" t="str">
        <f>'LIT FGD'!$B$2</f>
        <v>Lamar Institute of Technology</v>
      </c>
      <c r="C112" s="458"/>
      <c r="D112" s="458">
        <f>'LIT FGD'!$D$22</f>
        <v>0</v>
      </c>
      <c r="E112" s="458">
        <f>'LIT FGD'!$E$22</f>
        <v>0</v>
      </c>
      <c r="F112" s="458">
        <f>'LIT FGD'!$F$22</f>
        <v>0</v>
      </c>
      <c r="G112" s="458">
        <f>'LIT FGD'!$G$22</f>
        <v>0</v>
      </c>
      <c r="H112" s="458">
        <f>'LIT FGD'!$H$22</f>
        <v>0</v>
      </c>
      <c r="I112" s="458">
        <f>'LIT FGD'!$I$22</f>
        <v>0</v>
      </c>
      <c r="J112" s="458">
        <f>'LIT FGD'!$J$22</f>
        <v>0</v>
      </c>
      <c r="K112" s="458">
        <f>'LIT FGD'!$K$22</f>
        <v>0</v>
      </c>
      <c r="L112" s="458">
        <f>'LIT FGD'!$L$22</f>
        <v>0</v>
      </c>
      <c r="M112" s="458">
        <f>'LIT FGD'!$M$22</f>
        <v>0</v>
      </c>
    </row>
    <row r="113" spans="2:13" s="440" customFormat="1" hidden="1" outlineLevel="1">
      <c r="B113" s="770" t="str">
        <f>'LSCO FGD'!$B$2</f>
        <v>Lamar State College - Orange</v>
      </c>
      <c r="C113" s="458"/>
      <c r="D113" s="458">
        <f>'LSCO FGD'!$D$22</f>
        <v>0</v>
      </c>
      <c r="E113" s="458">
        <f>'LSCO FGD'!$E$22</f>
        <v>0</v>
      </c>
      <c r="F113" s="458">
        <f>'LSCO FGD'!$F$22</f>
        <v>0</v>
      </c>
      <c r="G113" s="458">
        <f>'LSCO FGD'!$G$22</f>
        <v>0</v>
      </c>
      <c r="H113" s="458">
        <f>'LSCO FGD'!$H$22</f>
        <v>0</v>
      </c>
      <c r="I113" s="458">
        <f>'LSCO FGD'!$I$22</f>
        <v>0</v>
      </c>
      <c r="J113" s="458">
        <f>'LSCO FGD'!$J$22</f>
        <v>0</v>
      </c>
      <c r="K113" s="458">
        <f>'LSCO FGD'!$K$22</f>
        <v>0</v>
      </c>
      <c r="L113" s="458">
        <f>'LSCO FGD'!$L$22</f>
        <v>0</v>
      </c>
      <c r="M113" s="458">
        <f>'LSCO FGD'!$M$22</f>
        <v>0</v>
      </c>
    </row>
    <row r="114" spans="2:13" s="440" customFormat="1" hidden="1" outlineLevel="1">
      <c r="B114" s="770" t="str">
        <f>'LSCPA FGD'!$B$2</f>
        <v>Lamar State College - Port Arthur</v>
      </c>
      <c r="C114" s="458"/>
      <c r="D114" s="458">
        <f>'LSCPA FGD'!$D$22</f>
        <v>0</v>
      </c>
      <c r="E114" s="458">
        <f>'LSCPA FGD'!$E$22</f>
        <v>0</v>
      </c>
      <c r="F114" s="458">
        <f>'LSCPA FGD'!$F$22</f>
        <v>0</v>
      </c>
      <c r="G114" s="458">
        <f>'LSCPA FGD'!$G$22</f>
        <v>0</v>
      </c>
      <c r="H114" s="458">
        <f>'LSCPA FGD'!$H$22</f>
        <v>0</v>
      </c>
      <c r="I114" s="458">
        <f>'LSCPA FGD'!$I$22</f>
        <v>0</v>
      </c>
      <c r="J114" s="458">
        <f>'LSCPA FGD'!$J$22</f>
        <v>0</v>
      </c>
      <c r="K114" s="458">
        <f>'LSCPA FGD'!$K$22</f>
        <v>0</v>
      </c>
      <c r="L114" s="458">
        <f>'LSCPA FGD'!$L$22</f>
        <v>0</v>
      </c>
      <c r="M114" s="458">
        <f>'LSCPA FGD'!$M$22</f>
        <v>0</v>
      </c>
    </row>
    <row r="115" spans="2:13" s="440" customFormat="1" hidden="1" outlineLevel="1">
      <c r="B115" s="770" t="str">
        <f>'TSTCH FGD'!$B$2</f>
        <v>Texas State Technical College - Harlingen</v>
      </c>
      <c r="C115" s="458"/>
      <c r="D115" s="458">
        <f>'TSTCH FGD'!$D$22</f>
        <v>0</v>
      </c>
      <c r="E115" s="458">
        <f>'TSTCH FGD'!$E$22</f>
        <v>0</v>
      </c>
      <c r="F115" s="458">
        <f>'TSTCH FGD'!$F$22</f>
        <v>0</v>
      </c>
      <c r="G115" s="458">
        <f>'TSTCH FGD'!$G$22</f>
        <v>0</v>
      </c>
      <c r="H115" s="458">
        <f>'TSTCH FGD'!$H$22</f>
        <v>0</v>
      </c>
      <c r="I115" s="458">
        <f>'TSTCH FGD'!$I$22</f>
        <v>0</v>
      </c>
      <c r="J115" s="458">
        <f>'TSTCH FGD'!$J$22</f>
        <v>0</v>
      </c>
      <c r="K115" s="458">
        <f>'TSTCH FGD'!$K$22</f>
        <v>0</v>
      </c>
      <c r="L115" s="458">
        <f>'TSTCH FGD'!$L$22</f>
        <v>0</v>
      </c>
      <c r="M115" s="458">
        <f>'TSTCH FGD'!$M$22</f>
        <v>0</v>
      </c>
    </row>
    <row r="116" spans="2:13" s="440" customFormat="1" hidden="1" outlineLevel="1">
      <c r="B116" s="770" t="str">
        <f>'TSTCM FGD'!$B$2</f>
        <v>Texas State Technical College - Marshall</v>
      </c>
      <c r="C116" s="458"/>
      <c r="D116" s="458">
        <f>'TSTCM FGD'!$D$22</f>
        <v>0</v>
      </c>
      <c r="E116" s="458">
        <f>'TSTCM FGD'!$E$22</f>
        <v>0</v>
      </c>
      <c r="F116" s="458">
        <f>'TSTCM FGD'!$F$22</f>
        <v>0</v>
      </c>
      <c r="G116" s="458">
        <f>'TSTCM FGD'!$G$22</f>
        <v>0</v>
      </c>
      <c r="H116" s="458">
        <f>'TSTCM FGD'!$H$22</f>
        <v>0</v>
      </c>
      <c r="I116" s="458">
        <f>'TSTCM FGD'!$I$22</f>
        <v>0</v>
      </c>
      <c r="J116" s="458">
        <f>'TSTCM FGD'!$J$22</f>
        <v>0</v>
      </c>
      <c r="K116" s="458">
        <f>'TSTCM FGD'!$K$22</f>
        <v>0</v>
      </c>
      <c r="L116" s="458">
        <f>'TSTCM FGD'!$L$22</f>
        <v>0</v>
      </c>
      <c r="M116" s="458">
        <f>'TSTCM FGD'!$M$22</f>
        <v>0</v>
      </c>
    </row>
    <row r="117" spans="2:13" s="440" customFormat="1" hidden="1" outlineLevel="1">
      <c r="B117" s="770" t="str">
        <f>'TSTCW FGD'!$B$2</f>
        <v>Texas State Technical College - Waco</v>
      </c>
      <c r="C117" s="458"/>
      <c r="D117" s="458">
        <f>'TSTCW FGD'!$D$22</f>
        <v>0</v>
      </c>
      <c r="E117" s="458">
        <f>'TSTCW FGD'!$E$22</f>
        <v>0</v>
      </c>
      <c r="F117" s="458">
        <f>'TSTCW FGD'!$F$22</f>
        <v>0</v>
      </c>
      <c r="G117" s="458">
        <f>'TSTCW FGD'!$G$22</f>
        <v>0</v>
      </c>
      <c r="H117" s="458">
        <f>'TSTCW FGD'!$H$22</f>
        <v>0</v>
      </c>
      <c r="I117" s="458">
        <f>'TSTCW FGD'!$I$22</f>
        <v>0</v>
      </c>
      <c r="J117" s="458">
        <f>'TSTCW FGD'!$J$22</f>
        <v>0</v>
      </c>
      <c r="K117" s="458">
        <f>'TSTCW FGD'!$K$22</f>
        <v>0</v>
      </c>
      <c r="L117" s="458">
        <f>'TSTCW FGD'!$L$22</f>
        <v>0</v>
      </c>
      <c r="M117" s="458">
        <f>'TSTCW FGD'!$M$22</f>
        <v>0</v>
      </c>
    </row>
    <row r="118" spans="2:13" s="440" customFormat="1" hidden="1" outlineLevel="1">
      <c r="B118" s="770" t="str">
        <f>'TSTCWT FGD'!$B$2</f>
        <v>Texas State Technical College - West Texas</v>
      </c>
      <c r="C118" s="458"/>
      <c r="D118" s="458">
        <f>'TSTCWT FGD'!$D$22</f>
        <v>0</v>
      </c>
      <c r="E118" s="458">
        <f>'TSTCWT FGD'!$E$22</f>
        <v>0</v>
      </c>
      <c r="F118" s="458">
        <f>'TSTCWT FGD'!$F$22</f>
        <v>0</v>
      </c>
      <c r="G118" s="458">
        <f>'TSTCWT FGD'!$G$22</f>
        <v>0</v>
      </c>
      <c r="H118" s="458">
        <f>'TSTCWT FGD'!$H$22</f>
        <v>0</v>
      </c>
      <c r="I118" s="458">
        <f>'TSTCWT FGD'!$I$22</f>
        <v>0</v>
      </c>
      <c r="J118" s="458">
        <f>'TSTCWT FGD'!$J$22</f>
        <v>0</v>
      </c>
      <c r="K118" s="458">
        <f>'TSTCWT FGD'!$K$22</f>
        <v>0</v>
      </c>
      <c r="L118" s="458">
        <f>'TSTCWT FGD'!$L$22</f>
        <v>0</v>
      </c>
      <c r="M118" s="458">
        <f>'TSTCWT FGD'!$M$22</f>
        <v>0</v>
      </c>
    </row>
    <row r="119" spans="2:13" s="440" customFormat="1" hidden="1" outlineLevel="1">
      <c r="B119" s="770" t="str">
        <f>'TSTCNT FGD'!$B$2</f>
        <v>Texas State Technical College - North Texas</v>
      </c>
      <c r="C119" s="458"/>
      <c r="D119" s="458">
        <f>'TSTCNT FGD'!$D$22</f>
        <v>0</v>
      </c>
      <c r="E119" s="458">
        <f>'TSTCNT FGD'!$E$22</f>
        <v>0</v>
      </c>
      <c r="F119" s="458">
        <f>'TSTCNT FGD'!$F$22</f>
        <v>0</v>
      </c>
      <c r="G119" s="458">
        <f>'TSTCNT FGD'!$G$22</f>
        <v>0</v>
      </c>
      <c r="H119" s="458">
        <f>'TSTCNT FGD'!$H$22</f>
        <v>0</v>
      </c>
      <c r="I119" s="458">
        <f>'TSTCNT FGD'!$I$22</f>
        <v>0</v>
      </c>
      <c r="J119" s="458">
        <f>'TSTCNT FGD'!$J$22</f>
        <v>0</v>
      </c>
      <c r="K119" s="458">
        <f>'TSTCNT FGD'!$K$22</f>
        <v>0</v>
      </c>
      <c r="L119" s="458">
        <f>'TSTCNT FGD'!$L$22</f>
        <v>0</v>
      </c>
      <c r="M119" s="458">
        <f>'TSTCNT FGD'!$M$22</f>
        <v>0</v>
      </c>
    </row>
    <row r="120" spans="2:13" s="440" customFormat="1" hidden="1" outlineLevel="1">
      <c r="B120" s="770" t="str">
        <f>'TSTCFB FGD'!$B$2</f>
        <v>Texas State Technical College - Fort Bend</v>
      </c>
      <c r="C120" s="458"/>
      <c r="D120" s="458">
        <f>'TSTCFB FGD'!$D$22</f>
        <v>0</v>
      </c>
      <c r="E120" s="458">
        <f>'TSTCFB FGD'!$E$22</f>
        <v>0</v>
      </c>
      <c r="F120" s="458">
        <f>'TSTCFB FGD'!$F$22</f>
        <v>0</v>
      </c>
      <c r="G120" s="458">
        <f>'TSTCFB FGD'!$G$22</f>
        <v>0</v>
      </c>
      <c r="H120" s="458">
        <f>'TSTCFB FGD'!$H$22</f>
        <v>0</v>
      </c>
      <c r="I120" s="458">
        <f>'TSTCFB FGD'!$I$22</f>
        <v>0</v>
      </c>
      <c r="J120" s="458">
        <f>'TSTCFB FGD'!$J$22</f>
        <v>0</v>
      </c>
      <c r="K120" s="458">
        <f>'TSTCFB FGD'!$K$22</f>
        <v>0</v>
      </c>
      <c r="L120" s="458">
        <f>'TSTCFB FGD'!$L$22</f>
        <v>0</v>
      </c>
      <c r="M120" s="458">
        <f>'TSTCFB FGD'!$M$22</f>
        <v>0</v>
      </c>
    </row>
    <row r="121" spans="2:13" s="440" customFormat="1" collapsed="1">
      <c r="B121" s="428" t="s">
        <v>685</v>
      </c>
      <c r="C121" s="458"/>
      <c r="D121" s="458">
        <f t="shared" ref="D121:M121" si="12">SUM(D112:D120)</f>
        <v>0</v>
      </c>
      <c r="E121" s="458">
        <f t="shared" si="12"/>
        <v>0</v>
      </c>
      <c r="F121" s="458">
        <f t="shared" si="12"/>
        <v>0</v>
      </c>
      <c r="G121" s="458">
        <f t="shared" si="12"/>
        <v>0</v>
      </c>
      <c r="H121" s="458">
        <f t="shared" si="12"/>
        <v>0</v>
      </c>
      <c r="I121" s="458">
        <f t="shared" si="12"/>
        <v>0</v>
      </c>
      <c r="J121" s="458">
        <f t="shared" si="12"/>
        <v>0</v>
      </c>
      <c r="K121" s="458">
        <f t="shared" si="12"/>
        <v>0</v>
      </c>
      <c r="L121" s="458">
        <f t="shared" si="12"/>
        <v>0</v>
      </c>
      <c r="M121" s="458">
        <f t="shared" si="12"/>
        <v>0</v>
      </c>
    </row>
    <row r="122" spans="2:13" s="440" customFormat="1" hidden="1" outlineLevel="1">
      <c r="B122" s="770" t="str">
        <f>'LIT FGD'!$B$2</f>
        <v>Lamar Institute of Technology</v>
      </c>
      <c r="C122" s="458"/>
      <c r="D122" s="458">
        <f>'LIT FGD'!$D$23</f>
        <v>4061945</v>
      </c>
      <c r="E122" s="458">
        <f>'LIT FGD'!$E$23</f>
        <v>1759744</v>
      </c>
      <c r="F122" s="458">
        <f>'LIT FGD'!$F$23</f>
        <v>0</v>
      </c>
      <c r="G122" s="458">
        <f>'LIT FGD'!$G$23</f>
        <v>0</v>
      </c>
      <c r="H122" s="458">
        <f>'LIT FGD'!$H$23</f>
        <v>0</v>
      </c>
      <c r="I122" s="458">
        <f>'LIT FGD'!$I$23</f>
        <v>0</v>
      </c>
      <c r="J122" s="458">
        <f>'LIT FGD'!$J$23</f>
        <v>0</v>
      </c>
      <c r="K122" s="458">
        <f>'LIT FGD'!$K$23</f>
        <v>0</v>
      </c>
      <c r="L122" s="458">
        <f>'LIT FGD'!$L$23</f>
        <v>0</v>
      </c>
      <c r="M122" s="458">
        <f>'LIT FGD'!$M$23</f>
        <v>5821689</v>
      </c>
    </row>
    <row r="123" spans="2:13" s="440" customFormat="1" hidden="1" outlineLevel="1">
      <c r="B123" s="770" t="str">
        <f>'LSCO FGD'!$B$2</f>
        <v>Lamar State College - Orange</v>
      </c>
      <c r="C123" s="458"/>
      <c r="D123" s="458">
        <f>'LSCO FGD'!$D$23</f>
        <v>2304061</v>
      </c>
      <c r="E123" s="458">
        <f>'LSCO FGD'!$E$23</f>
        <v>1033162</v>
      </c>
      <c r="F123" s="458">
        <f>'LSCO FGD'!$F$23</f>
        <v>0</v>
      </c>
      <c r="G123" s="458">
        <f>'LSCO FGD'!$G$23</f>
        <v>0</v>
      </c>
      <c r="H123" s="458">
        <f>'LSCO FGD'!$H$23</f>
        <v>0</v>
      </c>
      <c r="I123" s="458">
        <f>'LSCO FGD'!$I$23</f>
        <v>0</v>
      </c>
      <c r="J123" s="458">
        <f>'LSCO FGD'!$J$23</f>
        <v>0</v>
      </c>
      <c r="K123" s="458">
        <f>'LSCO FGD'!$K$23</f>
        <v>0</v>
      </c>
      <c r="L123" s="458">
        <f>'LSCO FGD'!$L$23</f>
        <v>0</v>
      </c>
      <c r="M123" s="458">
        <f>'LSCO FGD'!$M$23</f>
        <v>3337223</v>
      </c>
    </row>
    <row r="124" spans="2:13" s="440" customFormat="1" hidden="1" outlineLevel="1">
      <c r="B124" s="770" t="str">
        <f>'LSCPA FGD'!$B$2</f>
        <v>Lamar State College - Port Arthur</v>
      </c>
      <c r="C124" s="458"/>
      <c r="D124" s="458">
        <f>'LSCPA FGD'!$D$23</f>
        <v>2328148</v>
      </c>
      <c r="E124" s="458">
        <f>'LSCPA FGD'!$E$23</f>
        <v>1100105</v>
      </c>
      <c r="F124" s="458">
        <f>'LSCPA FGD'!$F$23</f>
        <v>0</v>
      </c>
      <c r="G124" s="458">
        <f>'LSCPA FGD'!$G$23</f>
        <v>0</v>
      </c>
      <c r="H124" s="458">
        <f>'LSCPA FGD'!$H$23</f>
        <v>0</v>
      </c>
      <c r="I124" s="458">
        <f>'LSCPA FGD'!$I$23</f>
        <v>0</v>
      </c>
      <c r="J124" s="458">
        <f>'LSCPA FGD'!$J$23</f>
        <v>0</v>
      </c>
      <c r="K124" s="458">
        <f>'LSCPA FGD'!$K$23</f>
        <v>0</v>
      </c>
      <c r="L124" s="458">
        <f>'LSCPA FGD'!$L$23</f>
        <v>0</v>
      </c>
      <c r="M124" s="458">
        <f>'LSCPA FGD'!$M$23</f>
        <v>3428253</v>
      </c>
    </row>
    <row r="125" spans="2:13" s="440" customFormat="1" hidden="1" outlineLevel="1">
      <c r="B125" s="770" t="str">
        <f>'TSTCH FGD'!$B$2</f>
        <v>Texas State Technical College - Harlingen</v>
      </c>
      <c r="C125" s="458"/>
      <c r="D125" s="458">
        <f>'TSTCH FGD'!$D$23</f>
        <v>1783613</v>
      </c>
      <c r="E125" s="458">
        <f>'TSTCH FGD'!$E$23</f>
        <v>10370933</v>
      </c>
      <c r="F125" s="458">
        <f>'TSTCH FGD'!$F$23</f>
        <v>0</v>
      </c>
      <c r="G125" s="458">
        <f>'TSTCH FGD'!$G$23</f>
        <v>0</v>
      </c>
      <c r="H125" s="458">
        <f>'TSTCH FGD'!$H$23</f>
        <v>0</v>
      </c>
      <c r="I125" s="458">
        <f>'TSTCH FGD'!$I$23</f>
        <v>0</v>
      </c>
      <c r="J125" s="458">
        <f>'TSTCH FGD'!$J$23</f>
        <v>0</v>
      </c>
      <c r="K125" s="458">
        <f>'TSTCH FGD'!$K$23</f>
        <v>0</v>
      </c>
      <c r="L125" s="458">
        <f>'TSTCH FGD'!$L$23</f>
        <v>0</v>
      </c>
      <c r="M125" s="458">
        <f>'TSTCH FGD'!$M$23</f>
        <v>12154546</v>
      </c>
    </row>
    <row r="126" spans="2:13" s="440" customFormat="1" hidden="1" outlineLevel="1">
      <c r="B126" s="770" t="str">
        <f>'TSTCM FGD'!$B$2</f>
        <v>Texas State Technical College - Marshall</v>
      </c>
      <c r="C126" s="458"/>
      <c r="D126" s="458">
        <f>'TSTCM FGD'!$D$23</f>
        <v>413778</v>
      </c>
      <c r="E126" s="458">
        <f>'TSTCM FGD'!$E$23</f>
        <v>3184296</v>
      </c>
      <c r="F126" s="458">
        <f>'TSTCM FGD'!$F$23</f>
        <v>0</v>
      </c>
      <c r="G126" s="458">
        <f>'TSTCM FGD'!$G$23</f>
        <v>0</v>
      </c>
      <c r="H126" s="458">
        <f>'TSTCM FGD'!$H$23</f>
        <v>0</v>
      </c>
      <c r="I126" s="458">
        <f>'TSTCM FGD'!$I$23</f>
        <v>0</v>
      </c>
      <c r="J126" s="458">
        <f>'TSTCM FGD'!$J$23</f>
        <v>0</v>
      </c>
      <c r="K126" s="458">
        <f>'TSTCM FGD'!$K$23</f>
        <v>0</v>
      </c>
      <c r="L126" s="458">
        <f>'TSTCM FGD'!$L$23</f>
        <v>0</v>
      </c>
      <c r="M126" s="458">
        <f>'TSTCM FGD'!$M$23</f>
        <v>3598074</v>
      </c>
    </row>
    <row r="127" spans="2:13" s="440" customFormat="1" hidden="1" outlineLevel="1">
      <c r="B127" s="770" t="str">
        <f>'TSTCW FGD'!$B$2</f>
        <v>Texas State Technical College - Waco</v>
      </c>
      <c r="C127" s="458"/>
      <c r="D127" s="458">
        <f>'TSTCW FGD'!$D$23</f>
        <v>3616046</v>
      </c>
      <c r="E127" s="458">
        <f>'TSTCW FGD'!$E$23</f>
        <v>26029440</v>
      </c>
      <c r="F127" s="458">
        <f>'TSTCW FGD'!$F$23</f>
        <v>0</v>
      </c>
      <c r="G127" s="458">
        <f>'TSTCW FGD'!$G$23</f>
        <v>0</v>
      </c>
      <c r="H127" s="458">
        <f>'TSTCW FGD'!$H$23</f>
        <v>0</v>
      </c>
      <c r="I127" s="458">
        <f>'TSTCW FGD'!$I$23</f>
        <v>0</v>
      </c>
      <c r="J127" s="458">
        <f>'TSTCW FGD'!$J$23</f>
        <v>0</v>
      </c>
      <c r="K127" s="458">
        <f>'TSTCW FGD'!$K$23</f>
        <v>0</v>
      </c>
      <c r="L127" s="458">
        <f>'TSTCW FGD'!$L$23</f>
        <v>0</v>
      </c>
      <c r="M127" s="458">
        <f>'TSTCW FGD'!$M$23</f>
        <v>29645486</v>
      </c>
    </row>
    <row r="128" spans="2:13" s="440" customFormat="1" hidden="1" outlineLevel="1">
      <c r="B128" s="770" t="str">
        <f>'TSTCWT FGD'!$B$2</f>
        <v>Texas State Technical College - West Texas</v>
      </c>
      <c r="C128" s="458"/>
      <c r="D128" s="458">
        <f>'TSTCWT FGD'!$D$23</f>
        <v>801490</v>
      </c>
      <c r="E128" s="458">
        <f>'TSTCWT FGD'!$E$23</f>
        <v>4198509</v>
      </c>
      <c r="F128" s="458">
        <f>'TSTCWT FGD'!$F$23</f>
        <v>0</v>
      </c>
      <c r="G128" s="458">
        <f>'TSTCWT FGD'!$G$23</f>
        <v>0</v>
      </c>
      <c r="H128" s="458">
        <f>'TSTCWT FGD'!$H$23</f>
        <v>0</v>
      </c>
      <c r="I128" s="458">
        <f>'TSTCWT FGD'!$I$23</f>
        <v>0</v>
      </c>
      <c r="J128" s="458">
        <f>'TSTCWT FGD'!$J$23</f>
        <v>0</v>
      </c>
      <c r="K128" s="458">
        <f>'TSTCWT FGD'!$K$23</f>
        <v>0</v>
      </c>
      <c r="L128" s="458">
        <f>'TSTCWT FGD'!$L$23</f>
        <v>0</v>
      </c>
      <c r="M128" s="458">
        <f>'TSTCWT FGD'!$M$23</f>
        <v>4999999</v>
      </c>
    </row>
    <row r="129" spans="2:13" s="440" customFormat="1" hidden="1" outlineLevel="1">
      <c r="B129" s="770" t="str">
        <f>'TSTCNT FGD'!$B$2</f>
        <v>Texas State Technical College - North Texas</v>
      </c>
      <c r="C129" s="458"/>
      <c r="D129" s="458">
        <f>'TSTCNT FGD'!$D$23</f>
        <v>135434</v>
      </c>
      <c r="E129" s="458">
        <f>'TSTCNT FGD'!$E$23</f>
        <v>1224535</v>
      </c>
      <c r="F129" s="458">
        <f>'TSTCNT FGD'!$F$23</f>
        <v>0</v>
      </c>
      <c r="G129" s="458">
        <f>'TSTCNT FGD'!$G$23</f>
        <v>0</v>
      </c>
      <c r="H129" s="458">
        <f>'TSTCNT FGD'!$H$23</f>
        <v>0</v>
      </c>
      <c r="I129" s="458">
        <f>'TSTCNT FGD'!$I$23</f>
        <v>0</v>
      </c>
      <c r="J129" s="458">
        <f>'TSTCNT FGD'!$J$23</f>
        <v>0</v>
      </c>
      <c r="K129" s="458">
        <f>'TSTCNT FGD'!$K$23</f>
        <v>0</v>
      </c>
      <c r="L129" s="458">
        <f>'TSTCNT FGD'!$L$23</f>
        <v>0</v>
      </c>
      <c r="M129" s="458">
        <f>'TSTCNT FGD'!$M$23</f>
        <v>1359969</v>
      </c>
    </row>
    <row r="130" spans="2:13" s="440" customFormat="1" hidden="1" outlineLevel="1">
      <c r="B130" s="770" t="str">
        <f>'TSTCFB FGD'!$B$2</f>
        <v>Texas State Technical College - Fort Bend</v>
      </c>
      <c r="C130" s="458"/>
      <c r="D130" s="458">
        <f>'TSTCFB FGD'!$D$23</f>
        <v>455975</v>
      </c>
      <c r="E130" s="458">
        <f>'TSTCFB FGD'!$E$23</f>
        <v>3503831</v>
      </c>
      <c r="F130" s="458">
        <f>'TSTCFB FGD'!$F$23</f>
        <v>0</v>
      </c>
      <c r="G130" s="458">
        <f>'TSTCFB FGD'!$G$23</f>
        <v>0</v>
      </c>
      <c r="H130" s="458">
        <f>'TSTCFB FGD'!$H$23</f>
        <v>0</v>
      </c>
      <c r="I130" s="458">
        <f>'TSTCFB FGD'!$I$23</f>
        <v>0</v>
      </c>
      <c r="J130" s="458">
        <f>'TSTCFB FGD'!$J$23</f>
        <v>0</v>
      </c>
      <c r="K130" s="458">
        <f>'TSTCFB FGD'!$K$23</f>
        <v>0</v>
      </c>
      <c r="L130" s="458">
        <f>'TSTCFB FGD'!$L$23</f>
        <v>0</v>
      </c>
      <c r="M130" s="458">
        <f>'TSTCFB FGD'!$M$23</f>
        <v>3959806</v>
      </c>
    </row>
    <row r="131" spans="2:13" s="440" customFormat="1" collapsed="1">
      <c r="B131" s="469" t="s">
        <v>688</v>
      </c>
      <c r="C131" s="771"/>
      <c r="D131" s="771">
        <f t="shared" ref="D131:M131" si="13">SUM(D122:D130)</f>
        <v>15900490</v>
      </c>
      <c r="E131" s="771">
        <f t="shared" si="13"/>
        <v>52404555</v>
      </c>
      <c r="F131" s="771">
        <f t="shared" si="13"/>
        <v>0</v>
      </c>
      <c r="G131" s="771">
        <f t="shared" si="13"/>
        <v>0</v>
      </c>
      <c r="H131" s="771">
        <f t="shared" si="13"/>
        <v>0</v>
      </c>
      <c r="I131" s="771">
        <f t="shared" si="13"/>
        <v>0</v>
      </c>
      <c r="J131" s="771">
        <f t="shared" si="13"/>
        <v>0</v>
      </c>
      <c r="K131" s="771">
        <f t="shared" si="13"/>
        <v>0</v>
      </c>
      <c r="L131" s="771">
        <f t="shared" si="13"/>
        <v>0</v>
      </c>
      <c r="M131" s="771">
        <f t="shared" si="13"/>
        <v>68305045</v>
      </c>
    </row>
    <row r="132" spans="2:13" s="440" customFormat="1" hidden="1" outlineLevel="1">
      <c r="B132" s="770" t="str">
        <f>'LIT FGD'!$B$2</f>
        <v>Lamar Institute of Technology</v>
      </c>
      <c r="C132" s="772"/>
      <c r="D132" s="772">
        <f>'LIT FGD'!$D$24</f>
        <v>0</v>
      </c>
      <c r="E132" s="772">
        <f>'LIT FGD'!$E$24</f>
        <v>0</v>
      </c>
      <c r="F132" s="772">
        <f>'LIT FGD'!$F$24</f>
        <v>0</v>
      </c>
      <c r="G132" s="772">
        <f>'LIT FGD'!$G$24</f>
        <v>0</v>
      </c>
      <c r="H132" s="772">
        <f>'LIT FGD'!$H$24</f>
        <v>0</v>
      </c>
      <c r="I132" s="772">
        <f>'LIT FGD'!$I$24</f>
        <v>0</v>
      </c>
      <c r="J132" s="772">
        <f>'LIT FGD'!$J$24</f>
        <v>0</v>
      </c>
      <c r="K132" s="772">
        <f>'LIT FGD'!$K$24</f>
        <v>0</v>
      </c>
      <c r="L132" s="772">
        <f>'LIT FGD'!$L$24</f>
        <v>0</v>
      </c>
      <c r="M132" s="772">
        <f>'LIT FGD'!$M$24</f>
        <v>0</v>
      </c>
    </row>
    <row r="133" spans="2:13" s="440" customFormat="1" hidden="1" outlineLevel="1">
      <c r="B133" s="770" t="str">
        <f>'LSCO FGD'!$B$2</f>
        <v>Lamar State College - Orange</v>
      </c>
      <c r="C133" s="772"/>
      <c r="D133" s="772">
        <f>'LSCO FGD'!$D$24</f>
        <v>0</v>
      </c>
      <c r="E133" s="772">
        <f>'LSCO FGD'!$E$24</f>
        <v>0</v>
      </c>
      <c r="F133" s="772">
        <f>'LSCO FGD'!$F$24</f>
        <v>0</v>
      </c>
      <c r="G133" s="772">
        <f>'LSCO FGD'!$G$24</f>
        <v>0</v>
      </c>
      <c r="H133" s="772">
        <f>'LSCO FGD'!$H$24</f>
        <v>0</v>
      </c>
      <c r="I133" s="772">
        <f>'LSCO FGD'!$I$24</f>
        <v>0</v>
      </c>
      <c r="J133" s="772">
        <f>'LSCO FGD'!$J$24</f>
        <v>0</v>
      </c>
      <c r="K133" s="772">
        <f>'LSCO FGD'!$K$24</f>
        <v>0</v>
      </c>
      <c r="L133" s="772">
        <f>'LSCO FGD'!$L$24</f>
        <v>0</v>
      </c>
      <c r="M133" s="772">
        <f>'LSCO FGD'!$M$24</f>
        <v>0</v>
      </c>
    </row>
    <row r="134" spans="2:13" s="440" customFormat="1" hidden="1" outlineLevel="1">
      <c r="B134" s="770" t="str">
        <f>'LSCPA FGD'!$B$2</f>
        <v>Lamar State College - Port Arthur</v>
      </c>
      <c r="C134" s="772"/>
      <c r="D134" s="772">
        <f>'LSCPA FGD'!$D$24</f>
        <v>0</v>
      </c>
      <c r="E134" s="772">
        <f>'LSCPA FGD'!$E$24</f>
        <v>0</v>
      </c>
      <c r="F134" s="772">
        <f>'LSCPA FGD'!$F$24</f>
        <v>0</v>
      </c>
      <c r="G134" s="772">
        <f>'LSCPA FGD'!$G$24</f>
        <v>0</v>
      </c>
      <c r="H134" s="772">
        <f>'LSCPA FGD'!$H$24</f>
        <v>0</v>
      </c>
      <c r="I134" s="772">
        <f>'LSCPA FGD'!$I$24</f>
        <v>0</v>
      </c>
      <c r="J134" s="772">
        <f>'LSCPA FGD'!$J$24</f>
        <v>0</v>
      </c>
      <c r="K134" s="772">
        <f>'LSCPA FGD'!$K$24</f>
        <v>0</v>
      </c>
      <c r="L134" s="772">
        <f>'LSCPA FGD'!$L$24</f>
        <v>0</v>
      </c>
      <c r="M134" s="772">
        <f>'LSCPA FGD'!$M$24</f>
        <v>0</v>
      </c>
    </row>
    <row r="135" spans="2:13" s="440" customFormat="1" hidden="1" outlineLevel="1">
      <c r="B135" s="770" t="str">
        <f>'TSTCH FGD'!$B$2</f>
        <v>Texas State Technical College - Harlingen</v>
      </c>
      <c r="C135" s="772"/>
      <c r="D135" s="772">
        <f>'TSTCH FGD'!$D$24</f>
        <v>0</v>
      </c>
      <c r="E135" s="772">
        <f>'TSTCH FGD'!$E$24</f>
        <v>0</v>
      </c>
      <c r="F135" s="772">
        <f>'TSTCH FGD'!$F$24</f>
        <v>0</v>
      </c>
      <c r="G135" s="772">
        <f>'TSTCH FGD'!$G$24</f>
        <v>0</v>
      </c>
      <c r="H135" s="772">
        <f>'TSTCH FGD'!$H$24</f>
        <v>0</v>
      </c>
      <c r="I135" s="772">
        <f>'TSTCH FGD'!$I$24</f>
        <v>0</v>
      </c>
      <c r="J135" s="772">
        <f>'TSTCH FGD'!$J$24</f>
        <v>0</v>
      </c>
      <c r="K135" s="772">
        <f>'TSTCH FGD'!$K$24</f>
        <v>0</v>
      </c>
      <c r="L135" s="772">
        <f>'TSTCH FGD'!$L$24</f>
        <v>0</v>
      </c>
      <c r="M135" s="772">
        <f>'TSTCH FGD'!$M$24</f>
        <v>0</v>
      </c>
    </row>
    <row r="136" spans="2:13" s="440" customFormat="1" hidden="1" outlineLevel="1">
      <c r="B136" s="770" t="str">
        <f>'TSTCM FGD'!$B$2</f>
        <v>Texas State Technical College - Marshall</v>
      </c>
      <c r="C136" s="772"/>
      <c r="D136" s="772">
        <f>'TSTCM FGD'!$D$24</f>
        <v>0</v>
      </c>
      <c r="E136" s="772">
        <f>'TSTCM FGD'!$E$24</f>
        <v>0</v>
      </c>
      <c r="F136" s="772">
        <f>'TSTCM FGD'!$F$24</f>
        <v>0</v>
      </c>
      <c r="G136" s="772">
        <f>'TSTCM FGD'!$G$24</f>
        <v>0</v>
      </c>
      <c r="H136" s="772">
        <f>'TSTCM FGD'!$H$24</f>
        <v>0</v>
      </c>
      <c r="I136" s="772">
        <f>'TSTCM FGD'!$I$24</f>
        <v>0</v>
      </c>
      <c r="J136" s="772">
        <f>'TSTCM FGD'!$J$24</f>
        <v>0</v>
      </c>
      <c r="K136" s="772">
        <f>'TSTCM FGD'!$K$24</f>
        <v>0</v>
      </c>
      <c r="L136" s="772">
        <f>'TSTCM FGD'!$L$24</f>
        <v>0</v>
      </c>
      <c r="M136" s="772">
        <f>'TSTCM FGD'!$M$24</f>
        <v>0</v>
      </c>
    </row>
    <row r="137" spans="2:13" s="440" customFormat="1" hidden="1" outlineLevel="1">
      <c r="B137" s="770" t="str">
        <f>'TSTCW FGD'!$B$2</f>
        <v>Texas State Technical College - Waco</v>
      </c>
      <c r="C137" s="772"/>
      <c r="D137" s="772">
        <f>'TSTCW FGD'!$D$24</f>
        <v>0</v>
      </c>
      <c r="E137" s="772">
        <f>'TSTCW FGD'!$E$24</f>
        <v>0</v>
      </c>
      <c r="F137" s="772">
        <f>'TSTCW FGD'!$F$24</f>
        <v>0</v>
      </c>
      <c r="G137" s="772">
        <f>'TSTCW FGD'!$G$24</f>
        <v>0</v>
      </c>
      <c r="H137" s="772">
        <f>'TSTCW FGD'!$H$24</f>
        <v>0</v>
      </c>
      <c r="I137" s="772">
        <f>'TSTCW FGD'!$I$24</f>
        <v>0</v>
      </c>
      <c r="J137" s="772">
        <f>'TSTCW FGD'!$J$24</f>
        <v>0</v>
      </c>
      <c r="K137" s="772">
        <f>'TSTCW FGD'!$K$24</f>
        <v>0</v>
      </c>
      <c r="L137" s="772">
        <f>'TSTCW FGD'!$L$24</f>
        <v>0</v>
      </c>
      <c r="M137" s="772">
        <f>'TSTCW FGD'!$M$24</f>
        <v>0</v>
      </c>
    </row>
    <row r="138" spans="2:13" s="440" customFormat="1" hidden="1" outlineLevel="1">
      <c r="B138" s="770" t="str">
        <f>'TSTCWT FGD'!$B$2</f>
        <v>Texas State Technical College - West Texas</v>
      </c>
      <c r="C138" s="772"/>
      <c r="D138" s="772">
        <f>'TSTCWT FGD'!$D$24</f>
        <v>0</v>
      </c>
      <c r="E138" s="772">
        <f>'TSTCWT FGD'!$E$24</f>
        <v>0</v>
      </c>
      <c r="F138" s="772">
        <f>'TSTCWT FGD'!$F$24</f>
        <v>0</v>
      </c>
      <c r="G138" s="772">
        <f>'TSTCWT FGD'!$G$24</f>
        <v>0</v>
      </c>
      <c r="H138" s="772">
        <f>'TSTCWT FGD'!$H$24</f>
        <v>0</v>
      </c>
      <c r="I138" s="772">
        <f>'TSTCWT FGD'!$I$24</f>
        <v>0</v>
      </c>
      <c r="J138" s="772">
        <f>'TSTCWT FGD'!$J$24</f>
        <v>0</v>
      </c>
      <c r="K138" s="772">
        <f>'TSTCWT FGD'!$K$24</f>
        <v>0</v>
      </c>
      <c r="L138" s="772">
        <f>'TSTCWT FGD'!$L$24</f>
        <v>0</v>
      </c>
      <c r="M138" s="772">
        <f>'TSTCWT FGD'!$M$24</f>
        <v>0</v>
      </c>
    </row>
    <row r="139" spans="2:13" s="440" customFormat="1" hidden="1" outlineLevel="1">
      <c r="B139" s="770" t="str">
        <f>'TSTCNT FGD'!$B$2</f>
        <v>Texas State Technical College - North Texas</v>
      </c>
      <c r="C139" s="772"/>
      <c r="D139" s="772">
        <f>'TSTCNT FGD'!$D$24</f>
        <v>0</v>
      </c>
      <c r="E139" s="772">
        <f>'TSTCNT FGD'!$E$24</f>
        <v>0</v>
      </c>
      <c r="F139" s="772">
        <f>'TSTCNT FGD'!$F$24</f>
        <v>0</v>
      </c>
      <c r="G139" s="772">
        <f>'TSTCNT FGD'!$G$24</f>
        <v>0</v>
      </c>
      <c r="H139" s="772">
        <f>'TSTCNT FGD'!$H$24</f>
        <v>0</v>
      </c>
      <c r="I139" s="772">
        <f>'TSTCNT FGD'!$I$24</f>
        <v>0</v>
      </c>
      <c r="J139" s="772">
        <f>'TSTCNT FGD'!$J$24</f>
        <v>0</v>
      </c>
      <c r="K139" s="772">
        <f>'TSTCNT FGD'!$K$24</f>
        <v>0</v>
      </c>
      <c r="L139" s="772">
        <f>'TSTCNT FGD'!$L$24</f>
        <v>0</v>
      </c>
      <c r="M139" s="772">
        <f>'TSTCNT FGD'!$M$24</f>
        <v>0</v>
      </c>
    </row>
    <row r="140" spans="2:13" s="440" customFormat="1" hidden="1" outlineLevel="1">
      <c r="B140" s="770" t="str">
        <f>'TSTCFB FGD'!$B$2</f>
        <v>Texas State Technical College - Fort Bend</v>
      </c>
      <c r="C140" s="772"/>
      <c r="D140" s="772">
        <f>'TSTCFB FGD'!$D$24</f>
        <v>0</v>
      </c>
      <c r="E140" s="772">
        <f>'TSTCFB FGD'!$E$24</f>
        <v>0</v>
      </c>
      <c r="F140" s="772">
        <f>'TSTCFB FGD'!$F$24</f>
        <v>0</v>
      </c>
      <c r="G140" s="772">
        <f>'TSTCFB FGD'!$G$24</f>
        <v>0</v>
      </c>
      <c r="H140" s="772">
        <f>'TSTCFB FGD'!$H$24</f>
        <v>0</v>
      </c>
      <c r="I140" s="772">
        <f>'TSTCFB FGD'!$I$24</f>
        <v>0</v>
      </c>
      <c r="J140" s="772">
        <f>'TSTCFB FGD'!$J$24</f>
        <v>0</v>
      </c>
      <c r="K140" s="772">
        <f>'TSTCFB FGD'!$K$24</f>
        <v>0</v>
      </c>
      <c r="L140" s="772">
        <f>'TSTCFB FGD'!$L$24</f>
        <v>0</v>
      </c>
      <c r="M140" s="772">
        <f>'TSTCFB FGD'!$M$24</f>
        <v>0</v>
      </c>
    </row>
    <row r="141" spans="2:13" s="440" customFormat="1" collapsed="1">
      <c r="B141" s="428" t="s">
        <v>689</v>
      </c>
      <c r="C141" s="458"/>
      <c r="D141" s="458">
        <f t="shared" ref="D141:M141" si="14">SUM(D132:D140)</f>
        <v>0</v>
      </c>
      <c r="E141" s="458">
        <f t="shared" si="14"/>
        <v>0</v>
      </c>
      <c r="F141" s="458">
        <f t="shared" si="14"/>
        <v>0</v>
      </c>
      <c r="G141" s="458">
        <f t="shared" si="14"/>
        <v>0</v>
      </c>
      <c r="H141" s="458">
        <f t="shared" si="14"/>
        <v>0</v>
      </c>
      <c r="I141" s="458">
        <f t="shared" si="14"/>
        <v>0</v>
      </c>
      <c r="J141" s="458">
        <f t="shared" si="14"/>
        <v>0</v>
      </c>
      <c r="K141" s="458">
        <f t="shared" si="14"/>
        <v>0</v>
      </c>
      <c r="L141" s="458">
        <f t="shared" si="14"/>
        <v>0</v>
      </c>
      <c r="M141" s="772">
        <f t="shared" si="14"/>
        <v>0</v>
      </c>
    </row>
    <row r="142" spans="2:13" s="440" customFormat="1" hidden="1" outlineLevel="1">
      <c r="B142" s="770" t="str">
        <f>'LIT FGD'!$B$2</f>
        <v>Lamar Institute of Technology</v>
      </c>
      <c r="C142" s="458"/>
      <c r="D142" s="458">
        <f>'LIT FGD'!$D$25</f>
        <v>0</v>
      </c>
      <c r="E142" s="458">
        <f>'LIT FGD'!$E$25</f>
        <v>0</v>
      </c>
      <c r="F142" s="458">
        <f>'LIT FGD'!$F$25</f>
        <v>0</v>
      </c>
      <c r="G142" s="458">
        <f>'LIT FGD'!$G$25</f>
        <v>0</v>
      </c>
      <c r="H142" s="458">
        <f>'LIT FGD'!$H$25</f>
        <v>0</v>
      </c>
      <c r="I142" s="458">
        <f>'LIT FGD'!$I$25</f>
        <v>0</v>
      </c>
      <c r="J142" s="458">
        <f>'LIT FGD'!$J$25</f>
        <v>0</v>
      </c>
      <c r="K142" s="458">
        <f>'LIT FGD'!$K$25</f>
        <v>0</v>
      </c>
      <c r="L142" s="458">
        <f>'LIT FGD'!$L$25</f>
        <v>0</v>
      </c>
      <c r="M142" s="772">
        <f>'LIT FGD'!$M$25</f>
        <v>0</v>
      </c>
    </row>
    <row r="143" spans="2:13" s="440" customFormat="1" hidden="1" outlineLevel="1">
      <c r="B143" s="770" t="str">
        <f>'LSCO FGD'!$B$2</f>
        <v>Lamar State College - Orange</v>
      </c>
      <c r="C143" s="458"/>
      <c r="D143" s="458">
        <f>'LSCO FGD'!$D$25</f>
        <v>0</v>
      </c>
      <c r="E143" s="458">
        <f>'LSCO FGD'!$E$25</f>
        <v>0</v>
      </c>
      <c r="F143" s="458">
        <f>'LSCO FGD'!$F$25</f>
        <v>0</v>
      </c>
      <c r="G143" s="458">
        <f>'LSCO FGD'!$G$25</f>
        <v>0</v>
      </c>
      <c r="H143" s="458">
        <f>'LSCO FGD'!$H$25</f>
        <v>0</v>
      </c>
      <c r="I143" s="458">
        <f>'LSCO FGD'!$I$25</f>
        <v>0</v>
      </c>
      <c r="J143" s="458">
        <f>'LSCO FGD'!$J$25</f>
        <v>0</v>
      </c>
      <c r="K143" s="458">
        <f>'LSCO FGD'!$K$25</f>
        <v>0</v>
      </c>
      <c r="L143" s="458">
        <f>'LSCO FGD'!$L$25</f>
        <v>0</v>
      </c>
      <c r="M143" s="772">
        <f>'LSCO FGD'!$M$25</f>
        <v>0</v>
      </c>
    </row>
    <row r="144" spans="2:13" s="440" customFormat="1" hidden="1" outlineLevel="1">
      <c r="B144" s="770" t="str">
        <f>'LSCPA FGD'!$B$2</f>
        <v>Lamar State College - Port Arthur</v>
      </c>
      <c r="C144" s="458"/>
      <c r="D144" s="458">
        <f>'LSCPA FGD'!$D$25</f>
        <v>0</v>
      </c>
      <c r="E144" s="458">
        <f>'LSCPA FGD'!$E$25</f>
        <v>0</v>
      </c>
      <c r="F144" s="458">
        <f>'LSCPA FGD'!$F$25</f>
        <v>0</v>
      </c>
      <c r="G144" s="458">
        <f>'LSCPA FGD'!$G$25</f>
        <v>0</v>
      </c>
      <c r="H144" s="458">
        <f>'LSCPA FGD'!$H$25</f>
        <v>0</v>
      </c>
      <c r="I144" s="458">
        <f>'LSCPA FGD'!$I$25</f>
        <v>0</v>
      </c>
      <c r="J144" s="458">
        <f>'LSCPA FGD'!$J$25</f>
        <v>0</v>
      </c>
      <c r="K144" s="458">
        <f>'LSCPA FGD'!$K$25</f>
        <v>0</v>
      </c>
      <c r="L144" s="458">
        <f>'LSCPA FGD'!$L$25</f>
        <v>0</v>
      </c>
      <c r="M144" s="772">
        <f>'LSCPA FGD'!$M$25</f>
        <v>0</v>
      </c>
    </row>
    <row r="145" spans="2:13" s="440" customFormat="1" hidden="1" outlineLevel="1">
      <c r="B145" s="770" t="str">
        <f>'TSTCH FGD'!$B$2</f>
        <v>Texas State Technical College - Harlingen</v>
      </c>
      <c r="C145" s="458"/>
      <c r="D145" s="458">
        <f>'TSTCH FGD'!$D$25</f>
        <v>0</v>
      </c>
      <c r="E145" s="458">
        <f>'TSTCH FGD'!$E$25</f>
        <v>0</v>
      </c>
      <c r="F145" s="458">
        <f>'TSTCH FGD'!$F$25</f>
        <v>0</v>
      </c>
      <c r="G145" s="458">
        <f>'TSTCH FGD'!$G$25</f>
        <v>0</v>
      </c>
      <c r="H145" s="458">
        <f>'TSTCH FGD'!$H$25</f>
        <v>0</v>
      </c>
      <c r="I145" s="458">
        <f>'TSTCH FGD'!$I$25</f>
        <v>0</v>
      </c>
      <c r="J145" s="458">
        <f>'TSTCH FGD'!$J$25</f>
        <v>0</v>
      </c>
      <c r="K145" s="458">
        <f>'TSTCH FGD'!$K$25</f>
        <v>0</v>
      </c>
      <c r="L145" s="458">
        <f>'TSTCH FGD'!$L$25</f>
        <v>0</v>
      </c>
      <c r="M145" s="772">
        <f>'TSTCH FGD'!$M$25</f>
        <v>0</v>
      </c>
    </row>
    <row r="146" spans="2:13" s="440" customFormat="1" hidden="1" outlineLevel="1">
      <c r="B146" s="770" t="str">
        <f>'TSTCM FGD'!$B$2</f>
        <v>Texas State Technical College - Marshall</v>
      </c>
      <c r="C146" s="458"/>
      <c r="D146" s="458">
        <f>'TSTCM FGD'!$D$25</f>
        <v>0</v>
      </c>
      <c r="E146" s="458">
        <f>'TSTCM FGD'!$E$25</f>
        <v>0</v>
      </c>
      <c r="F146" s="458">
        <f>'TSTCM FGD'!$F$25</f>
        <v>0</v>
      </c>
      <c r="G146" s="458">
        <f>'TSTCM FGD'!$G$25</f>
        <v>0</v>
      </c>
      <c r="H146" s="458">
        <f>'TSTCM FGD'!$H$25</f>
        <v>0</v>
      </c>
      <c r="I146" s="458">
        <f>'TSTCM FGD'!$I$25</f>
        <v>0</v>
      </c>
      <c r="J146" s="458">
        <f>'TSTCM FGD'!$J$25</f>
        <v>0</v>
      </c>
      <c r="K146" s="458">
        <f>'TSTCM FGD'!$K$25</f>
        <v>0</v>
      </c>
      <c r="L146" s="458">
        <f>'TSTCM FGD'!$L$25</f>
        <v>0</v>
      </c>
      <c r="M146" s="772">
        <f>'TSTCM FGD'!$M$25</f>
        <v>0</v>
      </c>
    </row>
    <row r="147" spans="2:13" s="440" customFormat="1" hidden="1" outlineLevel="1">
      <c r="B147" s="770" t="str">
        <f>'TSTCW FGD'!$B$2</f>
        <v>Texas State Technical College - Waco</v>
      </c>
      <c r="C147" s="458"/>
      <c r="D147" s="458">
        <f>'TSTCW FGD'!$D$25</f>
        <v>0</v>
      </c>
      <c r="E147" s="458">
        <f>'TSTCW FGD'!$E$25</f>
        <v>0</v>
      </c>
      <c r="F147" s="458">
        <f>'TSTCW FGD'!$F$25</f>
        <v>0</v>
      </c>
      <c r="G147" s="458">
        <f>'TSTCW FGD'!$G$25</f>
        <v>0</v>
      </c>
      <c r="H147" s="458">
        <f>'TSTCW FGD'!$H$25</f>
        <v>0</v>
      </c>
      <c r="I147" s="458">
        <f>'TSTCW FGD'!$I$25</f>
        <v>0</v>
      </c>
      <c r="J147" s="458">
        <f>'TSTCW FGD'!$J$25</f>
        <v>0</v>
      </c>
      <c r="K147" s="458">
        <f>'TSTCW FGD'!$K$25</f>
        <v>0</v>
      </c>
      <c r="L147" s="458">
        <f>'TSTCW FGD'!$L$25</f>
        <v>0</v>
      </c>
      <c r="M147" s="772">
        <f>'TSTCW FGD'!$M$25</f>
        <v>0</v>
      </c>
    </row>
    <row r="148" spans="2:13" s="440" customFormat="1" hidden="1" outlineLevel="1">
      <c r="B148" s="770" t="str">
        <f>'TSTCWT FGD'!$B$2</f>
        <v>Texas State Technical College - West Texas</v>
      </c>
      <c r="C148" s="458"/>
      <c r="D148" s="458">
        <f>'TSTCWT FGD'!$D$25</f>
        <v>0</v>
      </c>
      <c r="E148" s="458">
        <f>'TSTCWT FGD'!$E$25</f>
        <v>0</v>
      </c>
      <c r="F148" s="458">
        <f>'TSTCWT FGD'!$F$25</f>
        <v>0</v>
      </c>
      <c r="G148" s="458">
        <f>'TSTCWT FGD'!$G$25</f>
        <v>0</v>
      </c>
      <c r="H148" s="458">
        <f>'TSTCWT FGD'!$H$25</f>
        <v>0</v>
      </c>
      <c r="I148" s="458">
        <f>'TSTCWT FGD'!$I$25</f>
        <v>0</v>
      </c>
      <c r="J148" s="458">
        <f>'TSTCWT FGD'!$J$25</f>
        <v>0</v>
      </c>
      <c r="K148" s="458">
        <f>'TSTCWT FGD'!$K$25</f>
        <v>0</v>
      </c>
      <c r="L148" s="458">
        <f>'TSTCWT FGD'!$L$25</f>
        <v>0</v>
      </c>
      <c r="M148" s="772">
        <f>'TSTCWT FGD'!$M$25</f>
        <v>0</v>
      </c>
    </row>
    <row r="149" spans="2:13" s="440" customFormat="1" hidden="1" outlineLevel="1">
      <c r="B149" s="770" t="str">
        <f>'TSTCNT FGD'!$B$2</f>
        <v>Texas State Technical College - North Texas</v>
      </c>
      <c r="C149" s="458"/>
      <c r="D149" s="458">
        <f>'TSTCNT FGD'!$D$25</f>
        <v>0</v>
      </c>
      <c r="E149" s="458">
        <f>'TSTCNT FGD'!$E$25</f>
        <v>0</v>
      </c>
      <c r="F149" s="458">
        <f>'TSTCNT FGD'!$F$25</f>
        <v>0</v>
      </c>
      <c r="G149" s="458">
        <f>'TSTCNT FGD'!$G$25</f>
        <v>0</v>
      </c>
      <c r="H149" s="458">
        <f>'TSTCNT FGD'!$H$25</f>
        <v>0</v>
      </c>
      <c r="I149" s="458">
        <f>'TSTCNT FGD'!$I$25</f>
        <v>0</v>
      </c>
      <c r="J149" s="458">
        <f>'TSTCNT FGD'!$J$25</f>
        <v>0</v>
      </c>
      <c r="K149" s="458">
        <f>'TSTCNT FGD'!$K$25</f>
        <v>0</v>
      </c>
      <c r="L149" s="458">
        <f>'TSTCNT FGD'!$L$25</f>
        <v>0</v>
      </c>
      <c r="M149" s="772">
        <f>'TSTCNT FGD'!$M$25</f>
        <v>0</v>
      </c>
    </row>
    <row r="150" spans="2:13" s="440" customFormat="1" hidden="1" outlineLevel="1">
      <c r="B150" s="770" t="str">
        <f>'TSTCFB FGD'!$B$2</f>
        <v>Texas State Technical College - Fort Bend</v>
      </c>
      <c r="C150" s="458"/>
      <c r="D150" s="458">
        <f>'TSTCFB FGD'!$D$25</f>
        <v>0</v>
      </c>
      <c r="E150" s="458">
        <f>'TSTCFB FGD'!$E$25</f>
        <v>0</v>
      </c>
      <c r="F150" s="458">
        <f>'TSTCFB FGD'!$F$25</f>
        <v>0</v>
      </c>
      <c r="G150" s="458">
        <f>'TSTCFB FGD'!$G$25</f>
        <v>0</v>
      </c>
      <c r="H150" s="458">
        <f>'TSTCFB FGD'!$H$25</f>
        <v>0</v>
      </c>
      <c r="I150" s="458">
        <f>'TSTCFB FGD'!$I$25</f>
        <v>0</v>
      </c>
      <c r="J150" s="458">
        <f>'TSTCFB FGD'!$J$25</f>
        <v>0</v>
      </c>
      <c r="K150" s="458">
        <f>'TSTCFB FGD'!$K$25</f>
        <v>0</v>
      </c>
      <c r="L150" s="458">
        <f>'TSTCFB FGD'!$L$25</f>
        <v>0</v>
      </c>
      <c r="M150" s="772">
        <f>'TSTCFB FGD'!$M$25</f>
        <v>0</v>
      </c>
    </row>
    <row r="151" spans="2:13" s="440" customFormat="1" collapsed="1">
      <c r="B151" s="428" t="s">
        <v>691</v>
      </c>
      <c r="C151" s="458"/>
      <c r="D151" s="458">
        <f t="shared" ref="D151:M151" si="15">SUM(D142:D150)</f>
        <v>0</v>
      </c>
      <c r="E151" s="458">
        <f t="shared" si="15"/>
        <v>0</v>
      </c>
      <c r="F151" s="458">
        <f t="shared" si="15"/>
        <v>0</v>
      </c>
      <c r="G151" s="458">
        <f t="shared" si="15"/>
        <v>0</v>
      </c>
      <c r="H151" s="458">
        <f t="shared" si="15"/>
        <v>0</v>
      </c>
      <c r="I151" s="458">
        <f t="shared" si="15"/>
        <v>0</v>
      </c>
      <c r="J151" s="458">
        <f t="shared" si="15"/>
        <v>0</v>
      </c>
      <c r="K151" s="458">
        <f t="shared" si="15"/>
        <v>0</v>
      </c>
      <c r="L151" s="458">
        <f t="shared" si="15"/>
        <v>0</v>
      </c>
      <c r="M151" s="772">
        <f t="shared" si="15"/>
        <v>0</v>
      </c>
    </row>
    <row r="152" spans="2:13" s="440" customFormat="1" hidden="1" outlineLevel="1">
      <c r="B152" s="770" t="str">
        <f>'LIT FGD'!$B$2</f>
        <v>Lamar Institute of Technology</v>
      </c>
      <c r="C152" s="458"/>
      <c r="D152" s="458">
        <f>'LIT FGD'!$D$26</f>
        <v>-121818</v>
      </c>
      <c r="E152" s="458">
        <f>'LIT FGD'!$E$26</f>
        <v>0</v>
      </c>
      <c r="F152" s="458">
        <f>'LIT FGD'!$F$26</f>
        <v>0</v>
      </c>
      <c r="G152" s="458">
        <f>'LIT FGD'!$G$26</f>
        <v>0</v>
      </c>
      <c r="H152" s="458">
        <f>'LIT FGD'!$H$26</f>
        <v>0</v>
      </c>
      <c r="I152" s="458">
        <f>'LIT FGD'!$I$26</f>
        <v>0</v>
      </c>
      <c r="J152" s="458">
        <f>'LIT FGD'!$J$26</f>
        <v>0</v>
      </c>
      <c r="K152" s="458">
        <f>'LIT FGD'!$K$26</f>
        <v>0</v>
      </c>
      <c r="L152" s="458">
        <f>'LIT FGD'!$L$26</f>
        <v>0</v>
      </c>
      <c r="M152" s="772">
        <f>'LIT FGD'!$M$26</f>
        <v>-121818</v>
      </c>
    </row>
    <row r="153" spans="2:13" s="440" customFormat="1" hidden="1" outlineLevel="1">
      <c r="B153" s="770" t="str">
        <f>'LSCO FGD'!$B$2</f>
        <v>Lamar State College - Orange</v>
      </c>
      <c r="C153" s="458"/>
      <c r="D153" s="458">
        <f>'LSCO FGD'!$D$26</f>
        <v>-102219</v>
      </c>
      <c r="E153" s="458">
        <f>'LSCO FGD'!$E$26</f>
        <v>-28008</v>
      </c>
      <c r="F153" s="458">
        <f>'LSCO FGD'!$F$26</f>
        <v>0</v>
      </c>
      <c r="G153" s="458">
        <f>'LSCO FGD'!$G$26</f>
        <v>0</v>
      </c>
      <c r="H153" s="458">
        <f>'LSCO FGD'!$H$26</f>
        <v>0</v>
      </c>
      <c r="I153" s="458">
        <f>'LSCO FGD'!$I$26</f>
        <v>0</v>
      </c>
      <c r="J153" s="458">
        <f>'LSCO FGD'!$J$26</f>
        <v>0</v>
      </c>
      <c r="K153" s="458">
        <f>'LSCO FGD'!$K$26</f>
        <v>0</v>
      </c>
      <c r="L153" s="458">
        <f>'LSCO FGD'!$L$26</f>
        <v>0</v>
      </c>
      <c r="M153" s="772">
        <f>'LSCO FGD'!$M$26</f>
        <v>-130227</v>
      </c>
    </row>
    <row r="154" spans="2:13" s="440" customFormat="1" hidden="1" outlineLevel="1">
      <c r="B154" s="770" t="str">
        <f>'LSCPA FGD'!$B$2</f>
        <v>Lamar State College - Port Arthur</v>
      </c>
      <c r="C154" s="458"/>
      <c r="D154" s="458">
        <f>'LSCPA FGD'!$D$26</f>
        <v>-69913</v>
      </c>
      <c r="E154" s="458">
        <f>'LSCPA FGD'!$E$26</f>
        <v>-48060</v>
      </c>
      <c r="F154" s="458">
        <f>'LSCPA FGD'!$F$26</f>
        <v>0</v>
      </c>
      <c r="G154" s="458">
        <f>'LSCPA FGD'!$G$26</f>
        <v>0</v>
      </c>
      <c r="H154" s="458">
        <f>'LSCPA FGD'!$H$26</f>
        <v>0</v>
      </c>
      <c r="I154" s="458">
        <f>'LSCPA FGD'!$I$26</f>
        <v>0</v>
      </c>
      <c r="J154" s="458">
        <f>'LSCPA FGD'!$J$26</f>
        <v>0</v>
      </c>
      <c r="K154" s="458">
        <f>'LSCPA FGD'!$K$26</f>
        <v>0</v>
      </c>
      <c r="L154" s="458">
        <f>'LSCPA FGD'!$L$26</f>
        <v>0</v>
      </c>
      <c r="M154" s="772">
        <f>'LSCPA FGD'!$M$26</f>
        <v>-117973</v>
      </c>
    </row>
    <row r="155" spans="2:13" s="440" customFormat="1" hidden="1" outlineLevel="1">
      <c r="B155" s="770" t="str">
        <f>'TSTCH FGD'!$B$2</f>
        <v>Texas State Technical College - Harlingen</v>
      </c>
      <c r="C155" s="458"/>
      <c r="D155" s="458">
        <f>'TSTCH FGD'!$D$26</f>
        <v>-160651</v>
      </c>
      <c r="E155" s="458">
        <f>'TSTCH FGD'!$E$26</f>
        <v>0</v>
      </c>
      <c r="F155" s="458">
        <f>'TSTCH FGD'!$F$26</f>
        <v>0</v>
      </c>
      <c r="G155" s="458">
        <f>'TSTCH FGD'!$G$26</f>
        <v>0</v>
      </c>
      <c r="H155" s="458">
        <f>'TSTCH FGD'!$H$26</f>
        <v>0</v>
      </c>
      <c r="I155" s="458">
        <f>'TSTCH FGD'!$I$26</f>
        <v>0</v>
      </c>
      <c r="J155" s="458">
        <f>'TSTCH FGD'!$J$26</f>
        <v>0</v>
      </c>
      <c r="K155" s="458">
        <f>'TSTCH FGD'!$K$26</f>
        <v>0</v>
      </c>
      <c r="L155" s="458">
        <f>'TSTCH FGD'!$L$26</f>
        <v>0</v>
      </c>
      <c r="M155" s="772">
        <f>'TSTCH FGD'!$M$26</f>
        <v>-160651</v>
      </c>
    </row>
    <row r="156" spans="2:13" s="440" customFormat="1" hidden="1" outlineLevel="1">
      <c r="B156" s="770" t="str">
        <f>'TSTCM FGD'!$B$2</f>
        <v>Texas State Technical College - Marshall</v>
      </c>
      <c r="C156" s="458"/>
      <c r="D156" s="458">
        <f>'TSTCM FGD'!$D$26</f>
        <v>-63181</v>
      </c>
      <c r="E156" s="458">
        <f>'TSTCM FGD'!$E$26</f>
        <v>0</v>
      </c>
      <c r="F156" s="458">
        <f>'TSTCM FGD'!$F$26</f>
        <v>0</v>
      </c>
      <c r="G156" s="458">
        <f>'TSTCM FGD'!$G$26</f>
        <v>0</v>
      </c>
      <c r="H156" s="458">
        <f>'TSTCM FGD'!$H$26</f>
        <v>0</v>
      </c>
      <c r="I156" s="458">
        <f>'TSTCM FGD'!$I$26</f>
        <v>0</v>
      </c>
      <c r="J156" s="458">
        <f>'TSTCM FGD'!$J$26</f>
        <v>0</v>
      </c>
      <c r="K156" s="458">
        <f>'TSTCM FGD'!$K$26</f>
        <v>0</v>
      </c>
      <c r="L156" s="458">
        <f>'TSTCM FGD'!$L$26</f>
        <v>0</v>
      </c>
      <c r="M156" s="772">
        <f>'TSTCM FGD'!$M$26</f>
        <v>-63181</v>
      </c>
    </row>
    <row r="157" spans="2:13" s="440" customFormat="1" hidden="1" outlineLevel="1">
      <c r="B157" s="770" t="str">
        <f>'TSTCW FGD'!$B$2</f>
        <v>Texas State Technical College - Waco</v>
      </c>
      <c r="C157" s="458"/>
      <c r="D157" s="458">
        <f>'TSTCW FGD'!$D$26</f>
        <v>-270667</v>
      </c>
      <c r="E157" s="458">
        <f>'TSTCW FGD'!$E$26</f>
        <v>0</v>
      </c>
      <c r="F157" s="458">
        <f>'TSTCW FGD'!$F$26</f>
        <v>0</v>
      </c>
      <c r="G157" s="458">
        <f>'TSTCW FGD'!$G$26</f>
        <v>0</v>
      </c>
      <c r="H157" s="458">
        <f>'TSTCW FGD'!$H$26</f>
        <v>0</v>
      </c>
      <c r="I157" s="458">
        <f>'TSTCW FGD'!$I$26</f>
        <v>0</v>
      </c>
      <c r="J157" s="458">
        <f>'TSTCW FGD'!$J$26</f>
        <v>0</v>
      </c>
      <c r="K157" s="458">
        <f>'TSTCW FGD'!$K$26</f>
        <v>0</v>
      </c>
      <c r="L157" s="458">
        <f>'TSTCW FGD'!$L$26</f>
        <v>0</v>
      </c>
      <c r="M157" s="772">
        <f>'TSTCW FGD'!$M$26</f>
        <v>-270667</v>
      </c>
    </row>
    <row r="158" spans="2:13" s="440" customFormat="1" hidden="1" outlineLevel="1">
      <c r="B158" s="770" t="str">
        <f>'TSTCWT FGD'!$B$2</f>
        <v>Texas State Technical College - West Texas</v>
      </c>
      <c r="C158" s="458"/>
      <c r="D158" s="458">
        <f>'TSTCWT FGD'!$D$26</f>
        <v>-122337</v>
      </c>
      <c r="E158" s="458">
        <f>'TSTCWT FGD'!$E$26</f>
        <v>0</v>
      </c>
      <c r="F158" s="458">
        <f>'TSTCWT FGD'!$F$26</f>
        <v>0</v>
      </c>
      <c r="G158" s="458">
        <f>'TSTCWT FGD'!$G$26</f>
        <v>0</v>
      </c>
      <c r="H158" s="458">
        <f>'TSTCWT FGD'!$H$26</f>
        <v>0</v>
      </c>
      <c r="I158" s="458">
        <f>'TSTCWT FGD'!$I$26</f>
        <v>0</v>
      </c>
      <c r="J158" s="458">
        <f>'TSTCWT FGD'!$J$26</f>
        <v>0</v>
      </c>
      <c r="K158" s="458">
        <f>'TSTCWT FGD'!$K$26</f>
        <v>0</v>
      </c>
      <c r="L158" s="458">
        <f>'TSTCWT FGD'!$L$26</f>
        <v>0</v>
      </c>
      <c r="M158" s="772">
        <f>'TSTCWT FGD'!$M$26</f>
        <v>-122337</v>
      </c>
    </row>
    <row r="159" spans="2:13" s="440" customFormat="1" hidden="1" outlineLevel="1">
      <c r="B159" s="770" t="str">
        <f>'TSTCNT FGD'!$B$2</f>
        <v>Texas State Technical College - North Texas</v>
      </c>
      <c r="C159" s="458"/>
      <c r="D159" s="458">
        <f>'TSTCNT FGD'!$D$26</f>
        <v>-4438</v>
      </c>
      <c r="E159" s="458">
        <f>'TSTCNT FGD'!$E$26</f>
        <v>0</v>
      </c>
      <c r="F159" s="458">
        <f>'TSTCNT FGD'!$F$26</f>
        <v>0</v>
      </c>
      <c r="G159" s="458">
        <f>'TSTCNT FGD'!$G$26</f>
        <v>0</v>
      </c>
      <c r="H159" s="458">
        <f>'TSTCNT FGD'!$H$26</f>
        <v>0</v>
      </c>
      <c r="I159" s="458">
        <f>'TSTCNT FGD'!$I$26</f>
        <v>0</v>
      </c>
      <c r="J159" s="458">
        <f>'TSTCNT FGD'!$J$26</f>
        <v>0</v>
      </c>
      <c r="K159" s="458">
        <f>'TSTCNT FGD'!$K$26</f>
        <v>0</v>
      </c>
      <c r="L159" s="458">
        <f>'TSTCNT FGD'!$L$26</f>
        <v>0</v>
      </c>
      <c r="M159" s="772">
        <f>'TSTCNT FGD'!$M$26</f>
        <v>-4438</v>
      </c>
    </row>
    <row r="160" spans="2:13" s="440" customFormat="1" hidden="1" outlineLevel="1">
      <c r="B160" s="770" t="str">
        <f>'TSTCFB FGD'!$B$2</f>
        <v>Texas State Technical College - Fort Bend</v>
      </c>
      <c r="C160" s="458"/>
      <c r="D160" s="458">
        <f>'TSTCFB FGD'!$D$26</f>
        <v>-54895</v>
      </c>
      <c r="E160" s="458">
        <f>'TSTCFB FGD'!$E$26</f>
        <v>0</v>
      </c>
      <c r="F160" s="458">
        <f>'TSTCFB FGD'!$F$26</f>
        <v>0</v>
      </c>
      <c r="G160" s="458">
        <f>'TSTCFB FGD'!$G$26</f>
        <v>0</v>
      </c>
      <c r="H160" s="458">
        <f>'TSTCFB FGD'!$H$26</f>
        <v>0</v>
      </c>
      <c r="I160" s="458">
        <f>'TSTCFB FGD'!$I$26</f>
        <v>0</v>
      </c>
      <c r="J160" s="458">
        <f>'TSTCFB FGD'!$J$26</f>
        <v>0</v>
      </c>
      <c r="K160" s="458">
        <f>'TSTCFB FGD'!$K$26</f>
        <v>0</v>
      </c>
      <c r="L160" s="458">
        <f>'TSTCFB FGD'!$L$26</f>
        <v>0</v>
      </c>
      <c r="M160" s="772">
        <f>'TSTCFB FGD'!$M$26</f>
        <v>-54895</v>
      </c>
    </row>
    <row r="161" spans="2:13" s="440" customFormat="1" collapsed="1">
      <c r="B161" s="428" t="s">
        <v>693</v>
      </c>
      <c r="C161" s="458"/>
      <c r="D161" s="458">
        <f t="shared" ref="D161:M161" si="16">SUM(D152:D160)</f>
        <v>-970119</v>
      </c>
      <c r="E161" s="458">
        <f t="shared" si="16"/>
        <v>-76068</v>
      </c>
      <c r="F161" s="458">
        <f t="shared" si="16"/>
        <v>0</v>
      </c>
      <c r="G161" s="458">
        <f t="shared" si="16"/>
        <v>0</v>
      </c>
      <c r="H161" s="458">
        <f t="shared" si="16"/>
        <v>0</v>
      </c>
      <c r="I161" s="458">
        <f t="shared" si="16"/>
        <v>0</v>
      </c>
      <c r="J161" s="458">
        <f t="shared" si="16"/>
        <v>0</v>
      </c>
      <c r="K161" s="458">
        <f t="shared" si="16"/>
        <v>0</v>
      </c>
      <c r="L161" s="458">
        <f t="shared" si="16"/>
        <v>0</v>
      </c>
      <c r="M161" s="772">
        <f t="shared" si="16"/>
        <v>-1046187</v>
      </c>
    </row>
    <row r="162" spans="2:13" s="440" customFormat="1" hidden="1" outlineLevel="1">
      <c r="B162" s="770" t="str">
        <f>'LIT FGD'!$B$2</f>
        <v>Lamar Institute of Technology</v>
      </c>
      <c r="C162" s="458"/>
      <c r="D162" s="458">
        <f>'LIT FGD'!$D$27</f>
        <v>0</v>
      </c>
      <c r="E162" s="458">
        <f>'LIT FGD'!$E$27</f>
        <v>-272977</v>
      </c>
      <c r="F162" s="458">
        <f>'LIT FGD'!$F$27</f>
        <v>0</v>
      </c>
      <c r="G162" s="458">
        <f>'LIT FGD'!$G$27</f>
        <v>0</v>
      </c>
      <c r="H162" s="458">
        <f>'LIT FGD'!$H$27</f>
        <v>0</v>
      </c>
      <c r="I162" s="458">
        <f>'LIT FGD'!$I$27</f>
        <v>0</v>
      </c>
      <c r="J162" s="458">
        <f>'LIT FGD'!$J$27</f>
        <v>0</v>
      </c>
      <c r="K162" s="458">
        <f>'LIT FGD'!$K$27</f>
        <v>0</v>
      </c>
      <c r="L162" s="458">
        <f>'LIT FGD'!$L$27</f>
        <v>0</v>
      </c>
      <c r="M162" s="772">
        <f>'LIT FGD'!$M$27</f>
        <v>-272977</v>
      </c>
    </row>
    <row r="163" spans="2:13" s="440" customFormat="1" hidden="1" outlineLevel="1">
      <c r="B163" s="770" t="str">
        <f>'LSCO FGD'!$B$2</f>
        <v>Lamar State College - Orange</v>
      </c>
      <c r="C163" s="458"/>
      <c r="D163" s="458">
        <f>'LSCO FGD'!$D$27</f>
        <v>0</v>
      </c>
      <c r="E163" s="458">
        <f>'LSCO FGD'!$E$27</f>
        <v>0</v>
      </c>
      <c r="F163" s="458">
        <f>'LSCO FGD'!$F$27</f>
        <v>0</v>
      </c>
      <c r="G163" s="458">
        <f>'LSCO FGD'!$G$27</f>
        <v>0</v>
      </c>
      <c r="H163" s="458">
        <f>'LSCO FGD'!$H$27</f>
        <v>0</v>
      </c>
      <c r="I163" s="458">
        <f>'LSCO FGD'!$I$27</f>
        <v>0</v>
      </c>
      <c r="J163" s="458">
        <f>'LSCO FGD'!$J$27</f>
        <v>0</v>
      </c>
      <c r="K163" s="458">
        <f>'LSCO FGD'!$K$27</f>
        <v>0</v>
      </c>
      <c r="L163" s="458">
        <f>'LSCO FGD'!$L$27</f>
        <v>0</v>
      </c>
      <c r="M163" s="772">
        <f>'LSCO FGD'!$M$27</f>
        <v>0</v>
      </c>
    </row>
    <row r="164" spans="2:13" s="440" customFormat="1" hidden="1" outlineLevel="1">
      <c r="B164" s="770" t="str">
        <f>'LSCPA FGD'!$B$2</f>
        <v>Lamar State College - Port Arthur</v>
      </c>
      <c r="C164" s="458"/>
      <c r="D164" s="458">
        <f>'LSCPA FGD'!$D$27</f>
        <v>0</v>
      </c>
      <c r="E164" s="458">
        <f>'LSCPA FGD'!$E$27</f>
        <v>0</v>
      </c>
      <c r="F164" s="458">
        <f>'LSCPA FGD'!$F$27</f>
        <v>0</v>
      </c>
      <c r="G164" s="458">
        <f>'LSCPA FGD'!$G$27</f>
        <v>0</v>
      </c>
      <c r="H164" s="458">
        <f>'LSCPA FGD'!$H$27</f>
        <v>0</v>
      </c>
      <c r="I164" s="458">
        <f>'LSCPA FGD'!$I$27</f>
        <v>0</v>
      </c>
      <c r="J164" s="458">
        <f>'LSCPA FGD'!$J$27</f>
        <v>0</v>
      </c>
      <c r="K164" s="458">
        <f>'LSCPA FGD'!$K$27</f>
        <v>0</v>
      </c>
      <c r="L164" s="458">
        <f>'LSCPA FGD'!$L$27</f>
        <v>0</v>
      </c>
      <c r="M164" s="772">
        <f>'LSCPA FGD'!$M$27</f>
        <v>0</v>
      </c>
    </row>
    <row r="165" spans="2:13" s="440" customFormat="1" hidden="1" outlineLevel="1">
      <c r="B165" s="770" t="str">
        <f>'TSTCH FGD'!$B$2</f>
        <v>Texas State Technical College - Harlingen</v>
      </c>
      <c r="C165" s="458"/>
      <c r="D165" s="458">
        <f>'TSTCH FGD'!$D$27</f>
        <v>0</v>
      </c>
      <c r="E165" s="458">
        <f>'TSTCH FGD'!$E$27</f>
        <v>-506730</v>
      </c>
      <c r="F165" s="458">
        <f>'TSTCH FGD'!$F$27</f>
        <v>0</v>
      </c>
      <c r="G165" s="458">
        <f>'TSTCH FGD'!$G$27</f>
        <v>0</v>
      </c>
      <c r="H165" s="458">
        <f>'TSTCH FGD'!$H$27</f>
        <v>0</v>
      </c>
      <c r="I165" s="458">
        <f>'TSTCH FGD'!$I$27</f>
        <v>0</v>
      </c>
      <c r="J165" s="458">
        <f>'TSTCH FGD'!$J$27</f>
        <v>0</v>
      </c>
      <c r="K165" s="458">
        <f>'TSTCH FGD'!$K$27</f>
        <v>0</v>
      </c>
      <c r="L165" s="458">
        <f>'TSTCH FGD'!$L$27</f>
        <v>0</v>
      </c>
      <c r="M165" s="772">
        <f>'TSTCH FGD'!$M$27</f>
        <v>-506730</v>
      </c>
    </row>
    <row r="166" spans="2:13" s="440" customFormat="1" hidden="1" outlineLevel="1">
      <c r="B166" s="770" t="str">
        <f>'TSTCM FGD'!$B$2</f>
        <v>Texas State Technical College - Marshall</v>
      </c>
      <c r="C166" s="458"/>
      <c r="D166" s="458">
        <f>'TSTCM FGD'!$D$27</f>
        <v>0</v>
      </c>
      <c r="E166" s="458">
        <f>'TSTCM FGD'!$E$27</f>
        <v>-173422</v>
      </c>
      <c r="F166" s="458">
        <f>'TSTCM FGD'!$F$27</f>
        <v>0</v>
      </c>
      <c r="G166" s="458">
        <f>'TSTCM FGD'!$G$27</f>
        <v>0</v>
      </c>
      <c r="H166" s="458">
        <f>'TSTCM FGD'!$H$27</f>
        <v>0</v>
      </c>
      <c r="I166" s="458">
        <f>'TSTCM FGD'!$I$27</f>
        <v>0</v>
      </c>
      <c r="J166" s="458">
        <f>'TSTCM FGD'!$J$27</f>
        <v>0</v>
      </c>
      <c r="K166" s="458">
        <f>'TSTCM FGD'!$K$27</f>
        <v>0</v>
      </c>
      <c r="L166" s="458">
        <f>'TSTCM FGD'!$L$27</f>
        <v>0</v>
      </c>
      <c r="M166" s="772">
        <f>'TSTCM FGD'!$M$27</f>
        <v>-173422</v>
      </c>
    </row>
    <row r="167" spans="2:13" s="440" customFormat="1" hidden="1" outlineLevel="1">
      <c r="B167" s="770" t="str">
        <f>'TSTCW FGD'!$B$2</f>
        <v>Texas State Technical College - Waco</v>
      </c>
      <c r="C167" s="458"/>
      <c r="D167" s="458">
        <f>'TSTCW FGD'!$D$27</f>
        <v>0</v>
      </c>
      <c r="E167" s="458">
        <f>'TSTCW FGD'!$E$27</f>
        <v>-943135</v>
      </c>
      <c r="F167" s="458">
        <f>'TSTCW FGD'!$F$27</f>
        <v>0</v>
      </c>
      <c r="G167" s="458">
        <f>'TSTCW FGD'!$G$27</f>
        <v>0</v>
      </c>
      <c r="H167" s="458">
        <f>'TSTCW FGD'!$H$27</f>
        <v>0</v>
      </c>
      <c r="I167" s="458">
        <f>'TSTCW FGD'!$I$27</f>
        <v>0</v>
      </c>
      <c r="J167" s="458">
        <f>'TSTCW FGD'!$J$27</f>
        <v>0</v>
      </c>
      <c r="K167" s="458">
        <f>'TSTCW FGD'!$K$27</f>
        <v>0</v>
      </c>
      <c r="L167" s="458">
        <f>'TSTCW FGD'!$L$27</f>
        <v>0</v>
      </c>
      <c r="M167" s="772">
        <f>'TSTCW FGD'!$M$27</f>
        <v>-943135</v>
      </c>
    </row>
    <row r="168" spans="2:13" s="440" customFormat="1" hidden="1" outlineLevel="1">
      <c r="B168" s="770" t="str">
        <f>'TSTCWT FGD'!$B$2</f>
        <v>Texas State Technical College - West Texas</v>
      </c>
      <c r="C168" s="458"/>
      <c r="D168" s="458">
        <f>'TSTCWT FGD'!$D$27</f>
        <v>0</v>
      </c>
      <c r="E168" s="458">
        <f>'TSTCWT FGD'!$E$27</f>
        <v>-285046</v>
      </c>
      <c r="F168" s="458">
        <f>'TSTCWT FGD'!$F$27</f>
        <v>0</v>
      </c>
      <c r="G168" s="458">
        <f>'TSTCWT FGD'!$G$27</f>
        <v>0</v>
      </c>
      <c r="H168" s="458">
        <f>'TSTCWT FGD'!$H$27</f>
        <v>0</v>
      </c>
      <c r="I168" s="458">
        <f>'TSTCWT FGD'!$I$27</f>
        <v>0</v>
      </c>
      <c r="J168" s="458">
        <f>'TSTCWT FGD'!$J$27</f>
        <v>0</v>
      </c>
      <c r="K168" s="458">
        <f>'TSTCWT FGD'!$K$27</f>
        <v>0</v>
      </c>
      <c r="L168" s="458">
        <f>'TSTCWT FGD'!$L$27</f>
        <v>0</v>
      </c>
      <c r="M168" s="772">
        <f>'TSTCWT FGD'!$M$27</f>
        <v>-285046</v>
      </c>
    </row>
    <row r="169" spans="2:13" s="440" customFormat="1" hidden="1" outlineLevel="1">
      <c r="B169" s="770" t="str">
        <f>'TSTCNT FGD'!$B$2</f>
        <v>Texas State Technical College - North Texas</v>
      </c>
      <c r="C169" s="458"/>
      <c r="D169" s="458">
        <f>'TSTCNT FGD'!$D$27</f>
        <v>0</v>
      </c>
      <c r="E169" s="458">
        <f>'TSTCNT FGD'!$E$27</f>
        <v>-90587</v>
      </c>
      <c r="F169" s="458">
        <f>'TSTCNT FGD'!$F$27</f>
        <v>0</v>
      </c>
      <c r="G169" s="458">
        <f>'TSTCNT FGD'!$G$27</f>
        <v>0</v>
      </c>
      <c r="H169" s="458">
        <f>'TSTCNT FGD'!$H$27</f>
        <v>0</v>
      </c>
      <c r="I169" s="458">
        <f>'TSTCNT FGD'!$I$27</f>
        <v>0</v>
      </c>
      <c r="J169" s="458">
        <f>'TSTCNT FGD'!$J$27</f>
        <v>0</v>
      </c>
      <c r="K169" s="458">
        <f>'TSTCNT FGD'!$K$27</f>
        <v>0</v>
      </c>
      <c r="L169" s="458">
        <f>'TSTCNT FGD'!$L$27</f>
        <v>0</v>
      </c>
      <c r="M169" s="772">
        <f>'TSTCNT FGD'!$M$27</f>
        <v>-90587</v>
      </c>
    </row>
    <row r="170" spans="2:13" s="440" customFormat="1" hidden="1" outlineLevel="1">
      <c r="B170" s="770" t="str">
        <f>'TSTCFB FGD'!$B$2</f>
        <v>Texas State Technical College - Fort Bend</v>
      </c>
      <c r="C170" s="458"/>
      <c r="D170" s="458">
        <f>'TSTCFB FGD'!$D$27</f>
        <v>0</v>
      </c>
      <c r="E170" s="458">
        <f>'TSTCFB FGD'!$E$27</f>
        <v>-143924</v>
      </c>
      <c r="F170" s="458">
        <f>'TSTCFB FGD'!$F$27</f>
        <v>0</v>
      </c>
      <c r="G170" s="458">
        <f>'TSTCFB FGD'!$G$27</f>
        <v>0</v>
      </c>
      <c r="H170" s="458">
        <f>'TSTCFB FGD'!$H$27</f>
        <v>0</v>
      </c>
      <c r="I170" s="458">
        <f>'TSTCFB FGD'!$I$27</f>
        <v>0</v>
      </c>
      <c r="J170" s="458">
        <f>'TSTCFB FGD'!$J$27</f>
        <v>0</v>
      </c>
      <c r="K170" s="458">
        <f>'TSTCFB FGD'!$K$27</f>
        <v>0</v>
      </c>
      <c r="L170" s="458">
        <f>'TSTCFB FGD'!$L$27</f>
        <v>0</v>
      </c>
      <c r="M170" s="772">
        <f>'TSTCFB FGD'!$M$27</f>
        <v>-143924</v>
      </c>
    </row>
    <row r="171" spans="2:13" s="440" customFormat="1" collapsed="1">
      <c r="B171" s="428" t="s">
        <v>696</v>
      </c>
      <c r="C171" s="458"/>
      <c r="D171" s="458">
        <f t="shared" ref="D171:M171" si="17">SUM(D162:D170)</f>
        <v>0</v>
      </c>
      <c r="E171" s="458">
        <f t="shared" si="17"/>
        <v>-2415821</v>
      </c>
      <c r="F171" s="458">
        <f t="shared" si="17"/>
        <v>0</v>
      </c>
      <c r="G171" s="458">
        <f t="shared" si="17"/>
        <v>0</v>
      </c>
      <c r="H171" s="458">
        <f t="shared" si="17"/>
        <v>0</v>
      </c>
      <c r="I171" s="458">
        <f t="shared" si="17"/>
        <v>0</v>
      </c>
      <c r="J171" s="458">
        <f t="shared" si="17"/>
        <v>0</v>
      </c>
      <c r="K171" s="458">
        <f t="shared" si="17"/>
        <v>0</v>
      </c>
      <c r="L171" s="458">
        <f t="shared" si="17"/>
        <v>0</v>
      </c>
      <c r="M171" s="772">
        <f t="shared" si="17"/>
        <v>-2415821</v>
      </c>
    </row>
    <row r="172" spans="2:13" s="440" customFormat="1" hidden="1" outlineLevel="1">
      <c r="B172" s="770" t="str">
        <f>'LIT FGD'!$B$2</f>
        <v>Lamar Institute of Technology</v>
      </c>
      <c r="C172" s="458"/>
      <c r="D172" s="458">
        <f>'LIT FGD'!$D$28</f>
        <v>-1742555</v>
      </c>
      <c r="E172" s="458">
        <f>'LIT FGD'!$E$28</f>
        <v>-534719</v>
      </c>
      <c r="F172" s="458">
        <f>'LIT FGD'!$F$28</f>
        <v>0</v>
      </c>
      <c r="G172" s="458">
        <f>'LIT FGD'!$G$28</f>
        <v>0</v>
      </c>
      <c r="H172" s="458">
        <f>'LIT FGD'!$H$28</f>
        <v>0</v>
      </c>
      <c r="I172" s="458">
        <f>'LIT FGD'!$I$28</f>
        <v>0</v>
      </c>
      <c r="J172" s="458">
        <f>'LIT FGD'!$J$28</f>
        <v>0</v>
      </c>
      <c r="K172" s="458">
        <f>'LIT FGD'!$K$28</f>
        <v>0</v>
      </c>
      <c r="L172" s="458">
        <f>'LIT FGD'!$L$28</f>
        <v>0</v>
      </c>
      <c r="M172" s="772">
        <f>'LIT FGD'!$M$28</f>
        <v>-2277274</v>
      </c>
    </row>
    <row r="173" spans="2:13" s="440" customFormat="1" hidden="1" outlineLevel="1">
      <c r="B173" s="770" t="str">
        <f>'LSCO FGD'!$B$2</f>
        <v>Lamar State College - Orange</v>
      </c>
      <c r="C173" s="458"/>
      <c r="D173" s="458">
        <f>'LSCO FGD'!$D$28</f>
        <v>-1385304</v>
      </c>
      <c r="E173" s="458">
        <f>'LSCO FGD'!$E$28</f>
        <v>-142962</v>
      </c>
      <c r="F173" s="458">
        <f>'LSCO FGD'!$F$28</f>
        <v>0</v>
      </c>
      <c r="G173" s="458">
        <f>'LSCO FGD'!$G$28</f>
        <v>0</v>
      </c>
      <c r="H173" s="458">
        <f>'LSCO FGD'!$H$28</f>
        <v>0</v>
      </c>
      <c r="I173" s="458">
        <f>'LSCO FGD'!$I$28</f>
        <v>0</v>
      </c>
      <c r="J173" s="458">
        <f>'LSCO FGD'!$J$28</f>
        <v>0</v>
      </c>
      <c r="K173" s="458">
        <f>'LSCO FGD'!$K$28</f>
        <v>0</v>
      </c>
      <c r="L173" s="458">
        <f>'LSCO FGD'!$L$28</f>
        <v>0</v>
      </c>
      <c r="M173" s="772">
        <f>'LSCO FGD'!$M$28</f>
        <v>-1528266</v>
      </c>
    </row>
    <row r="174" spans="2:13" s="440" customFormat="1" hidden="1" outlineLevel="1">
      <c r="B174" s="770" t="str">
        <f>'LSCPA FGD'!$B$2</f>
        <v>Lamar State College - Port Arthur</v>
      </c>
      <c r="C174" s="458"/>
      <c r="D174" s="458">
        <f>'LSCPA FGD'!$D$28</f>
        <v>-516130</v>
      </c>
      <c r="E174" s="458">
        <f>'LSCPA FGD'!$E$28</f>
        <v>-224960</v>
      </c>
      <c r="F174" s="458">
        <f>'LSCPA FGD'!$F$28</f>
        <v>0</v>
      </c>
      <c r="G174" s="458">
        <f>'LSCPA FGD'!$G$28</f>
        <v>0</v>
      </c>
      <c r="H174" s="458">
        <f>'LSCPA FGD'!$H$28</f>
        <v>0</v>
      </c>
      <c r="I174" s="458">
        <f>'LSCPA FGD'!$I$28</f>
        <v>0</v>
      </c>
      <c r="J174" s="458">
        <f>'LSCPA FGD'!$J$28</f>
        <v>0</v>
      </c>
      <c r="K174" s="458">
        <f>'LSCPA FGD'!$K$28</f>
        <v>0</v>
      </c>
      <c r="L174" s="458">
        <f>'LSCPA FGD'!$L$28</f>
        <v>0</v>
      </c>
      <c r="M174" s="772">
        <f>'LSCPA FGD'!$M$28</f>
        <v>-741090</v>
      </c>
    </row>
    <row r="175" spans="2:13" s="440" customFormat="1" hidden="1" outlineLevel="1">
      <c r="B175" s="770" t="str">
        <f>'TSTCH FGD'!$B$2</f>
        <v>Texas State Technical College - Harlingen</v>
      </c>
      <c r="C175" s="458"/>
      <c r="D175" s="458">
        <f>'TSTCH FGD'!$D$28</f>
        <v>-439339</v>
      </c>
      <c r="E175" s="458">
        <f>'TSTCH FGD'!$E$28</f>
        <v>-2999008</v>
      </c>
      <c r="F175" s="458">
        <f>'TSTCH FGD'!$F$28</f>
        <v>0</v>
      </c>
      <c r="G175" s="458">
        <f>'TSTCH FGD'!$G$28</f>
        <v>0</v>
      </c>
      <c r="H175" s="458">
        <f>'TSTCH FGD'!$H$28</f>
        <v>0</v>
      </c>
      <c r="I175" s="458">
        <f>'TSTCH FGD'!$I$28</f>
        <v>0</v>
      </c>
      <c r="J175" s="458">
        <f>'TSTCH FGD'!$J$28</f>
        <v>0</v>
      </c>
      <c r="K175" s="458">
        <f>'TSTCH FGD'!$K$28</f>
        <v>0</v>
      </c>
      <c r="L175" s="458">
        <f>'TSTCH FGD'!$L$28</f>
        <v>0</v>
      </c>
      <c r="M175" s="772">
        <f>'TSTCH FGD'!$M$28</f>
        <v>-3438347</v>
      </c>
    </row>
    <row r="176" spans="2:13" s="440" customFormat="1" hidden="1" outlineLevel="1">
      <c r="B176" s="770" t="str">
        <f>'TSTCM FGD'!$B$2</f>
        <v>Texas State Technical College - Marshall</v>
      </c>
      <c r="C176" s="458"/>
      <c r="D176" s="458">
        <f>'TSTCM FGD'!$D$28</f>
        <v>-104090</v>
      </c>
      <c r="E176" s="458">
        <f>'TSTCM FGD'!$E$28</f>
        <v>-1114229</v>
      </c>
      <c r="F176" s="458">
        <f>'TSTCM FGD'!$F$28</f>
        <v>0</v>
      </c>
      <c r="G176" s="458">
        <f>'TSTCM FGD'!$G$28</f>
        <v>0</v>
      </c>
      <c r="H176" s="458">
        <f>'TSTCM FGD'!$H$28</f>
        <v>0</v>
      </c>
      <c r="I176" s="458">
        <f>'TSTCM FGD'!$I$28</f>
        <v>0</v>
      </c>
      <c r="J176" s="458">
        <f>'TSTCM FGD'!$J$28</f>
        <v>0</v>
      </c>
      <c r="K176" s="458">
        <f>'TSTCM FGD'!$K$28</f>
        <v>0</v>
      </c>
      <c r="L176" s="458">
        <f>'TSTCM FGD'!$L$28</f>
        <v>0</v>
      </c>
      <c r="M176" s="772">
        <f>'TSTCM FGD'!$M$28</f>
        <v>-1218319</v>
      </c>
    </row>
    <row r="177" spans="2:13" s="440" customFormat="1" hidden="1" outlineLevel="1">
      <c r="B177" s="770" t="str">
        <f>'TSTCW FGD'!$B$2</f>
        <v>Texas State Technical College - Waco</v>
      </c>
      <c r="C177" s="458"/>
      <c r="D177" s="458">
        <f>'TSTCW FGD'!$D$28</f>
        <v>-1801264</v>
      </c>
      <c r="E177" s="458">
        <f>'TSTCW FGD'!$E$28</f>
        <v>-13063842</v>
      </c>
      <c r="F177" s="458">
        <f>'TSTCW FGD'!$F$28</f>
        <v>0</v>
      </c>
      <c r="G177" s="458">
        <f>'TSTCW FGD'!$G$28</f>
        <v>0</v>
      </c>
      <c r="H177" s="458">
        <f>'TSTCW FGD'!$H$28</f>
        <v>0</v>
      </c>
      <c r="I177" s="458">
        <f>'TSTCW FGD'!$I$28</f>
        <v>0</v>
      </c>
      <c r="J177" s="458">
        <f>'TSTCW FGD'!$J$28</f>
        <v>0</v>
      </c>
      <c r="K177" s="458">
        <f>'TSTCW FGD'!$K$28</f>
        <v>0</v>
      </c>
      <c r="L177" s="458">
        <f>'TSTCW FGD'!$L$28</f>
        <v>0</v>
      </c>
      <c r="M177" s="772">
        <f>'TSTCW FGD'!$M$28</f>
        <v>-14865106</v>
      </c>
    </row>
    <row r="178" spans="2:13" s="440" customFormat="1" hidden="1" outlineLevel="1">
      <c r="B178" s="770" t="str">
        <f>'TSTCWT FGD'!$B$2</f>
        <v>Texas State Technical College - West Texas</v>
      </c>
      <c r="C178" s="458"/>
      <c r="D178" s="458">
        <f>'TSTCWT FGD'!$D$28</f>
        <v>-231248</v>
      </c>
      <c r="E178" s="458">
        <f>'TSTCWT FGD'!$E$28</f>
        <v>-1568970</v>
      </c>
      <c r="F178" s="458">
        <f>'TSTCWT FGD'!$F$28</f>
        <v>0</v>
      </c>
      <c r="G178" s="458">
        <f>'TSTCWT FGD'!$G$28</f>
        <v>0</v>
      </c>
      <c r="H178" s="458">
        <f>'TSTCWT FGD'!$H$28</f>
        <v>0</v>
      </c>
      <c r="I178" s="458">
        <f>'TSTCWT FGD'!$I$28</f>
        <v>0</v>
      </c>
      <c r="J178" s="458">
        <f>'TSTCWT FGD'!$J$28</f>
        <v>0</v>
      </c>
      <c r="K178" s="458">
        <f>'TSTCWT FGD'!$K$28</f>
        <v>0</v>
      </c>
      <c r="L178" s="458">
        <f>'TSTCWT FGD'!$L$28</f>
        <v>0</v>
      </c>
      <c r="M178" s="772">
        <f>'TSTCWT FGD'!$M$28</f>
        <v>-1800218</v>
      </c>
    </row>
    <row r="179" spans="2:13" s="440" customFormat="1" hidden="1" outlineLevel="1">
      <c r="B179" s="770" t="str">
        <f>'TSTCNT FGD'!$B$2</f>
        <v>Texas State Technical College - North Texas</v>
      </c>
      <c r="C179" s="458"/>
      <c r="D179" s="458">
        <f>'TSTCNT FGD'!$D$28</f>
        <v>-62183</v>
      </c>
      <c r="E179" s="458">
        <f>'TSTCNT FGD'!$E$28</f>
        <v>-511766</v>
      </c>
      <c r="F179" s="458">
        <f>'TSTCNT FGD'!$F$28</f>
        <v>0</v>
      </c>
      <c r="G179" s="458">
        <f>'TSTCNT FGD'!$G$28</f>
        <v>0</v>
      </c>
      <c r="H179" s="458">
        <f>'TSTCNT FGD'!$H$28</f>
        <v>0</v>
      </c>
      <c r="I179" s="458">
        <f>'TSTCNT FGD'!$I$28</f>
        <v>0</v>
      </c>
      <c r="J179" s="458">
        <f>'TSTCNT FGD'!$J$28</f>
        <v>0</v>
      </c>
      <c r="K179" s="458">
        <f>'TSTCNT FGD'!$K$28</f>
        <v>0</v>
      </c>
      <c r="L179" s="458">
        <f>'TSTCNT FGD'!$L$28</f>
        <v>0</v>
      </c>
      <c r="M179" s="772">
        <f>'TSTCNT FGD'!$M$28</f>
        <v>-573949</v>
      </c>
    </row>
    <row r="180" spans="2:13" s="440" customFormat="1" hidden="1" outlineLevel="1">
      <c r="B180" s="770" t="str">
        <f>'TSTCFB FGD'!$B$2</f>
        <v>Texas State Technical College - Fort Bend</v>
      </c>
      <c r="C180" s="458"/>
      <c r="D180" s="458">
        <f>'TSTCFB FGD'!$D$28</f>
        <v>-141214</v>
      </c>
      <c r="E180" s="458">
        <f>'TSTCFB FGD'!$E$28</f>
        <v>-1363030</v>
      </c>
      <c r="F180" s="458">
        <f>'TSTCFB FGD'!$F$28</f>
        <v>0</v>
      </c>
      <c r="G180" s="458">
        <f>'TSTCFB FGD'!$G$28</f>
        <v>0</v>
      </c>
      <c r="H180" s="458">
        <f>'TSTCFB FGD'!$H$28</f>
        <v>0</v>
      </c>
      <c r="I180" s="458">
        <f>'TSTCFB FGD'!$I$28</f>
        <v>0</v>
      </c>
      <c r="J180" s="458">
        <f>'TSTCFB FGD'!$J$28</f>
        <v>0</v>
      </c>
      <c r="K180" s="458">
        <f>'TSTCFB FGD'!$K$28</f>
        <v>0</v>
      </c>
      <c r="L180" s="458">
        <f>'TSTCFB FGD'!$L$28</f>
        <v>0</v>
      </c>
      <c r="M180" s="772">
        <f>'TSTCFB FGD'!$M$28</f>
        <v>-1504244</v>
      </c>
    </row>
    <row r="181" spans="2:13" s="440" customFormat="1" collapsed="1">
      <c r="B181" s="428" t="s">
        <v>1375</v>
      </c>
      <c r="C181" s="458"/>
      <c r="D181" s="458">
        <f t="shared" ref="D181:M181" si="18">SUM(D172:D180)</f>
        <v>-6423327</v>
      </c>
      <c r="E181" s="458">
        <f t="shared" si="18"/>
        <v>-21523486</v>
      </c>
      <c r="F181" s="458">
        <f t="shared" si="18"/>
        <v>0</v>
      </c>
      <c r="G181" s="458">
        <f t="shared" si="18"/>
        <v>0</v>
      </c>
      <c r="H181" s="458">
        <f t="shared" si="18"/>
        <v>0</v>
      </c>
      <c r="I181" s="458">
        <f t="shared" si="18"/>
        <v>0</v>
      </c>
      <c r="J181" s="458">
        <f t="shared" si="18"/>
        <v>0</v>
      </c>
      <c r="K181" s="458">
        <f t="shared" si="18"/>
        <v>0</v>
      </c>
      <c r="L181" s="458">
        <f t="shared" si="18"/>
        <v>0</v>
      </c>
      <c r="M181" s="772">
        <f t="shared" si="18"/>
        <v>-27946813</v>
      </c>
    </row>
    <row r="182" spans="2:13" s="440" customFormat="1" hidden="1" outlineLevel="1">
      <c r="B182" s="770" t="str">
        <f>'LIT FGD'!$B$2</f>
        <v>Lamar Institute of Technology</v>
      </c>
      <c r="C182" s="458"/>
      <c r="D182" s="458">
        <f>'LIT FGD'!$D$29</f>
        <v>2197572</v>
      </c>
      <c r="E182" s="458">
        <f>'LIT FGD'!$E$29</f>
        <v>952048</v>
      </c>
      <c r="F182" s="458">
        <f>'LIT FGD'!$F$29</f>
        <v>0</v>
      </c>
      <c r="G182" s="458">
        <f>'LIT FGD'!$G$29</f>
        <v>0</v>
      </c>
      <c r="H182" s="458">
        <f>'LIT FGD'!$H$29</f>
        <v>0</v>
      </c>
      <c r="I182" s="458">
        <f>'LIT FGD'!$I$29</f>
        <v>0</v>
      </c>
      <c r="J182" s="458">
        <f>'LIT FGD'!$J$29</f>
        <v>0</v>
      </c>
      <c r="K182" s="458">
        <f>'LIT FGD'!$K$29</f>
        <v>0</v>
      </c>
      <c r="L182" s="458">
        <f>'LIT FGD'!$L$29</f>
        <v>0</v>
      </c>
      <c r="M182" s="772">
        <f>'LIT FGD'!$M$29</f>
        <v>3149620</v>
      </c>
    </row>
    <row r="183" spans="2:13" s="440" customFormat="1" hidden="1" outlineLevel="1">
      <c r="B183" s="770" t="str">
        <f>'LSCO FGD'!$B$2</f>
        <v>Lamar State College - Orange</v>
      </c>
      <c r="C183" s="458"/>
      <c r="D183" s="458">
        <f>'LSCO FGD'!$D$29</f>
        <v>816538</v>
      </c>
      <c r="E183" s="458">
        <f>'LSCO FGD'!$E$29</f>
        <v>862192</v>
      </c>
      <c r="F183" s="458">
        <f>'LSCO FGD'!$F$29</f>
        <v>0</v>
      </c>
      <c r="G183" s="458">
        <f>'LSCO FGD'!$G$29</f>
        <v>0</v>
      </c>
      <c r="H183" s="458">
        <f>'LSCO FGD'!$H$29</f>
        <v>0</v>
      </c>
      <c r="I183" s="458">
        <f>'LSCO FGD'!$I$29</f>
        <v>0</v>
      </c>
      <c r="J183" s="458">
        <f>'LSCO FGD'!$J$29</f>
        <v>0</v>
      </c>
      <c r="K183" s="458">
        <f>'LSCO FGD'!$K$29</f>
        <v>0</v>
      </c>
      <c r="L183" s="458">
        <f>'LSCO FGD'!$L$29</f>
        <v>0</v>
      </c>
      <c r="M183" s="772">
        <f>'LSCO FGD'!$M$29</f>
        <v>1678730</v>
      </c>
    </row>
    <row r="184" spans="2:13" s="440" customFormat="1" hidden="1" outlineLevel="1">
      <c r="B184" s="770" t="str">
        <f>'LSCPA FGD'!$B$2</f>
        <v>Lamar State College - Port Arthur</v>
      </c>
      <c r="C184" s="458"/>
      <c r="D184" s="458">
        <f>'LSCPA FGD'!$D$29</f>
        <v>1742105</v>
      </c>
      <c r="E184" s="458">
        <f>'LSCPA FGD'!$E$29</f>
        <v>827085</v>
      </c>
      <c r="F184" s="458">
        <f>'LSCPA FGD'!$F$29</f>
        <v>0</v>
      </c>
      <c r="G184" s="458">
        <f>'LSCPA FGD'!$G$29</f>
        <v>0</v>
      </c>
      <c r="H184" s="458">
        <f>'LSCPA FGD'!$H$29</f>
        <v>0</v>
      </c>
      <c r="I184" s="458">
        <f>'LSCPA FGD'!$I$29</f>
        <v>0</v>
      </c>
      <c r="J184" s="458">
        <f>'LSCPA FGD'!$J$29</f>
        <v>0</v>
      </c>
      <c r="K184" s="458">
        <f>'LSCPA FGD'!$K$29</f>
        <v>0</v>
      </c>
      <c r="L184" s="458">
        <f>'LSCPA FGD'!$L$29</f>
        <v>0</v>
      </c>
      <c r="M184" s="772">
        <f>'LSCPA FGD'!$M$29</f>
        <v>2569190</v>
      </c>
    </row>
    <row r="185" spans="2:13" s="440" customFormat="1" hidden="1" outlineLevel="1">
      <c r="B185" s="770" t="str">
        <f>'TSTCH FGD'!$B$2</f>
        <v>Texas State Technical College - Harlingen</v>
      </c>
      <c r="C185" s="458"/>
      <c r="D185" s="458">
        <f>'TSTCH FGD'!$D$29</f>
        <v>1183623</v>
      </c>
      <c r="E185" s="458">
        <f>'TSTCH FGD'!$E$29</f>
        <v>6865195</v>
      </c>
      <c r="F185" s="458">
        <f>'TSTCH FGD'!$F$29</f>
        <v>0</v>
      </c>
      <c r="G185" s="458">
        <f>'TSTCH FGD'!$G$29</f>
        <v>0</v>
      </c>
      <c r="H185" s="458">
        <f>'TSTCH FGD'!$H$29</f>
        <v>0</v>
      </c>
      <c r="I185" s="458">
        <f>'TSTCH FGD'!$I$29</f>
        <v>0</v>
      </c>
      <c r="J185" s="458">
        <f>'TSTCH FGD'!$J$29</f>
        <v>0</v>
      </c>
      <c r="K185" s="458">
        <f>'TSTCH FGD'!$K$29</f>
        <v>0</v>
      </c>
      <c r="L185" s="458">
        <f>'TSTCH FGD'!$L$29</f>
        <v>0</v>
      </c>
      <c r="M185" s="772">
        <f>'TSTCH FGD'!$M$29</f>
        <v>8048818</v>
      </c>
    </row>
    <row r="186" spans="2:13" s="440" customFormat="1" hidden="1" outlineLevel="1">
      <c r="B186" s="770" t="str">
        <f>'TSTCM FGD'!$B$2</f>
        <v>Texas State Technical College - Marshall</v>
      </c>
      <c r="C186" s="458"/>
      <c r="D186" s="458">
        <f>'TSTCM FGD'!$D$29</f>
        <v>246507</v>
      </c>
      <c r="E186" s="458">
        <f>'TSTCM FGD'!$E$29</f>
        <v>1896645</v>
      </c>
      <c r="F186" s="458">
        <f>'TSTCM FGD'!$F$29</f>
        <v>0</v>
      </c>
      <c r="G186" s="458">
        <f>'TSTCM FGD'!$G$29</f>
        <v>0</v>
      </c>
      <c r="H186" s="458">
        <f>'TSTCM FGD'!$H$29</f>
        <v>0</v>
      </c>
      <c r="I186" s="458">
        <f>'TSTCM FGD'!$I$29</f>
        <v>0</v>
      </c>
      <c r="J186" s="458">
        <f>'TSTCM FGD'!$J$29</f>
        <v>0</v>
      </c>
      <c r="K186" s="458">
        <f>'TSTCM FGD'!$K$29</f>
        <v>0</v>
      </c>
      <c r="L186" s="458">
        <f>'TSTCM FGD'!$L$29</f>
        <v>0</v>
      </c>
      <c r="M186" s="772">
        <f>'TSTCM FGD'!$M$29</f>
        <v>2143152</v>
      </c>
    </row>
    <row r="187" spans="2:13" s="440" customFormat="1" hidden="1" outlineLevel="1">
      <c r="B187" s="770" t="str">
        <f>'TSTCW FGD'!$B$2</f>
        <v>Texas State Technical College - Waco</v>
      </c>
      <c r="C187" s="458"/>
      <c r="D187" s="458">
        <f>'TSTCW FGD'!$D$29</f>
        <v>1544115</v>
      </c>
      <c r="E187" s="458">
        <f>'TSTCW FGD'!$E$29</f>
        <v>12022463</v>
      </c>
      <c r="F187" s="458">
        <f>'TSTCW FGD'!$F$29</f>
        <v>0</v>
      </c>
      <c r="G187" s="458">
        <f>'TSTCW FGD'!$G$29</f>
        <v>0</v>
      </c>
      <c r="H187" s="458">
        <f>'TSTCW FGD'!$H$29</f>
        <v>0</v>
      </c>
      <c r="I187" s="458">
        <f>'TSTCW FGD'!$I$29</f>
        <v>0</v>
      </c>
      <c r="J187" s="458">
        <f>'TSTCW FGD'!$J$29</f>
        <v>0</v>
      </c>
      <c r="K187" s="458">
        <f>'TSTCW FGD'!$K$29</f>
        <v>0</v>
      </c>
      <c r="L187" s="458">
        <f>'TSTCW FGD'!$L$29</f>
        <v>0</v>
      </c>
      <c r="M187" s="772">
        <f>'TSTCW FGD'!$M$29</f>
        <v>13566578</v>
      </c>
    </row>
    <row r="188" spans="2:13" s="440" customFormat="1" hidden="1" outlineLevel="1">
      <c r="B188" s="770" t="str">
        <f>'TSTCWT FGD'!$B$2</f>
        <v>Texas State Technical College - West Texas</v>
      </c>
      <c r="C188" s="458"/>
      <c r="D188" s="458">
        <f>'TSTCWT FGD'!$D$29</f>
        <v>447905</v>
      </c>
      <c r="E188" s="458">
        <f>'TSTCWT FGD'!$E$29</f>
        <v>2344493</v>
      </c>
      <c r="F188" s="458">
        <f>'TSTCWT FGD'!$F$29</f>
        <v>0</v>
      </c>
      <c r="G188" s="458">
        <f>'TSTCWT FGD'!$G$29</f>
        <v>0</v>
      </c>
      <c r="H188" s="458">
        <f>'TSTCWT FGD'!$H$29</f>
        <v>0</v>
      </c>
      <c r="I188" s="458">
        <f>'TSTCWT FGD'!$I$29</f>
        <v>0</v>
      </c>
      <c r="J188" s="458">
        <f>'TSTCWT FGD'!$J$29</f>
        <v>0</v>
      </c>
      <c r="K188" s="458">
        <f>'TSTCWT FGD'!$K$29</f>
        <v>0</v>
      </c>
      <c r="L188" s="458">
        <f>'TSTCWT FGD'!$L$29</f>
        <v>0</v>
      </c>
      <c r="M188" s="772">
        <f>'TSTCWT FGD'!$M$29</f>
        <v>2792398</v>
      </c>
    </row>
    <row r="189" spans="2:13" s="440" customFormat="1" hidden="1" outlineLevel="1">
      <c r="B189" s="770" t="str">
        <f>'TSTCNT FGD'!$B$2</f>
        <v>Texas State Technical College - North Texas</v>
      </c>
      <c r="C189" s="458"/>
      <c r="D189" s="458">
        <f>'TSTCNT FGD'!$D$29</f>
        <v>68813</v>
      </c>
      <c r="E189" s="458">
        <f>'TSTCNT FGD'!$E$29</f>
        <v>622182</v>
      </c>
      <c r="F189" s="458">
        <f>'TSTCNT FGD'!$F$29</f>
        <v>0</v>
      </c>
      <c r="G189" s="458">
        <f>'TSTCNT FGD'!$G$29</f>
        <v>0</v>
      </c>
      <c r="H189" s="458">
        <f>'TSTCNT FGD'!$H$29</f>
        <v>0</v>
      </c>
      <c r="I189" s="458">
        <f>'TSTCNT FGD'!$I$29</f>
        <v>0</v>
      </c>
      <c r="J189" s="458">
        <f>'TSTCNT FGD'!$J$29</f>
        <v>0</v>
      </c>
      <c r="K189" s="458">
        <f>'TSTCNT FGD'!$K$29</f>
        <v>0</v>
      </c>
      <c r="L189" s="458">
        <f>'TSTCNT FGD'!$L$29</f>
        <v>0</v>
      </c>
      <c r="M189" s="772">
        <f>'TSTCNT FGD'!$M$29</f>
        <v>690995</v>
      </c>
    </row>
    <row r="190" spans="2:13" s="440" customFormat="1" hidden="1" outlineLevel="1">
      <c r="B190" s="770" t="str">
        <f>'TSTCFB FGD'!$B$2</f>
        <v>Texas State Technical College - Fort Bend</v>
      </c>
      <c r="C190" s="458"/>
      <c r="D190" s="458">
        <f>'TSTCFB FGD'!$D$29</f>
        <v>259866</v>
      </c>
      <c r="E190" s="458">
        <f>'TSTCFB FGD'!$E$29</f>
        <v>1996877</v>
      </c>
      <c r="F190" s="458">
        <f>'TSTCFB FGD'!$F$29</f>
        <v>0</v>
      </c>
      <c r="G190" s="458">
        <f>'TSTCFB FGD'!$G$29</f>
        <v>0</v>
      </c>
      <c r="H190" s="458">
        <f>'TSTCFB FGD'!$H$29</f>
        <v>0</v>
      </c>
      <c r="I190" s="458">
        <f>'TSTCFB FGD'!$I$29</f>
        <v>0</v>
      </c>
      <c r="J190" s="458">
        <f>'TSTCFB FGD'!$J$29</f>
        <v>0</v>
      </c>
      <c r="K190" s="458">
        <f>'TSTCFB FGD'!$K$29</f>
        <v>0</v>
      </c>
      <c r="L190" s="458">
        <f>'TSTCFB FGD'!$L$29</f>
        <v>0</v>
      </c>
      <c r="M190" s="772">
        <f>'TSTCFB FGD'!$M$29</f>
        <v>2256743</v>
      </c>
    </row>
    <row r="191" spans="2:13" s="440" customFormat="1" collapsed="1">
      <c r="B191" s="497" t="s">
        <v>39</v>
      </c>
      <c r="C191" s="465"/>
      <c r="D191" s="465">
        <f t="shared" ref="D191:M191" si="19">SUM(D182:D190)</f>
        <v>8507044</v>
      </c>
      <c r="E191" s="465">
        <f t="shared" si="19"/>
        <v>28389180</v>
      </c>
      <c r="F191" s="465">
        <f t="shared" si="19"/>
        <v>0</v>
      </c>
      <c r="G191" s="465">
        <f t="shared" si="19"/>
        <v>0</v>
      </c>
      <c r="H191" s="465">
        <f t="shared" si="19"/>
        <v>0</v>
      </c>
      <c r="I191" s="465">
        <f t="shared" si="19"/>
        <v>0</v>
      </c>
      <c r="J191" s="465">
        <f t="shared" si="19"/>
        <v>0</v>
      </c>
      <c r="K191" s="465">
        <f t="shared" si="19"/>
        <v>0</v>
      </c>
      <c r="L191" s="465">
        <f t="shared" si="19"/>
        <v>0</v>
      </c>
      <c r="M191" s="465">
        <f t="shared" si="19"/>
        <v>36896224</v>
      </c>
    </row>
    <row r="192" spans="2:13" s="440" customFormat="1">
      <c r="B192" s="428"/>
      <c r="C192" s="424"/>
      <c r="D192" s="424"/>
      <c r="E192" s="424"/>
      <c r="F192" s="424"/>
      <c r="G192" s="424"/>
      <c r="H192" s="424"/>
      <c r="I192" s="424"/>
      <c r="J192" s="424"/>
      <c r="K192" s="424"/>
      <c r="L192" s="424"/>
      <c r="M192" s="772"/>
    </row>
    <row r="193" spans="2:13" s="440" customFormat="1" hidden="1" outlineLevel="1">
      <c r="B193" s="770" t="str">
        <f>'LIT FGD'!$B$2</f>
        <v>Lamar Institute of Technology</v>
      </c>
      <c r="C193" s="424"/>
      <c r="D193" s="434">
        <f>'LIT FGD'!$D$31</f>
        <v>19085</v>
      </c>
      <c r="E193" s="434">
        <f>'LIT FGD'!$E$31</f>
        <v>2466678</v>
      </c>
      <c r="F193" s="434">
        <f>'LIT FGD'!$F$31</f>
        <v>531263</v>
      </c>
      <c r="G193" s="434">
        <f>'LIT FGD'!$G$31</f>
        <v>0</v>
      </c>
      <c r="H193" s="434">
        <f>'LIT FGD'!$H$31</f>
        <v>0</v>
      </c>
      <c r="I193" s="434">
        <f>'LIT FGD'!$I$31</f>
        <v>0</v>
      </c>
      <c r="J193" s="434">
        <f>'LIT FGD'!$J$31</f>
        <v>0</v>
      </c>
      <c r="K193" s="434">
        <f>'LIT FGD'!$K$31</f>
        <v>0</v>
      </c>
      <c r="L193" s="434">
        <f>'LIT FGD'!$L$31</f>
        <v>0</v>
      </c>
      <c r="M193" s="772">
        <f>'LIT FGD'!$M$31</f>
        <v>3017026</v>
      </c>
    </row>
    <row r="194" spans="2:13" s="440" customFormat="1" hidden="1" outlineLevel="1">
      <c r="B194" s="770" t="str">
        <f>'LSCO FGD'!$B$2</f>
        <v>Lamar State College - Orange</v>
      </c>
      <c r="C194" s="424"/>
      <c r="D194" s="434">
        <f>'LSCO FGD'!$D$31</f>
        <v>874728</v>
      </c>
      <c r="E194" s="434">
        <f>'LSCO FGD'!$E$31</f>
        <v>2188715</v>
      </c>
      <c r="F194" s="434">
        <f>'LSCO FGD'!$F$31</f>
        <v>243297</v>
      </c>
      <c r="G194" s="434">
        <f>'LSCO FGD'!$G$31</f>
        <v>0</v>
      </c>
      <c r="H194" s="434">
        <f>'LSCO FGD'!$H$31</f>
        <v>0</v>
      </c>
      <c r="I194" s="434">
        <f>'LSCO FGD'!$I$31</f>
        <v>0</v>
      </c>
      <c r="J194" s="434">
        <f>'LSCO FGD'!$J$31</f>
        <v>0</v>
      </c>
      <c r="K194" s="434">
        <f>'LSCO FGD'!$K$31</f>
        <v>0</v>
      </c>
      <c r="L194" s="434">
        <f>'LSCO FGD'!$L$31</f>
        <v>0</v>
      </c>
      <c r="M194" s="772">
        <f>'LSCO FGD'!$M$31</f>
        <v>3306740</v>
      </c>
    </row>
    <row r="195" spans="2:13" s="440" customFormat="1" hidden="1" outlineLevel="1">
      <c r="B195" s="770" t="str">
        <f>'LSCPA FGD'!$B$2</f>
        <v>Lamar State College - Port Arthur</v>
      </c>
      <c r="C195" s="424"/>
      <c r="D195" s="434">
        <f>'LSCPA FGD'!$D$31</f>
        <v>11188</v>
      </c>
      <c r="E195" s="434">
        <f>'LSCPA FGD'!$E$31</f>
        <v>2190788</v>
      </c>
      <c r="F195" s="434">
        <f>'LSCPA FGD'!$F$31</f>
        <v>278920</v>
      </c>
      <c r="G195" s="434">
        <f>'LSCPA FGD'!$G$31</f>
        <v>0</v>
      </c>
      <c r="H195" s="434">
        <f>'LSCPA FGD'!$H$31</f>
        <v>0</v>
      </c>
      <c r="I195" s="434">
        <f>'LSCPA FGD'!$I$31</f>
        <v>0</v>
      </c>
      <c r="J195" s="434">
        <f>'LSCPA FGD'!$J$31</f>
        <v>0</v>
      </c>
      <c r="K195" s="434">
        <f>'LSCPA FGD'!$K$31</f>
        <v>0</v>
      </c>
      <c r="L195" s="434">
        <f>'LSCPA FGD'!$L$31</f>
        <v>0</v>
      </c>
      <c r="M195" s="772">
        <f>'LSCPA FGD'!$M$31</f>
        <v>2480896</v>
      </c>
    </row>
    <row r="196" spans="2:13" s="440" customFormat="1" hidden="1" outlineLevel="1">
      <c r="B196" s="770" t="str">
        <f>'TSTCH FGD'!$B$2</f>
        <v>Texas State Technical College - Harlingen</v>
      </c>
      <c r="C196" s="424"/>
      <c r="D196" s="434">
        <f>'TSTCH FGD'!$D$31</f>
        <v>0</v>
      </c>
      <c r="E196" s="434">
        <f>'TSTCH FGD'!$E$31</f>
        <v>59286</v>
      </c>
      <c r="F196" s="434">
        <f>'TSTCH FGD'!$F$31</f>
        <v>0</v>
      </c>
      <c r="G196" s="434">
        <f>'TSTCH FGD'!$G$31</f>
        <v>0</v>
      </c>
      <c r="H196" s="434">
        <f>'TSTCH FGD'!$H$31</f>
        <v>0</v>
      </c>
      <c r="I196" s="434">
        <f>'TSTCH FGD'!$I$31</f>
        <v>0</v>
      </c>
      <c r="J196" s="434">
        <f>'TSTCH FGD'!$J$31</f>
        <v>0</v>
      </c>
      <c r="K196" s="434">
        <f>'TSTCH FGD'!$K$31</f>
        <v>0</v>
      </c>
      <c r="L196" s="434">
        <f>'TSTCH FGD'!$L$31</f>
        <v>0</v>
      </c>
      <c r="M196" s="772">
        <f>'TSTCH FGD'!$M$31</f>
        <v>59286</v>
      </c>
    </row>
    <row r="197" spans="2:13" s="440" customFormat="1" hidden="1" outlineLevel="1">
      <c r="B197" s="770" t="str">
        <f>'TSTCM FGD'!$B$2</f>
        <v>Texas State Technical College - Marshall</v>
      </c>
      <c r="C197" s="424"/>
      <c r="D197" s="434">
        <f>'TSTCM FGD'!$D$31</f>
        <v>0</v>
      </c>
      <c r="E197" s="434">
        <f>'TSTCM FGD'!$E$31</f>
        <v>964</v>
      </c>
      <c r="F197" s="434">
        <f>'TSTCM FGD'!$F$31</f>
        <v>0</v>
      </c>
      <c r="G197" s="434">
        <f>'TSTCM FGD'!$G$31</f>
        <v>0</v>
      </c>
      <c r="H197" s="434">
        <f>'TSTCM FGD'!$H$31</f>
        <v>0</v>
      </c>
      <c r="I197" s="434">
        <f>'TSTCM FGD'!$I$31</f>
        <v>0</v>
      </c>
      <c r="J197" s="434">
        <f>'TSTCM FGD'!$J$31</f>
        <v>0</v>
      </c>
      <c r="K197" s="434">
        <f>'TSTCM FGD'!$K$31</f>
        <v>0</v>
      </c>
      <c r="L197" s="434">
        <f>'TSTCM FGD'!$L$31</f>
        <v>0</v>
      </c>
      <c r="M197" s="772">
        <f>'TSTCM FGD'!$M$31</f>
        <v>964</v>
      </c>
    </row>
    <row r="198" spans="2:13" s="440" customFormat="1" hidden="1" outlineLevel="1">
      <c r="B198" s="770" t="str">
        <f>'TSTCW FGD'!$B$2</f>
        <v>Texas State Technical College - Waco</v>
      </c>
      <c r="C198" s="424"/>
      <c r="D198" s="434">
        <f>'TSTCW FGD'!$D$31</f>
        <v>0</v>
      </c>
      <c r="E198" s="434">
        <f>'TSTCW FGD'!$E$31</f>
        <v>1699544</v>
      </c>
      <c r="F198" s="434">
        <f>'TSTCW FGD'!$F$31</f>
        <v>0</v>
      </c>
      <c r="G198" s="434">
        <f>'TSTCW FGD'!$G$31</f>
        <v>0</v>
      </c>
      <c r="H198" s="434">
        <f>'TSTCW FGD'!$H$31</f>
        <v>0</v>
      </c>
      <c r="I198" s="434">
        <f>'TSTCW FGD'!$I$31</f>
        <v>0</v>
      </c>
      <c r="J198" s="434">
        <f>'TSTCW FGD'!$J$31</f>
        <v>0</v>
      </c>
      <c r="K198" s="434">
        <f>'TSTCW FGD'!$K$31</f>
        <v>0</v>
      </c>
      <c r="L198" s="434">
        <f>'TSTCW FGD'!$L$31</f>
        <v>0</v>
      </c>
      <c r="M198" s="772">
        <f>'TSTCW FGD'!$M$31</f>
        <v>1699544</v>
      </c>
    </row>
    <row r="199" spans="2:13" s="440" customFormat="1" hidden="1" outlineLevel="1">
      <c r="B199" s="770" t="str">
        <f>'TSTCWT FGD'!$B$2</f>
        <v>Texas State Technical College - West Texas</v>
      </c>
      <c r="C199" s="424"/>
      <c r="D199" s="434">
        <f>'TSTCWT FGD'!$D$31</f>
        <v>0</v>
      </c>
      <c r="E199" s="434">
        <f>'TSTCWT FGD'!$E$31</f>
        <v>4097</v>
      </c>
      <c r="F199" s="434">
        <f>'TSTCWT FGD'!$F$31</f>
        <v>0</v>
      </c>
      <c r="G199" s="434">
        <f>'TSTCWT FGD'!$G$31</f>
        <v>0</v>
      </c>
      <c r="H199" s="434">
        <f>'TSTCWT FGD'!$H$31</f>
        <v>0</v>
      </c>
      <c r="I199" s="434">
        <f>'TSTCWT FGD'!$I$31</f>
        <v>0</v>
      </c>
      <c r="J199" s="434">
        <f>'TSTCWT FGD'!$J$31</f>
        <v>0</v>
      </c>
      <c r="K199" s="434">
        <f>'TSTCWT FGD'!$K$31</f>
        <v>0</v>
      </c>
      <c r="L199" s="434">
        <f>'TSTCWT FGD'!$L$31</f>
        <v>0</v>
      </c>
      <c r="M199" s="772">
        <f>'TSTCWT FGD'!$M$31</f>
        <v>4097</v>
      </c>
    </row>
    <row r="200" spans="2:13" s="440" customFormat="1" hidden="1" outlineLevel="1">
      <c r="B200" s="770" t="str">
        <f>'TSTCNT FGD'!$B$2</f>
        <v>Texas State Technical College - North Texas</v>
      </c>
      <c r="C200" s="424"/>
      <c r="D200" s="434">
        <f>'TSTCNT FGD'!$D$31</f>
        <v>0</v>
      </c>
      <c r="E200" s="434">
        <f>'TSTCNT FGD'!$E$31</f>
        <v>103000</v>
      </c>
      <c r="F200" s="434">
        <f>'TSTCNT FGD'!$F$31</f>
        <v>0</v>
      </c>
      <c r="G200" s="434">
        <f>'TSTCNT FGD'!$G$31</f>
        <v>0</v>
      </c>
      <c r="H200" s="434">
        <f>'TSTCNT FGD'!$H$31</f>
        <v>0</v>
      </c>
      <c r="I200" s="434">
        <f>'TSTCNT FGD'!$I$31</f>
        <v>0</v>
      </c>
      <c r="J200" s="434">
        <f>'TSTCNT FGD'!$J$31</f>
        <v>0</v>
      </c>
      <c r="K200" s="434">
        <f>'TSTCNT FGD'!$K$31</f>
        <v>0</v>
      </c>
      <c r="L200" s="434">
        <f>'TSTCNT FGD'!$L$31</f>
        <v>0</v>
      </c>
      <c r="M200" s="772">
        <f>'TSTCNT FGD'!$M$31</f>
        <v>103000</v>
      </c>
    </row>
    <row r="201" spans="2:13" s="440" customFormat="1" hidden="1" outlineLevel="1">
      <c r="B201" s="770" t="str">
        <f>'TSTCFB FGD'!$B$2</f>
        <v>Texas State Technical College - Fort Bend</v>
      </c>
      <c r="C201" s="424"/>
      <c r="D201" s="434">
        <f>'TSTCFB FGD'!$D$31</f>
        <v>0</v>
      </c>
      <c r="E201" s="434">
        <f>'TSTCFB FGD'!$E$31</f>
        <v>0</v>
      </c>
      <c r="F201" s="434">
        <f>'TSTCFB FGD'!$F$31</f>
        <v>0</v>
      </c>
      <c r="G201" s="434">
        <f>'TSTCFB FGD'!$G$31</f>
        <v>0</v>
      </c>
      <c r="H201" s="434">
        <f>'TSTCFB FGD'!$H$31</f>
        <v>0</v>
      </c>
      <c r="I201" s="434">
        <f>'TSTCFB FGD'!$I$31</f>
        <v>0</v>
      </c>
      <c r="J201" s="434">
        <f>'TSTCFB FGD'!$J$31</f>
        <v>0</v>
      </c>
      <c r="K201" s="434">
        <f>'TSTCFB FGD'!$K$31</f>
        <v>0</v>
      </c>
      <c r="L201" s="434">
        <f>'TSTCFB FGD'!$L$31</f>
        <v>0</v>
      </c>
      <c r="M201" s="772">
        <f>'TSTCFB FGD'!$M$31</f>
        <v>0</v>
      </c>
    </row>
    <row r="202" spans="2:13" s="440" customFormat="1" collapsed="1">
      <c r="B202" s="469" t="s">
        <v>703</v>
      </c>
      <c r="C202" s="465"/>
      <c r="D202" s="465">
        <f t="shared" ref="D202:M202" si="20">SUM(D193:D201)</f>
        <v>905001</v>
      </c>
      <c r="E202" s="465">
        <f t="shared" si="20"/>
        <v>8713072</v>
      </c>
      <c r="F202" s="465">
        <f t="shared" si="20"/>
        <v>1053480</v>
      </c>
      <c r="G202" s="465">
        <f t="shared" si="20"/>
        <v>0</v>
      </c>
      <c r="H202" s="465">
        <f t="shared" si="20"/>
        <v>0</v>
      </c>
      <c r="I202" s="465">
        <f t="shared" si="20"/>
        <v>0</v>
      </c>
      <c r="J202" s="465">
        <f t="shared" si="20"/>
        <v>0</v>
      </c>
      <c r="K202" s="465">
        <f t="shared" si="20"/>
        <v>0</v>
      </c>
      <c r="L202" s="465">
        <f t="shared" si="20"/>
        <v>0</v>
      </c>
      <c r="M202" s="465">
        <f t="shared" si="20"/>
        <v>10671553</v>
      </c>
    </row>
    <row r="203" spans="2:13" s="440" customFormat="1" hidden="1" outlineLevel="1">
      <c r="B203" s="770" t="str">
        <f>'LIT FGD'!$B$2</f>
        <v>Lamar Institute of Technology</v>
      </c>
      <c r="C203" s="458"/>
      <c r="D203" s="458">
        <f>'LIT FGD'!$D$32</f>
        <v>0</v>
      </c>
      <c r="E203" s="458">
        <f>'LIT FGD'!$E$32</f>
        <v>0</v>
      </c>
      <c r="F203" s="458">
        <f>'LIT FGD'!$F$32</f>
        <v>0</v>
      </c>
      <c r="G203" s="458">
        <f>'LIT FGD'!$G$32</f>
        <v>0</v>
      </c>
      <c r="H203" s="458">
        <f>'LIT FGD'!$H$32</f>
        <v>0</v>
      </c>
      <c r="I203" s="458">
        <f>'LIT FGD'!$I$32</f>
        <v>0</v>
      </c>
      <c r="J203" s="458">
        <f>'LIT FGD'!$J$32</f>
        <v>0</v>
      </c>
      <c r="K203" s="458">
        <f>'LIT FGD'!$K$32</f>
        <v>0</v>
      </c>
      <c r="L203" s="458">
        <f>'LIT FGD'!$L$32</f>
        <v>0</v>
      </c>
      <c r="M203" s="458">
        <f>'LIT FGD'!$M$32</f>
        <v>0</v>
      </c>
    </row>
    <row r="204" spans="2:13" s="440" customFormat="1" hidden="1" outlineLevel="1">
      <c r="B204" s="770" t="str">
        <f>'LSCO FGD'!$B$2</f>
        <v>Lamar State College - Orange</v>
      </c>
      <c r="C204" s="458"/>
      <c r="D204" s="458">
        <f>'LSCO FGD'!$D$32</f>
        <v>0</v>
      </c>
      <c r="E204" s="458">
        <f>'LSCO FGD'!$E$32</f>
        <v>0</v>
      </c>
      <c r="F204" s="458">
        <f>'LSCO FGD'!$F$32</f>
        <v>0</v>
      </c>
      <c r="G204" s="458">
        <f>'LSCO FGD'!$G$32</f>
        <v>0</v>
      </c>
      <c r="H204" s="458">
        <f>'LSCO FGD'!$H$32</f>
        <v>0</v>
      </c>
      <c r="I204" s="458">
        <f>'LSCO FGD'!$I$32</f>
        <v>0</v>
      </c>
      <c r="J204" s="458">
        <f>'LSCO FGD'!$J$32</f>
        <v>0</v>
      </c>
      <c r="K204" s="458">
        <f>'LSCO FGD'!$K$32</f>
        <v>0</v>
      </c>
      <c r="L204" s="458">
        <f>'LSCO FGD'!$L$32</f>
        <v>0</v>
      </c>
      <c r="M204" s="458">
        <f>'LSCO FGD'!$M$32</f>
        <v>0</v>
      </c>
    </row>
    <row r="205" spans="2:13" s="440" customFormat="1" hidden="1" outlineLevel="1">
      <c r="B205" s="770" t="str">
        <f>'LSCPA FGD'!$B$2</f>
        <v>Lamar State College - Port Arthur</v>
      </c>
      <c r="C205" s="458"/>
      <c r="D205" s="458">
        <f>'LSCPA FGD'!$D$32</f>
        <v>-4</v>
      </c>
      <c r="E205" s="458">
        <f>'LSCPA FGD'!$E$32</f>
        <v>-535</v>
      </c>
      <c r="F205" s="458">
        <f>'LSCPA FGD'!$F$32</f>
        <v>-105</v>
      </c>
      <c r="G205" s="458">
        <f>'LSCPA FGD'!$G$32</f>
        <v>0</v>
      </c>
      <c r="H205" s="458">
        <f>'LSCPA FGD'!$H$32</f>
        <v>0</v>
      </c>
      <c r="I205" s="458">
        <f>'LSCPA FGD'!$I$32</f>
        <v>0</v>
      </c>
      <c r="J205" s="458">
        <f>'LSCPA FGD'!$J$32</f>
        <v>0</v>
      </c>
      <c r="K205" s="458">
        <f>'LSCPA FGD'!$K$32</f>
        <v>0</v>
      </c>
      <c r="L205" s="458">
        <f>'LSCPA FGD'!$L$32</f>
        <v>0</v>
      </c>
      <c r="M205" s="458">
        <f>'LSCPA FGD'!$M$32</f>
        <v>-644</v>
      </c>
    </row>
    <row r="206" spans="2:13" s="440" customFormat="1" hidden="1" outlineLevel="1">
      <c r="B206" s="770" t="str">
        <f>'TSTCH FGD'!$B$2</f>
        <v>Texas State Technical College - Harlingen</v>
      </c>
      <c r="C206" s="458"/>
      <c r="D206" s="458">
        <f>'TSTCH FGD'!$D$32</f>
        <v>0</v>
      </c>
      <c r="E206" s="458">
        <f>'TSTCH FGD'!$E$32</f>
        <v>0</v>
      </c>
      <c r="F206" s="458">
        <f>'TSTCH FGD'!$F$32</f>
        <v>0</v>
      </c>
      <c r="G206" s="458">
        <f>'TSTCH FGD'!$G$32</f>
        <v>0</v>
      </c>
      <c r="H206" s="458">
        <f>'TSTCH FGD'!$H$32</f>
        <v>0</v>
      </c>
      <c r="I206" s="458">
        <f>'TSTCH FGD'!$I$32</f>
        <v>0</v>
      </c>
      <c r="J206" s="458">
        <f>'TSTCH FGD'!$J$32</f>
        <v>0</v>
      </c>
      <c r="K206" s="458">
        <f>'TSTCH FGD'!$K$32</f>
        <v>0</v>
      </c>
      <c r="L206" s="458">
        <f>'TSTCH FGD'!$L$32</f>
        <v>0</v>
      </c>
      <c r="M206" s="458">
        <f>'TSTCH FGD'!$M$32</f>
        <v>0</v>
      </c>
    </row>
    <row r="207" spans="2:13" s="440" customFormat="1" hidden="1" outlineLevel="1">
      <c r="B207" s="770" t="str">
        <f>'TSTCM FGD'!$B$2</f>
        <v>Texas State Technical College - Marshall</v>
      </c>
      <c r="C207" s="458"/>
      <c r="D207" s="458">
        <f>'TSTCM FGD'!$D$32</f>
        <v>0</v>
      </c>
      <c r="E207" s="458">
        <f>'TSTCM FGD'!$E$32</f>
        <v>0</v>
      </c>
      <c r="F207" s="458">
        <f>'TSTCM FGD'!$F$32</f>
        <v>0</v>
      </c>
      <c r="G207" s="458">
        <f>'TSTCM FGD'!$G$32</f>
        <v>0</v>
      </c>
      <c r="H207" s="458">
        <f>'TSTCM FGD'!$H$32</f>
        <v>0</v>
      </c>
      <c r="I207" s="458">
        <f>'TSTCM FGD'!$I$32</f>
        <v>0</v>
      </c>
      <c r="J207" s="458">
        <f>'TSTCM FGD'!$J$32</f>
        <v>0</v>
      </c>
      <c r="K207" s="458">
        <f>'TSTCM FGD'!$K$32</f>
        <v>0</v>
      </c>
      <c r="L207" s="458">
        <f>'TSTCM FGD'!$L$32</f>
        <v>0</v>
      </c>
      <c r="M207" s="458">
        <f>'TSTCM FGD'!$M$32</f>
        <v>0</v>
      </c>
    </row>
    <row r="208" spans="2:13" s="440" customFormat="1" hidden="1" outlineLevel="1">
      <c r="B208" s="770" t="str">
        <f>'TSTCW FGD'!$B$2</f>
        <v>Texas State Technical College - Waco</v>
      </c>
      <c r="C208" s="458"/>
      <c r="D208" s="458">
        <f>'TSTCW FGD'!$D$32</f>
        <v>0</v>
      </c>
      <c r="E208" s="458">
        <f>'TSTCW FGD'!$E$32</f>
        <v>0</v>
      </c>
      <c r="F208" s="458">
        <f>'TSTCW FGD'!$F$32</f>
        <v>0</v>
      </c>
      <c r="G208" s="458">
        <f>'TSTCW FGD'!$G$32</f>
        <v>0</v>
      </c>
      <c r="H208" s="458">
        <f>'TSTCW FGD'!$H$32</f>
        <v>0</v>
      </c>
      <c r="I208" s="458">
        <f>'TSTCW FGD'!$I$32</f>
        <v>0</v>
      </c>
      <c r="J208" s="458">
        <f>'TSTCW FGD'!$J$32</f>
        <v>0</v>
      </c>
      <c r="K208" s="458">
        <f>'TSTCW FGD'!$K$32</f>
        <v>0</v>
      </c>
      <c r="L208" s="458">
        <f>'TSTCW FGD'!$L$32</f>
        <v>0</v>
      </c>
      <c r="M208" s="458">
        <f>'TSTCW FGD'!$M$32</f>
        <v>0</v>
      </c>
    </row>
    <row r="209" spans="2:13" s="440" customFormat="1" hidden="1" outlineLevel="1">
      <c r="B209" s="770" t="str">
        <f>'TSTCWT FGD'!$B$2</f>
        <v>Texas State Technical College - West Texas</v>
      </c>
      <c r="C209" s="458"/>
      <c r="D209" s="458">
        <f>'TSTCWT FGD'!$D$32</f>
        <v>0</v>
      </c>
      <c r="E209" s="458">
        <f>'TSTCWT FGD'!$E$32</f>
        <v>0</v>
      </c>
      <c r="F209" s="458">
        <f>'TSTCWT FGD'!$F$32</f>
        <v>0</v>
      </c>
      <c r="G209" s="458">
        <f>'TSTCWT FGD'!$G$32</f>
        <v>0</v>
      </c>
      <c r="H209" s="458">
        <f>'TSTCWT FGD'!$H$32</f>
        <v>0</v>
      </c>
      <c r="I209" s="458">
        <f>'TSTCWT FGD'!$I$32</f>
        <v>0</v>
      </c>
      <c r="J209" s="458">
        <f>'TSTCWT FGD'!$J$32</f>
        <v>0</v>
      </c>
      <c r="K209" s="458">
        <f>'TSTCWT FGD'!$K$32</f>
        <v>0</v>
      </c>
      <c r="L209" s="458">
        <f>'TSTCWT FGD'!$L$32</f>
        <v>0</v>
      </c>
      <c r="M209" s="458">
        <f>'TSTCWT FGD'!$M$32</f>
        <v>0</v>
      </c>
    </row>
    <row r="210" spans="2:13" s="440" customFormat="1" hidden="1" outlineLevel="1">
      <c r="B210" s="770" t="str">
        <f>'TSTCNT FGD'!$B$2</f>
        <v>Texas State Technical College - North Texas</v>
      </c>
      <c r="C210" s="458"/>
      <c r="D210" s="458">
        <f>'TSTCNT FGD'!$D$32</f>
        <v>0</v>
      </c>
      <c r="E210" s="458">
        <f>'TSTCNT FGD'!$E$32</f>
        <v>0</v>
      </c>
      <c r="F210" s="458">
        <f>'TSTCNT FGD'!$F$32</f>
        <v>0</v>
      </c>
      <c r="G210" s="458">
        <f>'TSTCNT FGD'!$G$32</f>
        <v>0</v>
      </c>
      <c r="H210" s="458">
        <f>'TSTCNT FGD'!$H$32</f>
        <v>0</v>
      </c>
      <c r="I210" s="458">
        <f>'TSTCNT FGD'!$I$32</f>
        <v>0</v>
      </c>
      <c r="J210" s="458">
        <f>'TSTCNT FGD'!$J$32</f>
        <v>0</v>
      </c>
      <c r="K210" s="458">
        <f>'TSTCNT FGD'!$K$32</f>
        <v>0</v>
      </c>
      <c r="L210" s="458">
        <f>'TSTCNT FGD'!$L$32</f>
        <v>0</v>
      </c>
      <c r="M210" s="458">
        <f>'TSTCNT FGD'!$M$32</f>
        <v>0</v>
      </c>
    </row>
    <row r="211" spans="2:13" s="440" customFormat="1" hidden="1" outlineLevel="1">
      <c r="B211" s="770" t="str">
        <f>'TSTCFB FGD'!$B$2</f>
        <v>Texas State Technical College - Fort Bend</v>
      </c>
      <c r="C211" s="458"/>
      <c r="D211" s="458">
        <f>'TSTCFB FGD'!$D$32</f>
        <v>0</v>
      </c>
      <c r="E211" s="458">
        <f>'TSTCFB FGD'!$E$32</f>
        <v>0</v>
      </c>
      <c r="F211" s="458">
        <f>'TSTCFB FGD'!$F$32</f>
        <v>0</v>
      </c>
      <c r="G211" s="458">
        <f>'TSTCFB FGD'!$G$32</f>
        <v>0</v>
      </c>
      <c r="H211" s="458">
        <f>'TSTCFB FGD'!$H$32</f>
        <v>0</v>
      </c>
      <c r="I211" s="458">
        <f>'TSTCFB FGD'!$I$32</f>
        <v>0</v>
      </c>
      <c r="J211" s="458">
        <f>'TSTCFB FGD'!$J$32</f>
        <v>0</v>
      </c>
      <c r="K211" s="458">
        <f>'TSTCFB FGD'!$K$32</f>
        <v>0</v>
      </c>
      <c r="L211" s="458">
        <f>'TSTCFB FGD'!$L$32</f>
        <v>0</v>
      </c>
      <c r="M211" s="458">
        <f>'TSTCFB FGD'!$M$32</f>
        <v>0</v>
      </c>
    </row>
    <row r="212" spans="2:13" s="440" customFormat="1" collapsed="1">
      <c r="B212" s="428" t="s">
        <v>679</v>
      </c>
      <c r="C212" s="458"/>
      <c r="D212" s="458">
        <f t="shared" ref="D212:M212" si="21">SUM(D203:D211)</f>
        <v>-4</v>
      </c>
      <c r="E212" s="458">
        <f t="shared" si="21"/>
        <v>-535</v>
      </c>
      <c r="F212" s="458">
        <f t="shared" si="21"/>
        <v>-105</v>
      </c>
      <c r="G212" s="458">
        <f t="shared" si="21"/>
        <v>0</v>
      </c>
      <c r="H212" s="458">
        <f t="shared" si="21"/>
        <v>0</v>
      </c>
      <c r="I212" s="458">
        <f t="shared" si="21"/>
        <v>0</v>
      </c>
      <c r="J212" s="458">
        <f t="shared" si="21"/>
        <v>0</v>
      </c>
      <c r="K212" s="458">
        <f t="shared" si="21"/>
        <v>0</v>
      </c>
      <c r="L212" s="458">
        <f t="shared" si="21"/>
        <v>0</v>
      </c>
      <c r="M212" s="772">
        <f t="shared" si="21"/>
        <v>-644</v>
      </c>
    </row>
    <row r="213" spans="2:13" s="440" customFormat="1" hidden="1" outlineLevel="1">
      <c r="B213" s="770" t="str">
        <f>'LIT FGD'!$B$2</f>
        <v>Lamar Institute of Technology</v>
      </c>
      <c r="C213" s="458"/>
      <c r="D213" s="458">
        <f>'LIT FGD'!$D$33</f>
        <v>0</v>
      </c>
      <c r="E213" s="458">
        <f>'LIT FGD'!$E$33</f>
        <v>0</v>
      </c>
      <c r="F213" s="458">
        <f>'LIT FGD'!$F$33</f>
        <v>0</v>
      </c>
      <c r="G213" s="458">
        <f>'LIT FGD'!$G$33</f>
        <v>0</v>
      </c>
      <c r="H213" s="458">
        <f>'LIT FGD'!$H$33</f>
        <v>0</v>
      </c>
      <c r="I213" s="458">
        <f>'LIT FGD'!$I$33</f>
        <v>0</v>
      </c>
      <c r="J213" s="458">
        <f>'LIT FGD'!$J$33</f>
        <v>0</v>
      </c>
      <c r="K213" s="458">
        <f>'LIT FGD'!$K$33</f>
        <v>0</v>
      </c>
      <c r="L213" s="458">
        <f>'LIT FGD'!$L$33</f>
        <v>0</v>
      </c>
      <c r="M213" s="772">
        <f>'LIT FGD'!$M$33</f>
        <v>0</v>
      </c>
    </row>
    <row r="214" spans="2:13" s="440" customFormat="1" hidden="1" outlineLevel="1">
      <c r="B214" s="770" t="str">
        <f>'LSCO FGD'!$B$2</f>
        <v>Lamar State College - Orange</v>
      </c>
      <c r="C214" s="458"/>
      <c r="D214" s="458">
        <f>'LSCO FGD'!$D$33</f>
        <v>0</v>
      </c>
      <c r="E214" s="458">
        <f>'LSCO FGD'!$E$33</f>
        <v>0</v>
      </c>
      <c r="F214" s="458">
        <f>'LSCO FGD'!$F$33</f>
        <v>0</v>
      </c>
      <c r="G214" s="458">
        <f>'LSCO FGD'!$G$33</f>
        <v>0</v>
      </c>
      <c r="H214" s="458">
        <f>'LSCO FGD'!$H$33</f>
        <v>0</v>
      </c>
      <c r="I214" s="458">
        <f>'LSCO FGD'!$I$33</f>
        <v>0</v>
      </c>
      <c r="J214" s="458">
        <f>'LSCO FGD'!$J$33</f>
        <v>0</v>
      </c>
      <c r="K214" s="458">
        <f>'LSCO FGD'!$K$33</f>
        <v>0</v>
      </c>
      <c r="L214" s="458">
        <f>'LSCO FGD'!$L$33</f>
        <v>0</v>
      </c>
      <c r="M214" s="772">
        <f>'LSCO FGD'!$M$33</f>
        <v>0</v>
      </c>
    </row>
    <row r="215" spans="2:13" s="440" customFormat="1" hidden="1" outlineLevel="1">
      <c r="B215" s="770" t="str">
        <f>'LSCPA FGD'!$B$2</f>
        <v>Lamar State College - Port Arthur</v>
      </c>
      <c r="C215" s="458"/>
      <c r="D215" s="458">
        <f>'LSCPA FGD'!$D$33</f>
        <v>0</v>
      </c>
      <c r="E215" s="458">
        <f>'LSCPA FGD'!$E$33</f>
        <v>0</v>
      </c>
      <c r="F215" s="458">
        <f>'LSCPA FGD'!$F$33</f>
        <v>0</v>
      </c>
      <c r="G215" s="458">
        <f>'LSCPA FGD'!$G$33</f>
        <v>0</v>
      </c>
      <c r="H215" s="458">
        <f>'LSCPA FGD'!$H$33</f>
        <v>0</v>
      </c>
      <c r="I215" s="458">
        <f>'LSCPA FGD'!$I$33</f>
        <v>0</v>
      </c>
      <c r="J215" s="458">
        <f>'LSCPA FGD'!$J$33</f>
        <v>0</v>
      </c>
      <c r="K215" s="458">
        <f>'LSCPA FGD'!$K$33</f>
        <v>0</v>
      </c>
      <c r="L215" s="458">
        <f>'LSCPA FGD'!$L$33</f>
        <v>0</v>
      </c>
      <c r="M215" s="772">
        <f>'LSCPA FGD'!$M$33</f>
        <v>0</v>
      </c>
    </row>
    <row r="216" spans="2:13" s="440" customFormat="1" hidden="1" outlineLevel="1">
      <c r="B216" s="770" t="str">
        <f>'TSTCH FGD'!$B$2</f>
        <v>Texas State Technical College - Harlingen</v>
      </c>
      <c r="C216" s="458"/>
      <c r="D216" s="458">
        <f>'TSTCH FGD'!$D$33</f>
        <v>0</v>
      </c>
      <c r="E216" s="458">
        <f>'TSTCH FGD'!$E$33</f>
        <v>0</v>
      </c>
      <c r="F216" s="458">
        <f>'TSTCH FGD'!$F$33</f>
        <v>0</v>
      </c>
      <c r="G216" s="458">
        <f>'TSTCH FGD'!$G$33</f>
        <v>0</v>
      </c>
      <c r="H216" s="458">
        <f>'TSTCH FGD'!$H$33</f>
        <v>0</v>
      </c>
      <c r="I216" s="458">
        <f>'TSTCH FGD'!$I$33</f>
        <v>0</v>
      </c>
      <c r="J216" s="458">
        <f>'TSTCH FGD'!$J$33</f>
        <v>0</v>
      </c>
      <c r="K216" s="458">
        <f>'TSTCH FGD'!$K$33</f>
        <v>0</v>
      </c>
      <c r="L216" s="458">
        <f>'TSTCH FGD'!$L$33</f>
        <v>0</v>
      </c>
      <c r="M216" s="772">
        <f>'TSTCH FGD'!$M$33</f>
        <v>0</v>
      </c>
    </row>
    <row r="217" spans="2:13" s="440" customFormat="1" hidden="1" outlineLevel="1">
      <c r="B217" s="770" t="str">
        <f>'TSTCM FGD'!$B$2</f>
        <v>Texas State Technical College - Marshall</v>
      </c>
      <c r="C217" s="458"/>
      <c r="D217" s="458">
        <f>'TSTCM FGD'!$D$33</f>
        <v>0</v>
      </c>
      <c r="E217" s="458">
        <f>'TSTCM FGD'!$E$33</f>
        <v>0</v>
      </c>
      <c r="F217" s="458">
        <f>'TSTCM FGD'!$F$33</f>
        <v>0</v>
      </c>
      <c r="G217" s="458">
        <f>'TSTCM FGD'!$G$33</f>
        <v>0</v>
      </c>
      <c r="H217" s="458">
        <f>'TSTCM FGD'!$H$33</f>
        <v>0</v>
      </c>
      <c r="I217" s="458">
        <f>'TSTCM FGD'!$I$33</f>
        <v>0</v>
      </c>
      <c r="J217" s="458">
        <f>'TSTCM FGD'!$J$33</f>
        <v>0</v>
      </c>
      <c r="K217" s="458">
        <f>'TSTCM FGD'!$K$33</f>
        <v>0</v>
      </c>
      <c r="L217" s="458">
        <f>'TSTCM FGD'!$L$33</f>
        <v>0</v>
      </c>
      <c r="M217" s="772">
        <f>'TSTCM FGD'!$M$33</f>
        <v>0</v>
      </c>
    </row>
    <row r="218" spans="2:13" s="440" customFormat="1" hidden="1" outlineLevel="1">
      <c r="B218" s="770" t="str">
        <f>'TSTCW FGD'!$B$2</f>
        <v>Texas State Technical College - Waco</v>
      </c>
      <c r="C218" s="458"/>
      <c r="D218" s="458">
        <f>'TSTCW FGD'!$D$33</f>
        <v>0</v>
      </c>
      <c r="E218" s="458">
        <f>'TSTCW FGD'!$E$33</f>
        <v>0</v>
      </c>
      <c r="F218" s="458">
        <f>'TSTCW FGD'!$F$33</f>
        <v>0</v>
      </c>
      <c r="G218" s="458">
        <f>'TSTCW FGD'!$G$33</f>
        <v>0</v>
      </c>
      <c r="H218" s="458">
        <f>'TSTCW FGD'!$H$33</f>
        <v>0</v>
      </c>
      <c r="I218" s="458">
        <f>'TSTCW FGD'!$I$33</f>
        <v>0</v>
      </c>
      <c r="J218" s="458">
        <f>'TSTCW FGD'!$J$33</f>
        <v>0</v>
      </c>
      <c r="K218" s="458">
        <f>'TSTCW FGD'!$K$33</f>
        <v>0</v>
      </c>
      <c r="L218" s="458">
        <f>'TSTCW FGD'!$L$33</f>
        <v>0</v>
      </c>
      <c r="M218" s="772">
        <f>'TSTCW FGD'!$M$33</f>
        <v>0</v>
      </c>
    </row>
    <row r="219" spans="2:13" s="440" customFormat="1" hidden="1" outlineLevel="1">
      <c r="B219" s="770" t="str">
        <f>'TSTCWT FGD'!$B$2</f>
        <v>Texas State Technical College - West Texas</v>
      </c>
      <c r="C219" s="458"/>
      <c r="D219" s="458">
        <f>'TSTCWT FGD'!$D$33</f>
        <v>0</v>
      </c>
      <c r="E219" s="458">
        <f>'TSTCWT FGD'!$E$33</f>
        <v>0</v>
      </c>
      <c r="F219" s="458">
        <f>'TSTCWT FGD'!$F$33</f>
        <v>0</v>
      </c>
      <c r="G219" s="458">
        <f>'TSTCWT FGD'!$G$33</f>
        <v>0</v>
      </c>
      <c r="H219" s="458">
        <f>'TSTCWT FGD'!$H$33</f>
        <v>0</v>
      </c>
      <c r="I219" s="458">
        <f>'TSTCWT FGD'!$I$33</f>
        <v>0</v>
      </c>
      <c r="J219" s="458">
        <f>'TSTCWT FGD'!$J$33</f>
        <v>0</v>
      </c>
      <c r="K219" s="458">
        <f>'TSTCWT FGD'!$K$33</f>
        <v>0</v>
      </c>
      <c r="L219" s="458">
        <f>'TSTCWT FGD'!$L$33</f>
        <v>0</v>
      </c>
      <c r="M219" s="772">
        <f>'TSTCWT FGD'!$M$33</f>
        <v>0</v>
      </c>
    </row>
    <row r="220" spans="2:13" s="440" customFormat="1" hidden="1" outlineLevel="1">
      <c r="B220" s="770" t="str">
        <f>'TSTCNT FGD'!$B$2</f>
        <v>Texas State Technical College - North Texas</v>
      </c>
      <c r="C220" s="458"/>
      <c r="D220" s="458">
        <f>'TSTCNT FGD'!$D$33</f>
        <v>0</v>
      </c>
      <c r="E220" s="458">
        <f>'TSTCNT FGD'!$E$33</f>
        <v>0</v>
      </c>
      <c r="F220" s="458">
        <f>'TSTCNT FGD'!$F$33</f>
        <v>0</v>
      </c>
      <c r="G220" s="458">
        <f>'TSTCNT FGD'!$G$33</f>
        <v>0</v>
      </c>
      <c r="H220" s="458">
        <f>'TSTCNT FGD'!$H$33</f>
        <v>0</v>
      </c>
      <c r="I220" s="458">
        <f>'TSTCNT FGD'!$I$33</f>
        <v>0</v>
      </c>
      <c r="J220" s="458">
        <f>'TSTCNT FGD'!$J$33</f>
        <v>0</v>
      </c>
      <c r="K220" s="458">
        <f>'TSTCNT FGD'!$K$33</f>
        <v>0</v>
      </c>
      <c r="L220" s="458">
        <f>'TSTCNT FGD'!$L$33</f>
        <v>0</v>
      </c>
      <c r="M220" s="772">
        <f>'TSTCNT FGD'!$M$33</f>
        <v>0</v>
      </c>
    </row>
    <row r="221" spans="2:13" s="440" customFormat="1" hidden="1" outlineLevel="1">
      <c r="B221" s="770" t="str">
        <f>'TSTCFB FGD'!$B$2</f>
        <v>Texas State Technical College - Fort Bend</v>
      </c>
      <c r="C221" s="458"/>
      <c r="D221" s="458">
        <f>'TSTCFB FGD'!$D$33</f>
        <v>0</v>
      </c>
      <c r="E221" s="458">
        <f>'TSTCFB FGD'!$E$33</f>
        <v>0</v>
      </c>
      <c r="F221" s="458">
        <f>'TSTCFB FGD'!$F$33</f>
        <v>0</v>
      </c>
      <c r="G221" s="458">
        <f>'TSTCFB FGD'!$G$33</f>
        <v>0</v>
      </c>
      <c r="H221" s="458">
        <f>'TSTCFB FGD'!$H$33</f>
        <v>0</v>
      </c>
      <c r="I221" s="458">
        <f>'TSTCFB FGD'!$I$33</f>
        <v>0</v>
      </c>
      <c r="J221" s="458">
        <f>'TSTCFB FGD'!$J$33</f>
        <v>0</v>
      </c>
      <c r="K221" s="458">
        <f>'TSTCFB FGD'!$K$33</f>
        <v>0</v>
      </c>
      <c r="L221" s="458">
        <f>'TSTCFB FGD'!$L$33</f>
        <v>0</v>
      </c>
      <c r="M221" s="772">
        <f>'TSTCFB FGD'!$M$33</f>
        <v>0</v>
      </c>
    </row>
    <row r="222" spans="2:13" s="440" customFormat="1" collapsed="1">
      <c r="B222" s="428" t="s">
        <v>681</v>
      </c>
      <c r="C222" s="458"/>
      <c r="D222" s="458">
        <f t="shared" ref="D222:M222" si="22">SUM(D213:D221)</f>
        <v>0</v>
      </c>
      <c r="E222" s="458">
        <f t="shared" si="22"/>
        <v>0</v>
      </c>
      <c r="F222" s="458">
        <f t="shared" si="22"/>
        <v>0</v>
      </c>
      <c r="G222" s="458">
        <f t="shared" si="22"/>
        <v>0</v>
      </c>
      <c r="H222" s="458">
        <f t="shared" si="22"/>
        <v>0</v>
      </c>
      <c r="I222" s="458">
        <f t="shared" si="22"/>
        <v>0</v>
      </c>
      <c r="J222" s="458">
        <f t="shared" si="22"/>
        <v>0</v>
      </c>
      <c r="K222" s="458">
        <f t="shared" si="22"/>
        <v>0</v>
      </c>
      <c r="L222" s="458">
        <f t="shared" si="22"/>
        <v>0</v>
      </c>
      <c r="M222" s="772">
        <f t="shared" si="22"/>
        <v>0</v>
      </c>
    </row>
    <row r="223" spans="2:13" s="440" customFormat="1" hidden="1" outlineLevel="1">
      <c r="B223" s="770" t="str">
        <f>'LIT FGD'!$B$2</f>
        <v>Lamar Institute of Technology</v>
      </c>
      <c r="C223" s="458"/>
      <c r="D223" s="458">
        <f>'LIT FGD'!$D$34</f>
        <v>0</v>
      </c>
      <c r="E223" s="458">
        <f>'LIT FGD'!$E$34</f>
        <v>0</v>
      </c>
      <c r="F223" s="458">
        <f>'LIT FGD'!$F$34</f>
        <v>0</v>
      </c>
      <c r="G223" s="458">
        <f>'LIT FGD'!$G$34</f>
        <v>0</v>
      </c>
      <c r="H223" s="458">
        <f>'LIT FGD'!$H$34</f>
        <v>0</v>
      </c>
      <c r="I223" s="458">
        <f>'LIT FGD'!$I$34</f>
        <v>0</v>
      </c>
      <c r="J223" s="458">
        <f>'LIT FGD'!$J$34</f>
        <v>0</v>
      </c>
      <c r="K223" s="458">
        <f>'LIT FGD'!$K$34</f>
        <v>0</v>
      </c>
      <c r="L223" s="458">
        <f>'LIT FGD'!$L$34</f>
        <v>0</v>
      </c>
      <c r="M223" s="772">
        <f>'LIT FGD'!$M$34</f>
        <v>0</v>
      </c>
    </row>
    <row r="224" spans="2:13" s="440" customFormat="1" hidden="1" outlineLevel="1">
      <c r="B224" s="770" t="str">
        <f>'LSCO FGD'!$B$2</f>
        <v>Lamar State College - Orange</v>
      </c>
      <c r="C224" s="458"/>
      <c r="D224" s="458">
        <f>'LSCO FGD'!$D$34</f>
        <v>0</v>
      </c>
      <c r="E224" s="458">
        <f>'LSCO FGD'!$E$34</f>
        <v>0</v>
      </c>
      <c r="F224" s="458">
        <f>'LSCO FGD'!$F$34</f>
        <v>0</v>
      </c>
      <c r="G224" s="458">
        <f>'LSCO FGD'!$G$34</f>
        <v>0</v>
      </c>
      <c r="H224" s="458">
        <f>'LSCO FGD'!$H$34</f>
        <v>0</v>
      </c>
      <c r="I224" s="458">
        <f>'LSCO FGD'!$I$34</f>
        <v>0</v>
      </c>
      <c r="J224" s="458">
        <f>'LSCO FGD'!$J$34</f>
        <v>0</v>
      </c>
      <c r="K224" s="458">
        <f>'LSCO FGD'!$K$34</f>
        <v>0</v>
      </c>
      <c r="L224" s="458">
        <f>'LSCO FGD'!$L$34</f>
        <v>0</v>
      </c>
      <c r="M224" s="772">
        <f>'LSCO FGD'!$M$34</f>
        <v>0</v>
      </c>
    </row>
    <row r="225" spans="2:13" s="440" customFormat="1" hidden="1" outlineLevel="1">
      <c r="B225" s="770" t="str">
        <f>'LSCPA FGD'!$B$2</f>
        <v>Lamar State College - Port Arthur</v>
      </c>
      <c r="C225" s="458"/>
      <c r="D225" s="458">
        <f>'LSCPA FGD'!$D$34</f>
        <v>0</v>
      </c>
      <c r="E225" s="458">
        <f>'LSCPA FGD'!$E$34</f>
        <v>0</v>
      </c>
      <c r="F225" s="458">
        <f>'LSCPA FGD'!$F$34</f>
        <v>0</v>
      </c>
      <c r="G225" s="458">
        <f>'LSCPA FGD'!$G$34</f>
        <v>0</v>
      </c>
      <c r="H225" s="458">
        <f>'LSCPA FGD'!$H$34</f>
        <v>0</v>
      </c>
      <c r="I225" s="458">
        <f>'LSCPA FGD'!$I$34</f>
        <v>0</v>
      </c>
      <c r="J225" s="458">
        <f>'LSCPA FGD'!$J$34</f>
        <v>0</v>
      </c>
      <c r="K225" s="458">
        <f>'LSCPA FGD'!$K$34</f>
        <v>0</v>
      </c>
      <c r="L225" s="458">
        <f>'LSCPA FGD'!$L$34</f>
        <v>0</v>
      </c>
      <c r="M225" s="772">
        <f>'LSCPA FGD'!$M$34</f>
        <v>0</v>
      </c>
    </row>
    <row r="226" spans="2:13" s="440" customFormat="1" hidden="1" outlineLevel="1">
      <c r="B226" s="770" t="str">
        <f>'TSTCH FGD'!$B$2</f>
        <v>Texas State Technical College - Harlingen</v>
      </c>
      <c r="C226" s="458"/>
      <c r="D226" s="458">
        <f>'TSTCH FGD'!$D$34</f>
        <v>0</v>
      </c>
      <c r="E226" s="458">
        <f>'TSTCH FGD'!$E$34</f>
        <v>0</v>
      </c>
      <c r="F226" s="458">
        <f>'TSTCH FGD'!$F$34</f>
        <v>0</v>
      </c>
      <c r="G226" s="458">
        <f>'TSTCH FGD'!$G$34</f>
        <v>0</v>
      </c>
      <c r="H226" s="458">
        <f>'TSTCH FGD'!$H$34</f>
        <v>0</v>
      </c>
      <c r="I226" s="458">
        <f>'TSTCH FGD'!$I$34</f>
        <v>0</v>
      </c>
      <c r="J226" s="458">
        <f>'TSTCH FGD'!$J$34</f>
        <v>0</v>
      </c>
      <c r="K226" s="458">
        <f>'TSTCH FGD'!$K$34</f>
        <v>0</v>
      </c>
      <c r="L226" s="458">
        <f>'TSTCH FGD'!$L$34</f>
        <v>0</v>
      </c>
      <c r="M226" s="772">
        <f>'TSTCH FGD'!$M$34</f>
        <v>0</v>
      </c>
    </row>
    <row r="227" spans="2:13" s="440" customFormat="1" hidden="1" outlineLevel="1">
      <c r="B227" s="770" t="str">
        <f>'TSTCM FGD'!$B$2</f>
        <v>Texas State Technical College - Marshall</v>
      </c>
      <c r="C227" s="458"/>
      <c r="D227" s="458">
        <f>'TSTCM FGD'!$D$34</f>
        <v>0</v>
      </c>
      <c r="E227" s="458">
        <f>'TSTCM FGD'!$E$34</f>
        <v>0</v>
      </c>
      <c r="F227" s="458">
        <f>'TSTCM FGD'!$F$34</f>
        <v>0</v>
      </c>
      <c r="G227" s="458">
        <f>'TSTCM FGD'!$G$34</f>
        <v>0</v>
      </c>
      <c r="H227" s="458">
        <f>'TSTCM FGD'!$H$34</f>
        <v>0</v>
      </c>
      <c r="I227" s="458">
        <f>'TSTCM FGD'!$I$34</f>
        <v>0</v>
      </c>
      <c r="J227" s="458">
        <f>'TSTCM FGD'!$J$34</f>
        <v>0</v>
      </c>
      <c r="K227" s="458">
        <f>'TSTCM FGD'!$K$34</f>
        <v>0</v>
      </c>
      <c r="L227" s="458">
        <f>'TSTCM FGD'!$L$34</f>
        <v>0</v>
      </c>
      <c r="M227" s="772">
        <f>'TSTCM FGD'!$M$34</f>
        <v>0</v>
      </c>
    </row>
    <row r="228" spans="2:13" s="440" customFormat="1" hidden="1" outlineLevel="1">
      <c r="B228" s="770" t="str">
        <f>'TSTCW FGD'!$B$2</f>
        <v>Texas State Technical College - Waco</v>
      </c>
      <c r="C228" s="458"/>
      <c r="D228" s="458">
        <f>'TSTCW FGD'!$D$34</f>
        <v>0</v>
      </c>
      <c r="E228" s="458">
        <f>'TSTCW FGD'!$E$34</f>
        <v>0</v>
      </c>
      <c r="F228" s="458">
        <f>'TSTCW FGD'!$F$34</f>
        <v>0</v>
      </c>
      <c r="G228" s="458">
        <f>'TSTCW FGD'!$G$34</f>
        <v>0</v>
      </c>
      <c r="H228" s="458">
        <f>'TSTCW FGD'!$H$34</f>
        <v>0</v>
      </c>
      <c r="I228" s="458">
        <f>'TSTCW FGD'!$I$34</f>
        <v>0</v>
      </c>
      <c r="J228" s="458">
        <f>'TSTCW FGD'!$J$34</f>
        <v>0</v>
      </c>
      <c r="K228" s="458">
        <f>'TSTCW FGD'!$K$34</f>
        <v>0</v>
      </c>
      <c r="L228" s="458">
        <f>'TSTCW FGD'!$L$34</f>
        <v>0</v>
      </c>
      <c r="M228" s="772">
        <f>'TSTCW FGD'!$M$34</f>
        <v>0</v>
      </c>
    </row>
    <row r="229" spans="2:13" s="440" customFormat="1" hidden="1" outlineLevel="1">
      <c r="B229" s="770" t="str">
        <f>'TSTCWT FGD'!$B$2</f>
        <v>Texas State Technical College - West Texas</v>
      </c>
      <c r="C229" s="458"/>
      <c r="D229" s="458">
        <f>'TSTCWT FGD'!$D$34</f>
        <v>0</v>
      </c>
      <c r="E229" s="458">
        <f>'TSTCWT FGD'!$E$34</f>
        <v>0</v>
      </c>
      <c r="F229" s="458">
        <f>'TSTCWT FGD'!$F$34</f>
        <v>0</v>
      </c>
      <c r="G229" s="458">
        <f>'TSTCWT FGD'!$G$34</f>
        <v>0</v>
      </c>
      <c r="H229" s="458">
        <f>'TSTCWT FGD'!$H$34</f>
        <v>0</v>
      </c>
      <c r="I229" s="458">
        <f>'TSTCWT FGD'!$I$34</f>
        <v>0</v>
      </c>
      <c r="J229" s="458">
        <f>'TSTCWT FGD'!$J$34</f>
        <v>0</v>
      </c>
      <c r="K229" s="458">
        <f>'TSTCWT FGD'!$K$34</f>
        <v>0</v>
      </c>
      <c r="L229" s="458">
        <f>'TSTCWT FGD'!$L$34</f>
        <v>0</v>
      </c>
      <c r="M229" s="772">
        <f>'TSTCWT FGD'!$M$34</f>
        <v>0</v>
      </c>
    </row>
    <row r="230" spans="2:13" s="440" customFormat="1" hidden="1" outlineLevel="1">
      <c r="B230" s="770" t="str">
        <f>'TSTCNT FGD'!$B$2</f>
        <v>Texas State Technical College - North Texas</v>
      </c>
      <c r="C230" s="458"/>
      <c r="D230" s="458">
        <f>'TSTCNT FGD'!$D$34</f>
        <v>0</v>
      </c>
      <c r="E230" s="458">
        <f>'TSTCNT FGD'!$E$34</f>
        <v>0</v>
      </c>
      <c r="F230" s="458">
        <f>'TSTCNT FGD'!$F$34</f>
        <v>0</v>
      </c>
      <c r="G230" s="458">
        <f>'TSTCNT FGD'!$G$34</f>
        <v>0</v>
      </c>
      <c r="H230" s="458">
        <f>'TSTCNT FGD'!$H$34</f>
        <v>0</v>
      </c>
      <c r="I230" s="458">
        <f>'TSTCNT FGD'!$I$34</f>
        <v>0</v>
      </c>
      <c r="J230" s="458">
        <f>'TSTCNT FGD'!$J$34</f>
        <v>0</v>
      </c>
      <c r="K230" s="458">
        <f>'TSTCNT FGD'!$K$34</f>
        <v>0</v>
      </c>
      <c r="L230" s="458">
        <f>'TSTCNT FGD'!$L$34</f>
        <v>0</v>
      </c>
      <c r="M230" s="772">
        <f>'TSTCNT FGD'!$M$34</f>
        <v>0</v>
      </c>
    </row>
    <row r="231" spans="2:13" s="440" customFormat="1" hidden="1" outlineLevel="1">
      <c r="B231" s="770" t="str">
        <f>'TSTCFB FGD'!$B$2</f>
        <v>Texas State Technical College - Fort Bend</v>
      </c>
      <c r="C231" s="458"/>
      <c r="D231" s="458">
        <f>'TSTCFB FGD'!$D$34</f>
        <v>0</v>
      </c>
      <c r="E231" s="458">
        <f>'TSTCFB FGD'!$E$34</f>
        <v>0</v>
      </c>
      <c r="F231" s="458">
        <f>'TSTCFB FGD'!$F$34</f>
        <v>0</v>
      </c>
      <c r="G231" s="458">
        <f>'TSTCFB FGD'!$G$34</f>
        <v>0</v>
      </c>
      <c r="H231" s="458">
        <f>'TSTCFB FGD'!$H$34</f>
        <v>0</v>
      </c>
      <c r="I231" s="458">
        <f>'TSTCFB FGD'!$I$34</f>
        <v>0</v>
      </c>
      <c r="J231" s="458">
        <f>'TSTCFB FGD'!$J$34</f>
        <v>0</v>
      </c>
      <c r="K231" s="458">
        <f>'TSTCFB FGD'!$K$34</f>
        <v>0</v>
      </c>
      <c r="L231" s="458">
        <f>'TSTCFB FGD'!$L$34</f>
        <v>0</v>
      </c>
      <c r="M231" s="772">
        <f>'TSTCFB FGD'!$M$34</f>
        <v>0</v>
      </c>
    </row>
    <row r="232" spans="2:13" s="440" customFormat="1" collapsed="1">
      <c r="B232" s="428" t="s">
        <v>683</v>
      </c>
      <c r="C232" s="458"/>
      <c r="D232" s="458">
        <f t="shared" ref="D232:M232" si="23">SUM(D223:D231)</f>
        <v>0</v>
      </c>
      <c r="E232" s="458">
        <f t="shared" si="23"/>
        <v>0</v>
      </c>
      <c r="F232" s="458">
        <f t="shared" si="23"/>
        <v>0</v>
      </c>
      <c r="G232" s="458">
        <f t="shared" si="23"/>
        <v>0</v>
      </c>
      <c r="H232" s="458">
        <f t="shared" si="23"/>
        <v>0</v>
      </c>
      <c r="I232" s="458">
        <f t="shared" si="23"/>
        <v>0</v>
      </c>
      <c r="J232" s="458">
        <f t="shared" si="23"/>
        <v>0</v>
      </c>
      <c r="K232" s="458">
        <f t="shared" si="23"/>
        <v>0</v>
      </c>
      <c r="L232" s="458">
        <f t="shared" si="23"/>
        <v>0</v>
      </c>
      <c r="M232" s="772">
        <f t="shared" si="23"/>
        <v>0</v>
      </c>
    </row>
    <row r="233" spans="2:13" s="440" customFormat="1" hidden="1" outlineLevel="1">
      <c r="B233" s="770" t="str">
        <f>'LIT FGD'!$B$2</f>
        <v>Lamar Institute of Technology</v>
      </c>
      <c r="C233" s="458"/>
      <c r="D233" s="458">
        <f>'LIT FGD'!$D$35</f>
        <v>0</v>
      </c>
      <c r="E233" s="458">
        <f>'LIT FGD'!$E$35</f>
        <v>0</v>
      </c>
      <c r="F233" s="458">
        <f>'LIT FGD'!$F$35</f>
        <v>0</v>
      </c>
      <c r="G233" s="458">
        <f>'LIT FGD'!$G$35</f>
        <v>0</v>
      </c>
      <c r="H233" s="458">
        <f>'LIT FGD'!$H$35</f>
        <v>0</v>
      </c>
      <c r="I233" s="458">
        <f>'LIT FGD'!$I$35</f>
        <v>0</v>
      </c>
      <c r="J233" s="458">
        <f>'LIT FGD'!$J$35</f>
        <v>0</v>
      </c>
      <c r="K233" s="458">
        <f>'LIT FGD'!$K$35</f>
        <v>0</v>
      </c>
      <c r="L233" s="458">
        <f>'LIT FGD'!$L$35</f>
        <v>0</v>
      </c>
      <c r="M233" s="772">
        <f>'LIT FGD'!$M$35</f>
        <v>0</v>
      </c>
    </row>
    <row r="234" spans="2:13" s="440" customFormat="1" hidden="1" outlineLevel="1">
      <c r="B234" s="770" t="str">
        <f>'LSCO FGD'!$B$2</f>
        <v>Lamar State College - Orange</v>
      </c>
      <c r="C234" s="458"/>
      <c r="D234" s="458">
        <f>'LSCO FGD'!$D$35</f>
        <v>0</v>
      </c>
      <c r="E234" s="458">
        <f>'LSCO FGD'!$E$35</f>
        <v>0</v>
      </c>
      <c r="F234" s="458">
        <f>'LSCO FGD'!$F$35</f>
        <v>0</v>
      </c>
      <c r="G234" s="458">
        <f>'LSCO FGD'!$G$35</f>
        <v>0</v>
      </c>
      <c r="H234" s="458">
        <f>'LSCO FGD'!$H$35</f>
        <v>0</v>
      </c>
      <c r="I234" s="458">
        <f>'LSCO FGD'!$I$35</f>
        <v>0</v>
      </c>
      <c r="J234" s="458">
        <f>'LSCO FGD'!$J$35</f>
        <v>0</v>
      </c>
      <c r="K234" s="458">
        <f>'LSCO FGD'!$K$35</f>
        <v>0</v>
      </c>
      <c r="L234" s="458">
        <f>'LSCO FGD'!$L$35</f>
        <v>0</v>
      </c>
      <c r="M234" s="772">
        <f>'LSCO FGD'!$M$35</f>
        <v>0</v>
      </c>
    </row>
    <row r="235" spans="2:13" s="440" customFormat="1" hidden="1" outlineLevel="1">
      <c r="B235" s="770" t="str">
        <f>'LSCPA FGD'!$B$2</f>
        <v>Lamar State College - Port Arthur</v>
      </c>
      <c r="C235" s="458"/>
      <c r="D235" s="458">
        <f>'LSCPA FGD'!$D$35</f>
        <v>0</v>
      </c>
      <c r="E235" s="458">
        <f>'LSCPA FGD'!$E$35</f>
        <v>0</v>
      </c>
      <c r="F235" s="458">
        <f>'LSCPA FGD'!$F$35</f>
        <v>0</v>
      </c>
      <c r="G235" s="458">
        <f>'LSCPA FGD'!$G$35</f>
        <v>0</v>
      </c>
      <c r="H235" s="458">
        <f>'LSCPA FGD'!$H$35</f>
        <v>0</v>
      </c>
      <c r="I235" s="458">
        <f>'LSCPA FGD'!$I$35</f>
        <v>0</v>
      </c>
      <c r="J235" s="458">
        <f>'LSCPA FGD'!$J$35</f>
        <v>0</v>
      </c>
      <c r="K235" s="458">
        <f>'LSCPA FGD'!$K$35</f>
        <v>0</v>
      </c>
      <c r="L235" s="458">
        <f>'LSCPA FGD'!$L$35</f>
        <v>0</v>
      </c>
      <c r="M235" s="772">
        <f>'LSCPA FGD'!$M$35</f>
        <v>0</v>
      </c>
    </row>
    <row r="236" spans="2:13" s="440" customFormat="1" hidden="1" outlineLevel="1">
      <c r="B236" s="770" t="str">
        <f>'TSTCH FGD'!$B$2</f>
        <v>Texas State Technical College - Harlingen</v>
      </c>
      <c r="C236" s="458"/>
      <c r="D236" s="458">
        <f>'TSTCH FGD'!$D$35</f>
        <v>0</v>
      </c>
      <c r="E236" s="458">
        <f>'TSTCH FGD'!$E$35</f>
        <v>0</v>
      </c>
      <c r="F236" s="458">
        <f>'TSTCH FGD'!$F$35</f>
        <v>0</v>
      </c>
      <c r="G236" s="458">
        <f>'TSTCH FGD'!$G$35</f>
        <v>0</v>
      </c>
      <c r="H236" s="458">
        <f>'TSTCH FGD'!$H$35</f>
        <v>0</v>
      </c>
      <c r="I236" s="458">
        <f>'TSTCH FGD'!$I$35</f>
        <v>0</v>
      </c>
      <c r="J236" s="458">
        <f>'TSTCH FGD'!$J$35</f>
        <v>0</v>
      </c>
      <c r="K236" s="458">
        <f>'TSTCH FGD'!$K$35</f>
        <v>0</v>
      </c>
      <c r="L236" s="458">
        <f>'TSTCH FGD'!$L$35</f>
        <v>0</v>
      </c>
      <c r="M236" s="772">
        <f>'TSTCH FGD'!$M$35</f>
        <v>0</v>
      </c>
    </row>
    <row r="237" spans="2:13" s="440" customFormat="1" hidden="1" outlineLevel="1">
      <c r="B237" s="770" t="str">
        <f>'TSTCM FGD'!$B$2</f>
        <v>Texas State Technical College - Marshall</v>
      </c>
      <c r="C237" s="458"/>
      <c r="D237" s="458">
        <f>'TSTCM FGD'!$D$35</f>
        <v>0</v>
      </c>
      <c r="E237" s="458">
        <f>'TSTCM FGD'!$E$35</f>
        <v>0</v>
      </c>
      <c r="F237" s="458">
        <f>'TSTCM FGD'!$F$35</f>
        <v>0</v>
      </c>
      <c r="G237" s="458">
        <f>'TSTCM FGD'!$G$35</f>
        <v>0</v>
      </c>
      <c r="H237" s="458">
        <f>'TSTCM FGD'!$H$35</f>
        <v>0</v>
      </c>
      <c r="I237" s="458">
        <f>'TSTCM FGD'!$I$35</f>
        <v>0</v>
      </c>
      <c r="J237" s="458">
        <f>'TSTCM FGD'!$J$35</f>
        <v>0</v>
      </c>
      <c r="K237" s="458">
        <f>'TSTCM FGD'!$K$35</f>
        <v>0</v>
      </c>
      <c r="L237" s="458">
        <f>'TSTCM FGD'!$L$35</f>
        <v>0</v>
      </c>
      <c r="M237" s="772">
        <f>'TSTCM FGD'!$M$35</f>
        <v>0</v>
      </c>
    </row>
    <row r="238" spans="2:13" s="440" customFormat="1" hidden="1" outlineLevel="1">
      <c r="B238" s="770" t="str">
        <f>'TSTCW FGD'!$B$2</f>
        <v>Texas State Technical College - Waco</v>
      </c>
      <c r="C238" s="458"/>
      <c r="D238" s="458">
        <f>'TSTCW FGD'!$D$35</f>
        <v>0</v>
      </c>
      <c r="E238" s="458">
        <f>'TSTCW FGD'!$E$35</f>
        <v>0</v>
      </c>
      <c r="F238" s="458">
        <f>'TSTCW FGD'!$F$35</f>
        <v>0</v>
      </c>
      <c r="G238" s="458">
        <f>'TSTCW FGD'!$G$35</f>
        <v>0</v>
      </c>
      <c r="H238" s="458">
        <f>'TSTCW FGD'!$H$35</f>
        <v>0</v>
      </c>
      <c r="I238" s="458">
        <f>'TSTCW FGD'!$I$35</f>
        <v>0</v>
      </c>
      <c r="J238" s="458">
        <f>'TSTCW FGD'!$J$35</f>
        <v>0</v>
      </c>
      <c r="K238" s="458">
        <f>'TSTCW FGD'!$K$35</f>
        <v>0</v>
      </c>
      <c r="L238" s="458">
        <f>'TSTCW FGD'!$L$35</f>
        <v>0</v>
      </c>
      <c r="M238" s="772">
        <f>'TSTCW FGD'!$M$35</f>
        <v>0</v>
      </c>
    </row>
    <row r="239" spans="2:13" s="440" customFormat="1" hidden="1" outlineLevel="1">
      <c r="B239" s="770" t="str">
        <f>'TSTCWT FGD'!$B$2</f>
        <v>Texas State Technical College - West Texas</v>
      </c>
      <c r="C239" s="458"/>
      <c r="D239" s="458">
        <f>'TSTCWT FGD'!$D$35</f>
        <v>0</v>
      </c>
      <c r="E239" s="458">
        <f>'TSTCWT FGD'!$E$35</f>
        <v>0</v>
      </c>
      <c r="F239" s="458">
        <f>'TSTCWT FGD'!$F$35</f>
        <v>0</v>
      </c>
      <c r="G239" s="458">
        <f>'TSTCWT FGD'!$G$35</f>
        <v>0</v>
      </c>
      <c r="H239" s="458">
        <f>'TSTCWT FGD'!$H$35</f>
        <v>0</v>
      </c>
      <c r="I239" s="458">
        <f>'TSTCWT FGD'!$I$35</f>
        <v>0</v>
      </c>
      <c r="J239" s="458">
        <f>'TSTCWT FGD'!$J$35</f>
        <v>0</v>
      </c>
      <c r="K239" s="458">
        <f>'TSTCWT FGD'!$K$35</f>
        <v>0</v>
      </c>
      <c r="L239" s="458">
        <f>'TSTCWT FGD'!$L$35</f>
        <v>0</v>
      </c>
      <c r="M239" s="772">
        <f>'TSTCWT FGD'!$M$35</f>
        <v>0</v>
      </c>
    </row>
    <row r="240" spans="2:13" s="440" customFormat="1" hidden="1" outlineLevel="1">
      <c r="B240" s="770" t="str">
        <f>'TSTCNT FGD'!$B$2</f>
        <v>Texas State Technical College - North Texas</v>
      </c>
      <c r="C240" s="458"/>
      <c r="D240" s="458">
        <f>'TSTCNT FGD'!$D$35</f>
        <v>0</v>
      </c>
      <c r="E240" s="458">
        <f>'TSTCNT FGD'!$E$35</f>
        <v>0</v>
      </c>
      <c r="F240" s="458">
        <f>'TSTCNT FGD'!$F$35</f>
        <v>0</v>
      </c>
      <c r="G240" s="458">
        <f>'TSTCNT FGD'!$G$35</f>
        <v>0</v>
      </c>
      <c r="H240" s="458">
        <f>'TSTCNT FGD'!$H$35</f>
        <v>0</v>
      </c>
      <c r="I240" s="458">
        <f>'TSTCNT FGD'!$I$35</f>
        <v>0</v>
      </c>
      <c r="J240" s="458">
        <f>'TSTCNT FGD'!$J$35</f>
        <v>0</v>
      </c>
      <c r="K240" s="458">
        <f>'TSTCNT FGD'!$K$35</f>
        <v>0</v>
      </c>
      <c r="L240" s="458">
        <f>'TSTCNT FGD'!$L$35</f>
        <v>0</v>
      </c>
      <c r="M240" s="772">
        <f>'TSTCNT FGD'!$M$35</f>
        <v>0</v>
      </c>
    </row>
    <row r="241" spans="2:13" s="440" customFormat="1" hidden="1" outlineLevel="1">
      <c r="B241" s="770" t="str">
        <f>'TSTCFB FGD'!$B$2</f>
        <v>Texas State Technical College - Fort Bend</v>
      </c>
      <c r="C241" s="458"/>
      <c r="D241" s="458">
        <f>'TSTCFB FGD'!$D$35</f>
        <v>0</v>
      </c>
      <c r="E241" s="458">
        <f>'TSTCFB FGD'!$E$35</f>
        <v>0</v>
      </c>
      <c r="F241" s="458">
        <f>'TSTCFB FGD'!$F$35</f>
        <v>0</v>
      </c>
      <c r="G241" s="458">
        <f>'TSTCFB FGD'!$G$35</f>
        <v>0</v>
      </c>
      <c r="H241" s="458">
        <f>'TSTCFB FGD'!$H$35</f>
        <v>0</v>
      </c>
      <c r="I241" s="458">
        <f>'TSTCFB FGD'!$I$35</f>
        <v>0</v>
      </c>
      <c r="J241" s="458">
        <f>'TSTCFB FGD'!$J$35</f>
        <v>0</v>
      </c>
      <c r="K241" s="458">
        <f>'TSTCFB FGD'!$K$35</f>
        <v>0</v>
      </c>
      <c r="L241" s="458">
        <f>'TSTCFB FGD'!$L$35</f>
        <v>0</v>
      </c>
      <c r="M241" s="772">
        <f>'TSTCFB FGD'!$M$35</f>
        <v>0</v>
      </c>
    </row>
    <row r="242" spans="2:13" s="440" customFormat="1" collapsed="1">
      <c r="B242" s="428" t="s">
        <v>685</v>
      </c>
      <c r="C242" s="458"/>
      <c r="D242" s="458">
        <f t="shared" ref="D242:M242" si="24">SUM(D233:D241)</f>
        <v>0</v>
      </c>
      <c r="E242" s="458">
        <f t="shared" si="24"/>
        <v>0</v>
      </c>
      <c r="F242" s="458">
        <f t="shared" si="24"/>
        <v>0</v>
      </c>
      <c r="G242" s="458">
        <f t="shared" si="24"/>
        <v>0</v>
      </c>
      <c r="H242" s="458">
        <f t="shared" si="24"/>
        <v>0</v>
      </c>
      <c r="I242" s="458">
        <f t="shared" si="24"/>
        <v>0</v>
      </c>
      <c r="J242" s="458">
        <f t="shared" si="24"/>
        <v>0</v>
      </c>
      <c r="K242" s="458">
        <f t="shared" si="24"/>
        <v>0</v>
      </c>
      <c r="L242" s="458">
        <f t="shared" si="24"/>
        <v>0</v>
      </c>
      <c r="M242" s="772">
        <f t="shared" si="24"/>
        <v>0</v>
      </c>
    </row>
    <row r="243" spans="2:13" s="440" customFormat="1" hidden="1" outlineLevel="1">
      <c r="B243" s="770" t="str">
        <f>'LIT FGD'!$B$2</f>
        <v>Lamar Institute of Technology</v>
      </c>
      <c r="C243" s="458"/>
      <c r="D243" s="458">
        <f>'LIT FGD'!$D$36</f>
        <v>19085</v>
      </c>
      <c r="E243" s="458">
        <f>'LIT FGD'!$E$36</f>
        <v>2466678</v>
      </c>
      <c r="F243" s="458">
        <f>'LIT FGD'!$F$36</f>
        <v>531263</v>
      </c>
      <c r="G243" s="458">
        <f>'LIT FGD'!$G$36</f>
        <v>0</v>
      </c>
      <c r="H243" s="458">
        <f>'LIT FGD'!$H$36</f>
        <v>0</v>
      </c>
      <c r="I243" s="458">
        <f>'LIT FGD'!$I$36</f>
        <v>0</v>
      </c>
      <c r="J243" s="458">
        <f>'LIT FGD'!$J$36</f>
        <v>0</v>
      </c>
      <c r="K243" s="458">
        <f>'LIT FGD'!$K$36</f>
        <v>0</v>
      </c>
      <c r="L243" s="458">
        <f>'LIT FGD'!$L$36</f>
        <v>0</v>
      </c>
      <c r="M243" s="772">
        <f>'LIT FGD'!$M$36</f>
        <v>3017026</v>
      </c>
    </row>
    <row r="244" spans="2:13" s="440" customFormat="1" hidden="1" outlineLevel="1">
      <c r="B244" s="770" t="str">
        <f>'LSCO FGD'!$B$2</f>
        <v>Lamar State College - Orange</v>
      </c>
      <c r="C244" s="458"/>
      <c r="D244" s="458">
        <f>'LSCO FGD'!$D$36</f>
        <v>874728</v>
      </c>
      <c r="E244" s="458">
        <f>'LSCO FGD'!$E$36</f>
        <v>2188715</v>
      </c>
      <c r="F244" s="458">
        <f>'LSCO FGD'!$F$36</f>
        <v>243297</v>
      </c>
      <c r="G244" s="458">
        <f>'LSCO FGD'!$G$36</f>
        <v>0</v>
      </c>
      <c r="H244" s="458">
        <f>'LSCO FGD'!$H$36</f>
        <v>0</v>
      </c>
      <c r="I244" s="458">
        <f>'LSCO FGD'!$I$36</f>
        <v>0</v>
      </c>
      <c r="J244" s="458">
        <f>'LSCO FGD'!$J$36</f>
        <v>0</v>
      </c>
      <c r="K244" s="458">
        <f>'LSCO FGD'!$K$36</f>
        <v>0</v>
      </c>
      <c r="L244" s="458">
        <f>'LSCO FGD'!$L$36</f>
        <v>0</v>
      </c>
      <c r="M244" s="772">
        <f>'LSCO FGD'!$M$36</f>
        <v>3306740</v>
      </c>
    </row>
    <row r="245" spans="2:13" s="440" customFormat="1" hidden="1" outlineLevel="1">
      <c r="B245" s="770" t="str">
        <f>'LSCPA FGD'!$B$2</f>
        <v>Lamar State College - Port Arthur</v>
      </c>
      <c r="C245" s="458"/>
      <c r="D245" s="458">
        <f>'LSCPA FGD'!$D$36</f>
        <v>11184</v>
      </c>
      <c r="E245" s="458">
        <f>'LSCPA FGD'!$E$36</f>
        <v>2190253</v>
      </c>
      <c r="F245" s="458">
        <f>'LSCPA FGD'!$F$36</f>
        <v>278815</v>
      </c>
      <c r="G245" s="458">
        <f>'LSCPA FGD'!$G$36</f>
        <v>0</v>
      </c>
      <c r="H245" s="458">
        <f>'LSCPA FGD'!$H$36</f>
        <v>0</v>
      </c>
      <c r="I245" s="458">
        <f>'LSCPA FGD'!$I$36</f>
        <v>0</v>
      </c>
      <c r="J245" s="458">
        <f>'LSCPA FGD'!$J$36</f>
        <v>0</v>
      </c>
      <c r="K245" s="458">
        <f>'LSCPA FGD'!$K$36</f>
        <v>0</v>
      </c>
      <c r="L245" s="458">
        <f>'LSCPA FGD'!$L$36</f>
        <v>0</v>
      </c>
      <c r="M245" s="772">
        <f>'LSCPA FGD'!$M$36</f>
        <v>2480252</v>
      </c>
    </row>
    <row r="246" spans="2:13" s="440" customFormat="1" hidden="1" outlineLevel="1">
      <c r="B246" s="770" t="str">
        <f>'TSTCH FGD'!$B$2</f>
        <v>Texas State Technical College - Harlingen</v>
      </c>
      <c r="C246" s="458"/>
      <c r="D246" s="458">
        <f>'TSTCH FGD'!$D$36</f>
        <v>0</v>
      </c>
      <c r="E246" s="458">
        <f>'TSTCH FGD'!$E$36</f>
        <v>59286</v>
      </c>
      <c r="F246" s="458">
        <f>'TSTCH FGD'!$F$36</f>
        <v>0</v>
      </c>
      <c r="G246" s="458">
        <f>'TSTCH FGD'!$G$36</f>
        <v>0</v>
      </c>
      <c r="H246" s="458">
        <f>'TSTCH FGD'!$H$36</f>
        <v>0</v>
      </c>
      <c r="I246" s="458">
        <f>'TSTCH FGD'!$I$36</f>
        <v>0</v>
      </c>
      <c r="J246" s="458">
        <f>'TSTCH FGD'!$J$36</f>
        <v>0</v>
      </c>
      <c r="K246" s="458">
        <f>'TSTCH FGD'!$K$36</f>
        <v>0</v>
      </c>
      <c r="L246" s="458">
        <f>'TSTCH FGD'!$L$36</f>
        <v>0</v>
      </c>
      <c r="M246" s="772">
        <f>'TSTCH FGD'!$M$36</f>
        <v>59286</v>
      </c>
    </row>
    <row r="247" spans="2:13" s="440" customFormat="1" hidden="1" outlineLevel="1">
      <c r="B247" s="770" t="str">
        <f>'TSTCM FGD'!$B$2</f>
        <v>Texas State Technical College - Marshall</v>
      </c>
      <c r="C247" s="458"/>
      <c r="D247" s="458">
        <f>'TSTCM FGD'!$D$36</f>
        <v>0</v>
      </c>
      <c r="E247" s="458">
        <f>'TSTCM FGD'!$E$36</f>
        <v>964</v>
      </c>
      <c r="F247" s="458">
        <f>'TSTCM FGD'!$F$36</f>
        <v>0</v>
      </c>
      <c r="G247" s="458">
        <f>'TSTCM FGD'!$G$36</f>
        <v>0</v>
      </c>
      <c r="H247" s="458">
        <f>'TSTCM FGD'!$H$36</f>
        <v>0</v>
      </c>
      <c r="I247" s="458">
        <f>'TSTCM FGD'!$I$36</f>
        <v>0</v>
      </c>
      <c r="J247" s="458">
        <f>'TSTCM FGD'!$J$36</f>
        <v>0</v>
      </c>
      <c r="K247" s="458">
        <f>'TSTCM FGD'!$K$36</f>
        <v>0</v>
      </c>
      <c r="L247" s="458">
        <f>'TSTCM FGD'!$L$36</f>
        <v>0</v>
      </c>
      <c r="M247" s="772">
        <f>'TSTCM FGD'!$M$36</f>
        <v>964</v>
      </c>
    </row>
    <row r="248" spans="2:13" s="440" customFormat="1" hidden="1" outlineLevel="1">
      <c r="B248" s="770" t="str">
        <f>'TSTCW FGD'!$B$2</f>
        <v>Texas State Technical College - Waco</v>
      </c>
      <c r="C248" s="458"/>
      <c r="D248" s="458">
        <f>'TSTCW FGD'!$D$36</f>
        <v>0</v>
      </c>
      <c r="E248" s="458">
        <f>'TSTCW FGD'!$E$36</f>
        <v>1699544</v>
      </c>
      <c r="F248" s="458">
        <f>'TSTCW FGD'!$F$36</f>
        <v>0</v>
      </c>
      <c r="G248" s="458">
        <f>'TSTCW FGD'!$G$36</f>
        <v>0</v>
      </c>
      <c r="H248" s="458">
        <f>'TSTCW FGD'!$H$36</f>
        <v>0</v>
      </c>
      <c r="I248" s="458">
        <f>'TSTCW FGD'!$I$36</f>
        <v>0</v>
      </c>
      <c r="J248" s="458">
        <f>'TSTCW FGD'!$J$36</f>
        <v>0</v>
      </c>
      <c r="K248" s="458">
        <f>'TSTCW FGD'!$K$36</f>
        <v>0</v>
      </c>
      <c r="L248" s="458">
        <f>'TSTCW FGD'!$L$36</f>
        <v>0</v>
      </c>
      <c r="M248" s="772">
        <f>'TSTCW FGD'!$M$36</f>
        <v>1699544</v>
      </c>
    </row>
    <row r="249" spans="2:13" s="440" customFormat="1" hidden="1" outlineLevel="1">
      <c r="B249" s="770" t="str">
        <f>'TSTCWT FGD'!$B$2</f>
        <v>Texas State Technical College - West Texas</v>
      </c>
      <c r="C249" s="458"/>
      <c r="D249" s="458">
        <f>'TSTCWT FGD'!$D$36</f>
        <v>0</v>
      </c>
      <c r="E249" s="458">
        <f>'TSTCWT FGD'!$E$36</f>
        <v>4097</v>
      </c>
      <c r="F249" s="458">
        <f>'TSTCWT FGD'!$F$36</f>
        <v>0</v>
      </c>
      <c r="G249" s="458">
        <f>'TSTCWT FGD'!$G$36</f>
        <v>0</v>
      </c>
      <c r="H249" s="458">
        <f>'TSTCWT FGD'!$H$36</f>
        <v>0</v>
      </c>
      <c r="I249" s="458">
        <f>'TSTCWT FGD'!$I$36</f>
        <v>0</v>
      </c>
      <c r="J249" s="458">
        <f>'TSTCWT FGD'!$J$36</f>
        <v>0</v>
      </c>
      <c r="K249" s="458">
        <f>'TSTCWT FGD'!$K$36</f>
        <v>0</v>
      </c>
      <c r="L249" s="458">
        <f>'TSTCWT FGD'!$L$36</f>
        <v>0</v>
      </c>
      <c r="M249" s="772">
        <f>'TSTCWT FGD'!$M$36</f>
        <v>4097</v>
      </c>
    </row>
    <row r="250" spans="2:13" s="440" customFormat="1" hidden="1" outlineLevel="1">
      <c r="B250" s="770" t="str">
        <f>'TSTCNT FGD'!$B$2</f>
        <v>Texas State Technical College - North Texas</v>
      </c>
      <c r="C250" s="458"/>
      <c r="D250" s="458">
        <f>'TSTCNT FGD'!$D$36</f>
        <v>0</v>
      </c>
      <c r="E250" s="458">
        <f>'TSTCNT FGD'!$E$36</f>
        <v>103000</v>
      </c>
      <c r="F250" s="458">
        <f>'TSTCNT FGD'!$F$36</f>
        <v>0</v>
      </c>
      <c r="G250" s="458">
        <f>'TSTCNT FGD'!$G$36</f>
        <v>0</v>
      </c>
      <c r="H250" s="458">
        <f>'TSTCNT FGD'!$H$36</f>
        <v>0</v>
      </c>
      <c r="I250" s="458">
        <f>'TSTCNT FGD'!$I$36</f>
        <v>0</v>
      </c>
      <c r="J250" s="458">
        <f>'TSTCNT FGD'!$J$36</f>
        <v>0</v>
      </c>
      <c r="K250" s="458">
        <f>'TSTCNT FGD'!$K$36</f>
        <v>0</v>
      </c>
      <c r="L250" s="458">
        <f>'TSTCNT FGD'!$L$36</f>
        <v>0</v>
      </c>
      <c r="M250" s="772">
        <f>'TSTCNT FGD'!$M$36</f>
        <v>103000</v>
      </c>
    </row>
    <row r="251" spans="2:13" s="440" customFormat="1" hidden="1" outlineLevel="1">
      <c r="B251" s="770" t="str">
        <f>'TSTCFB FGD'!$B$2</f>
        <v>Texas State Technical College - Fort Bend</v>
      </c>
      <c r="C251" s="458"/>
      <c r="D251" s="458">
        <f>'TSTCFB FGD'!$D$36</f>
        <v>0</v>
      </c>
      <c r="E251" s="458">
        <f>'TSTCFB FGD'!$E$36</f>
        <v>0</v>
      </c>
      <c r="F251" s="458">
        <f>'TSTCFB FGD'!$F$36</f>
        <v>0</v>
      </c>
      <c r="G251" s="458">
        <f>'TSTCFB FGD'!$G$36</f>
        <v>0</v>
      </c>
      <c r="H251" s="458">
        <f>'TSTCFB FGD'!$H$36</f>
        <v>0</v>
      </c>
      <c r="I251" s="458">
        <f>'TSTCFB FGD'!$I$36</f>
        <v>0</v>
      </c>
      <c r="J251" s="458">
        <f>'TSTCFB FGD'!$J$36</f>
        <v>0</v>
      </c>
      <c r="K251" s="458">
        <f>'TSTCFB FGD'!$K$36</f>
        <v>0</v>
      </c>
      <c r="L251" s="458">
        <f>'TSTCFB FGD'!$L$36</f>
        <v>0</v>
      </c>
      <c r="M251" s="772">
        <f>'TSTCFB FGD'!$M$36</f>
        <v>0</v>
      </c>
    </row>
    <row r="252" spans="2:13" s="440" customFormat="1" collapsed="1">
      <c r="B252" s="469" t="s">
        <v>708</v>
      </c>
      <c r="C252" s="771"/>
      <c r="D252" s="771">
        <f t="shared" ref="D252:M252" si="25">SUM(D243:D251)</f>
        <v>904997</v>
      </c>
      <c r="E252" s="771">
        <f t="shared" si="25"/>
        <v>8712537</v>
      </c>
      <c r="F252" s="771">
        <f t="shared" si="25"/>
        <v>1053375</v>
      </c>
      <c r="G252" s="771">
        <f t="shared" si="25"/>
        <v>0</v>
      </c>
      <c r="H252" s="771">
        <f t="shared" si="25"/>
        <v>0</v>
      </c>
      <c r="I252" s="771">
        <f t="shared" si="25"/>
        <v>0</v>
      </c>
      <c r="J252" s="771">
        <f t="shared" si="25"/>
        <v>0</v>
      </c>
      <c r="K252" s="771">
        <f t="shared" si="25"/>
        <v>0</v>
      </c>
      <c r="L252" s="771">
        <f t="shared" si="25"/>
        <v>0</v>
      </c>
      <c r="M252" s="771">
        <f t="shared" si="25"/>
        <v>10670909</v>
      </c>
    </row>
    <row r="253" spans="2:13" s="440" customFormat="1" hidden="1" outlineLevel="1">
      <c r="B253" s="770" t="str">
        <f>'LIT FGD'!$B$2</f>
        <v>Lamar Institute of Technology</v>
      </c>
      <c r="C253" s="772"/>
      <c r="D253" s="772">
        <f>'LIT FGD'!$D$37</f>
        <v>0</v>
      </c>
      <c r="E253" s="772">
        <f>'LIT FGD'!$E$37</f>
        <v>0</v>
      </c>
      <c r="F253" s="772">
        <f>'LIT FGD'!$F$37</f>
        <v>0</v>
      </c>
      <c r="G253" s="772">
        <f>'LIT FGD'!$G$37</f>
        <v>0</v>
      </c>
      <c r="H253" s="772">
        <f>'LIT FGD'!$H$37</f>
        <v>0</v>
      </c>
      <c r="I253" s="772">
        <f>'LIT FGD'!$I$37</f>
        <v>0</v>
      </c>
      <c r="J253" s="772">
        <f>'LIT FGD'!$J$37</f>
        <v>0</v>
      </c>
      <c r="K253" s="772">
        <f>'LIT FGD'!$K$37</f>
        <v>0</v>
      </c>
      <c r="L253" s="772">
        <f>'LIT FGD'!$L$37</f>
        <v>0</v>
      </c>
      <c r="M253" s="772">
        <f>'LIT FGD'!$M$37</f>
        <v>0</v>
      </c>
    </row>
    <row r="254" spans="2:13" s="440" customFormat="1" hidden="1" outlineLevel="1">
      <c r="B254" s="770" t="str">
        <f>'LSCO FGD'!$B$2</f>
        <v>Lamar State College - Orange</v>
      </c>
      <c r="C254" s="772"/>
      <c r="D254" s="772">
        <f>'LSCO FGD'!$D$37</f>
        <v>0</v>
      </c>
      <c r="E254" s="772">
        <f>'LSCO FGD'!$E$37</f>
        <v>0</v>
      </c>
      <c r="F254" s="772">
        <f>'LSCO FGD'!$F$37</f>
        <v>0</v>
      </c>
      <c r="G254" s="772">
        <f>'LSCO FGD'!$G$37</f>
        <v>0</v>
      </c>
      <c r="H254" s="772">
        <f>'LSCO FGD'!$H$37</f>
        <v>0</v>
      </c>
      <c r="I254" s="772">
        <f>'LSCO FGD'!$I$37</f>
        <v>0</v>
      </c>
      <c r="J254" s="772">
        <f>'LSCO FGD'!$J$37</f>
        <v>0</v>
      </c>
      <c r="K254" s="772">
        <f>'LSCO FGD'!$K$37</f>
        <v>0</v>
      </c>
      <c r="L254" s="772">
        <f>'LSCO FGD'!$L$37</f>
        <v>0</v>
      </c>
      <c r="M254" s="772">
        <f>'LSCO FGD'!$M$37</f>
        <v>0</v>
      </c>
    </row>
    <row r="255" spans="2:13" s="440" customFormat="1" hidden="1" outlineLevel="1">
      <c r="B255" s="770" t="str">
        <f>'LSCPA FGD'!$B$2</f>
        <v>Lamar State College - Port Arthur</v>
      </c>
      <c r="C255" s="772"/>
      <c r="D255" s="772">
        <f>'LSCPA FGD'!$D$37</f>
        <v>0</v>
      </c>
      <c r="E255" s="772">
        <f>'LSCPA FGD'!$E$37</f>
        <v>0</v>
      </c>
      <c r="F255" s="772">
        <f>'LSCPA FGD'!$F$37</f>
        <v>0</v>
      </c>
      <c r="G255" s="772">
        <f>'LSCPA FGD'!$G$37</f>
        <v>0</v>
      </c>
      <c r="H255" s="772">
        <f>'LSCPA FGD'!$H$37</f>
        <v>0</v>
      </c>
      <c r="I255" s="772">
        <f>'LSCPA FGD'!$I$37</f>
        <v>0</v>
      </c>
      <c r="J255" s="772">
        <f>'LSCPA FGD'!$J$37</f>
        <v>0</v>
      </c>
      <c r="K255" s="772">
        <f>'LSCPA FGD'!$K$37</f>
        <v>0</v>
      </c>
      <c r="L255" s="772">
        <f>'LSCPA FGD'!$L$37</f>
        <v>0</v>
      </c>
      <c r="M255" s="772">
        <f>'LSCPA FGD'!$M$37</f>
        <v>0</v>
      </c>
    </row>
    <row r="256" spans="2:13" s="440" customFormat="1" hidden="1" outlineLevel="1">
      <c r="B256" s="770" t="str">
        <f>'TSTCH FGD'!$B$2</f>
        <v>Texas State Technical College - Harlingen</v>
      </c>
      <c r="C256" s="772"/>
      <c r="D256" s="772">
        <f>'TSTCH FGD'!$D$37</f>
        <v>0</v>
      </c>
      <c r="E256" s="772">
        <f>'TSTCH FGD'!$E$37</f>
        <v>0</v>
      </c>
      <c r="F256" s="772">
        <f>'TSTCH FGD'!$F$37</f>
        <v>0</v>
      </c>
      <c r="G256" s="772">
        <f>'TSTCH FGD'!$G$37</f>
        <v>0</v>
      </c>
      <c r="H256" s="772">
        <f>'TSTCH FGD'!$H$37</f>
        <v>0</v>
      </c>
      <c r="I256" s="772">
        <f>'TSTCH FGD'!$I$37</f>
        <v>0</v>
      </c>
      <c r="J256" s="772">
        <f>'TSTCH FGD'!$J$37</f>
        <v>0</v>
      </c>
      <c r="K256" s="772">
        <f>'TSTCH FGD'!$K$37</f>
        <v>0</v>
      </c>
      <c r="L256" s="772">
        <f>'TSTCH FGD'!$L$37</f>
        <v>0</v>
      </c>
      <c r="M256" s="772">
        <f>'TSTCH FGD'!$M$37</f>
        <v>0</v>
      </c>
    </row>
    <row r="257" spans="2:13" s="440" customFormat="1" hidden="1" outlineLevel="1">
      <c r="B257" s="770" t="str">
        <f>'TSTCM FGD'!$B$2</f>
        <v>Texas State Technical College - Marshall</v>
      </c>
      <c r="C257" s="772"/>
      <c r="D257" s="772">
        <f>'TSTCM FGD'!$D$37</f>
        <v>0</v>
      </c>
      <c r="E257" s="772">
        <f>'TSTCM FGD'!$E$37</f>
        <v>0</v>
      </c>
      <c r="F257" s="772">
        <f>'TSTCM FGD'!$F$37</f>
        <v>0</v>
      </c>
      <c r="G257" s="772">
        <f>'TSTCM FGD'!$G$37</f>
        <v>0</v>
      </c>
      <c r="H257" s="772">
        <f>'TSTCM FGD'!$H$37</f>
        <v>0</v>
      </c>
      <c r="I257" s="772">
        <f>'TSTCM FGD'!$I$37</f>
        <v>0</v>
      </c>
      <c r="J257" s="772">
        <f>'TSTCM FGD'!$J$37</f>
        <v>0</v>
      </c>
      <c r="K257" s="772">
        <f>'TSTCM FGD'!$K$37</f>
        <v>0</v>
      </c>
      <c r="L257" s="772">
        <f>'TSTCM FGD'!$L$37</f>
        <v>0</v>
      </c>
      <c r="M257" s="772">
        <f>'TSTCM FGD'!$M$37</f>
        <v>0</v>
      </c>
    </row>
    <row r="258" spans="2:13" s="440" customFormat="1" hidden="1" outlineLevel="1">
      <c r="B258" s="770" t="str">
        <f>'TSTCW FGD'!$B$2</f>
        <v>Texas State Technical College - Waco</v>
      </c>
      <c r="C258" s="772"/>
      <c r="D258" s="772">
        <f>'TSTCW FGD'!$D$37</f>
        <v>0</v>
      </c>
      <c r="E258" s="772">
        <f>'TSTCW FGD'!$E$37</f>
        <v>0</v>
      </c>
      <c r="F258" s="772">
        <f>'TSTCW FGD'!$F$37</f>
        <v>0</v>
      </c>
      <c r="G258" s="772">
        <f>'TSTCW FGD'!$G$37</f>
        <v>0</v>
      </c>
      <c r="H258" s="772">
        <f>'TSTCW FGD'!$H$37</f>
        <v>0</v>
      </c>
      <c r="I258" s="772">
        <f>'TSTCW FGD'!$I$37</f>
        <v>0</v>
      </c>
      <c r="J258" s="772">
        <f>'TSTCW FGD'!$J$37</f>
        <v>0</v>
      </c>
      <c r="K258" s="772">
        <f>'TSTCW FGD'!$K$37</f>
        <v>0</v>
      </c>
      <c r="L258" s="772">
        <f>'TSTCW FGD'!$L$37</f>
        <v>0</v>
      </c>
      <c r="M258" s="772">
        <f>'TSTCW FGD'!$M$37</f>
        <v>0</v>
      </c>
    </row>
    <row r="259" spans="2:13" s="440" customFormat="1" hidden="1" outlineLevel="1">
      <c r="B259" s="770" t="str">
        <f>'TSTCWT FGD'!$B$2</f>
        <v>Texas State Technical College - West Texas</v>
      </c>
      <c r="C259" s="772"/>
      <c r="D259" s="772">
        <f>'TSTCWT FGD'!$D$37</f>
        <v>0</v>
      </c>
      <c r="E259" s="772">
        <f>'TSTCWT FGD'!$E$37</f>
        <v>0</v>
      </c>
      <c r="F259" s="772">
        <f>'TSTCWT FGD'!$F$37</f>
        <v>0</v>
      </c>
      <c r="G259" s="772">
        <f>'TSTCWT FGD'!$G$37</f>
        <v>0</v>
      </c>
      <c r="H259" s="772">
        <f>'TSTCWT FGD'!$H$37</f>
        <v>0</v>
      </c>
      <c r="I259" s="772">
        <f>'TSTCWT FGD'!$I$37</f>
        <v>0</v>
      </c>
      <c r="J259" s="772">
        <f>'TSTCWT FGD'!$J$37</f>
        <v>0</v>
      </c>
      <c r="K259" s="772">
        <f>'TSTCWT FGD'!$K$37</f>
        <v>0</v>
      </c>
      <c r="L259" s="772">
        <f>'TSTCWT FGD'!$L$37</f>
        <v>0</v>
      </c>
      <c r="M259" s="772">
        <f>'TSTCWT FGD'!$M$37</f>
        <v>0</v>
      </c>
    </row>
    <row r="260" spans="2:13" s="440" customFormat="1" hidden="1" outlineLevel="1">
      <c r="B260" s="770" t="str">
        <f>'TSTCNT FGD'!$B$2</f>
        <v>Texas State Technical College - North Texas</v>
      </c>
      <c r="C260" s="772"/>
      <c r="D260" s="772">
        <f>'TSTCNT FGD'!$D$37</f>
        <v>0</v>
      </c>
      <c r="E260" s="772">
        <f>'TSTCNT FGD'!$E$37</f>
        <v>0</v>
      </c>
      <c r="F260" s="772">
        <f>'TSTCNT FGD'!$F$37</f>
        <v>0</v>
      </c>
      <c r="G260" s="772">
        <f>'TSTCNT FGD'!$G$37</f>
        <v>0</v>
      </c>
      <c r="H260" s="772">
        <f>'TSTCNT FGD'!$H$37</f>
        <v>0</v>
      </c>
      <c r="I260" s="772">
        <f>'TSTCNT FGD'!$I$37</f>
        <v>0</v>
      </c>
      <c r="J260" s="772">
        <f>'TSTCNT FGD'!$J$37</f>
        <v>0</v>
      </c>
      <c r="K260" s="772">
        <f>'TSTCNT FGD'!$K$37</f>
        <v>0</v>
      </c>
      <c r="L260" s="772">
        <f>'TSTCNT FGD'!$L$37</f>
        <v>0</v>
      </c>
      <c r="M260" s="772">
        <f>'TSTCNT FGD'!$M$37</f>
        <v>0</v>
      </c>
    </row>
    <row r="261" spans="2:13" s="440" customFormat="1" hidden="1" outlineLevel="1">
      <c r="B261" s="770" t="str">
        <f>'TSTCFB FGD'!$B$2</f>
        <v>Texas State Technical College - Fort Bend</v>
      </c>
      <c r="C261" s="772"/>
      <c r="D261" s="772">
        <f>'TSTCFB FGD'!$D$37</f>
        <v>0</v>
      </c>
      <c r="E261" s="772">
        <f>'TSTCFB FGD'!$E$37</f>
        <v>0</v>
      </c>
      <c r="F261" s="772">
        <f>'TSTCFB FGD'!$F$37</f>
        <v>0</v>
      </c>
      <c r="G261" s="772">
        <f>'TSTCFB FGD'!$G$37</f>
        <v>0</v>
      </c>
      <c r="H261" s="772">
        <f>'TSTCFB FGD'!$H$37</f>
        <v>0</v>
      </c>
      <c r="I261" s="772">
        <f>'TSTCFB FGD'!$I$37</f>
        <v>0</v>
      </c>
      <c r="J261" s="772">
        <f>'TSTCFB FGD'!$J$37</f>
        <v>0</v>
      </c>
      <c r="K261" s="772">
        <f>'TSTCFB FGD'!$K$37</f>
        <v>0</v>
      </c>
      <c r="L261" s="772">
        <f>'TSTCFB FGD'!$L$37</f>
        <v>0</v>
      </c>
      <c r="M261" s="772">
        <f>'TSTCFB FGD'!$M$37</f>
        <v>0</v>
      </c>
    </row>
    <row r="262" spans="2:13" s="440" customFormat="1" collapsed="1">
      <c r="B262" s="428" t="s">
        <v>689</v>
      </c>
      <c r="C262" s="458"/>
      <c r="D262" s="458">
        <f t="shared" ref="D262:M262" si="26">SUM(D253:D261)</f>
        <v>0</v>
      </c>
      <c r="E262" s="458">
        <f t="shared" si="26"/>
        <v>0</v>
      </c>
      <c r="F262" s="458">
        <f t="shared" si="26"/>
        <v>0</v>
      </c>
      <c r="G262" s="458">
        <f t="shared" si="26"/>
        <v>0</v>
      </c>
      <c r="H262" s="458">
        <f t="shared" si="26"/>
        <v>0</v>
      </c>
      <c r="I262" s="458">
        <f t="shared" si="26"/>
        <v>0</v>
      </c>
      <c r="J262" s="458">
        <f t="shared" si="26"/>
        <v>0</v>
      </c>
      <c r="K262" s="458">
        <f t="shared" si="26"/>
        <v>0</v>
      </c>
      <c r="L262" s="458">
        <f t="shared" si="26"/>
        <v>0</v>
      </c>
      <c r="M262" s="772">
        <f t="shared" si="26"/>
        <v>0</v>
      </c>
    </row>
    <row r="263" spans="2:13" s="440" customFormat="1" hidden="1" outlineLevel="1">
      <c r="B263" s="770" t="str">
        <f>'LIT FGD'!$B$2</f>
        <v>Lamar Institute of Technology</v>
      </c>
      <c r="C263" s="458"/>
      <c r="D263" s="458">
        <f>'LIT FGD'!$D$38</f>
        <v>0</v>
      </c>
      <c r="E263" s="458">
        <f>'LIT FGD'!$E$38</f>
        <v>0</v>
      </c>
      <c r="F263" s="458">
        <f>'LIT FGD'!$F$38</f>
        <v>0</v>
      </c>
      <c r="G263" s="458">
        <f>'LIT FGD'!$G$38</f>
        <v>0</v>
      </c>
      <c r="H263" s="458">
        <f>'LIT FGD'!$H$38</f>
        <v>0</v>
      </c>
      <c r="I263" s="458">
        <f>'LIT FGD'!$I$38</f>
        <v>0</v>
      </c>
      <c r="J263" s="458">
        <f>'LIT FGD'!$J$38</f>
        <v>0</v>
      </c>
      <c r="K263" s="458">
        <f>'LIT FGD'!$K$38</f>
        <v>0</v>
      </c>
      <c r="L263" s="458">
        <f>'LIT FGD'!$L$38</f>
        <v>0</v>
      </c>
      <c r="M263" s="772">
        <f>'LIT FGD'!$M$38</f>
        <v>0</v>
      </c>
    </row>
    <row r="264" spans="2:13" s="440" customFormat="1" hidden="1" outlineLevel="1">
      <c r="B264" s="770" t="str">
        <f>'LSCO FGD'!$B$2</f>
        <v>Lamar State College - Orange</v>
      </c>
      <c r="C264" s="458"/>
      <c r="D264" s="458">
        <f>'LSCO FGD'!$D$38</f>
        <v>0</v>
      </c>
      <c r="E264" s="458">
        <f>'LSCO FGD'!$E$38</f>
        <v>0</v>
      </c>
      <c r="F264" s="458">
        <f>'LSCO FGD'!$F$38</f>
        <v>0</v>
      </c>
      <c r="G264" s="458">
        <f>'LSCO FGD'!$G$38</f>
        <v>0</v>
      </c>
      <c r="H264" s="458">
        <f>'LSCO FGD'!$H$38</f>
        <v>0</v>
      </c>
      <c r="I264" s="458">
        <f>'LSCO FGD'!$I$38</f>
        <v>0</v>
      </c>
      <c r="J264" s="458">
        <f>'LSCO FGD'!$J$38</f>
        <v>0</v>
      </c>
      <c r="K264" s="458">
        <f>'LSCO FGD'!$K$38</f>
        <v>0</v>
      </c>
      <c r="L264" s="458">
        <f>'LSCO FGD'!$L$38</f>
        <v>0</v>
      </c>
      <c r="M264" s="772">
        <f>'LSCO FGD'!$M$38</f>
        <v>0</v>
      </c>
    </row>
    <row r="265" spans="2:13" s="440" customFormat="1" hidden="1" outlineLevel="1">
      <c r="B265" s="770" t="str">
        <f>'LSCPA FGD'!$B$2</f>
        <v>Lamar State College - Port Arthur</v>
      </c>
      <c r="C265" s="458"/>
      <c r="D265" s="458">
        <f>'LSCPA FGD'!$D$38</f>
        <v>0</v>
      </c>
      <c r="E265" s="458">
        <f>'LSCPA FGD'!$E$38</f>
        <v>0</v>
      </c>
      <c r="F265" s="458">
        <f>'LSCPA FGD'!$F$38</f>
        <v>0</v>
      </c>
      <c r="G265" s="458">
        <f>'LSCPA FGD'!$G$38</f>
        <v>0</v>
      </c>
      <c r="H265" s="458">
        <f>'LSCPA FGD'!$H$38</f>
        <v>0</v>
      </c>
      <c r="I265" s="458">
        <f>'LSCPA FGD'!$I$38</f>
        <v>0</v>
      </c>
      <c r="J265" s="458">
        <f>'LSCPA FGD'!$J$38</f>
        <v>0</v>
      </c>
      <c r="K265" s="458">
        <f>'LSCPA FGD'!$K$38</f>
        <v>0</v>
      </c>
      <c r="L265" s="458">
        <f>'LSCPA FGD'!$L$38</f>
        <v>0</v>
      </c>
      <c r="M265" s="772">
        <f>'LSCPA FGD'!$M$38</f>
        <v>0</v>
      </c>
    </row>
    <row r="266" spans="2:13" s="440" customFormat="1" hidden="1" outlineLevel="1">
      <c r="B266" s="770" t="str">
        <f>'TSTCH FGD'!$B$2</f>
        <v>Texas State Technical College - Harlingen</v>
      </c>
      <c r="C266" s="458"/>
      <c r="D266" s="458">
        <f>'TSTCH FGD'!$D$38</f>
        <v>0</v>
      </c>
      <c r="E266" s="458">
        <f>'TSTCH FGD'!$E$38</f>
        <v>0</v>
      </c>
      <c r="F266" s="458">
        <f>'TSTCH FGD'!$F$38</f>
        <v>0</v>
      </c>
      <c r="G266" s="458">
        <f>'TSTCH FGD'!$G$38</f>
        <v>0</v>
      </c>
      <c r="H266" s="458">
        <f>'TSTCH FGD'!$H$38</f>
        <v>0</v>
      </c>
      <c r="I266" s="458">
        <f>'TSTCH FGD'!$I$38</f>
        <v>0</v>
      </c>
      <c r="J266" s="458">
        <f>'TSTCH FGD'!$J$38</f>
        <v>0</v>
      </c>
      <c r="K266" s="458">
        <f>'TSTCH FGD'!$K$38</f>
        <v>0</v>
      </c>
      <c r="L266" s="458">
        <f>'TSTCH FGD'!$L$38</f>
        <v>0</v>
      </c>
      <c r="M266" s="772">
        <f>'TSTCH FGD'!$M$38</f>
        <v>0</v>
      </c>
    </row>
    <row r="267" spans="2:13" s="440" customFormat="1" hidden="1" outlineLevel="1">
      <c r="B267" s="770" t="str">
        <f>'TSTCM FGD'!$B$2</f>
        <v>Texas State Technical College - Marshall</v>
      </c>
      <c r="C267" s="458"/>
      <c r="D267" s="458">
        <f>'TSTCM FGD'!$D$38</f>
        <v>0</v>
      </c>
      <c r="E267" s="458">
        <f>'TSTCM FGD'!$E$38</f>
        <v>0</v>
      </c>
      <c r="F267" s="458">
        <f>'TSTCM FGD'!$F$38</f>
        <v>0</v>
      </c>
      <c r="G267" s="458">
        <f>'TSTCM FGD'!$G$38</f>
        <v>0</v>
      </c>
      <c r="H267" s="458">
        <f>'TSTCM FGD'!$H$38</f>
        <v>0</v>
      </c>
      <c r="I267" s="458">
        <f>'TSTCM FGD'!$I$38</f>
        <v>0</v>
      </c>
      <c r="J267" s="458">
        <f>'TSTCM FGD'!$J$38</f>
        <v>0</v>
      </c>
      <c r="K267" s="458">
        <f>'TSTCM FGD'!$K$38</f>
        <v>0</v>
      </c>
      <c r="L267" s="458">
        <f>'TSTCM FGD'!$L$38</f>
        <v>0</v>
      </c>
      <c r="M267" s="772">
        <f>'TSTCM FGD'!$M$38</f>
        <v>0</v>
      </c>
    </row>
    <row r="268" spans="2:13" s="440" customFormat="1" hidden="1" outlineLevel="1">
      <c r="B268" s="770" t="str">
        <f>'TSTCW FGD'!$B$2</f>
        <v>Texas State Technical College - Waco</v>
      </c>
      <c r="C268" s="458"/>
      <c r="D268" s="458">
        <f>'TSTCW FGD'!$D$38</f>
        <v>0</v>
      </c>
      <c r="E268" s="458">
        <f>'TSTCW FGD'!$E$38</f>
        <v>0</v>
      </c>
      <c r="F268" s="458">
        <f>'TSTCW FGD'!$F$38</f>
        <v>0</v>
      </c>
      <c r="G268" s="458">
        <f>'TSTCW FGD'!$G$38</f>
        <v>0</v>
      </c>
      <c r="H268" s="458">
        <f>'TSTCW FGD'!$H$38</f>
        <v>0</v>
      </c>
      <c r="I268" s="458">
        <f>'TSTCW FGD'!$I$38</f>
        <v>0</v>
      </c>
      <c r="J268" s="458">
        <f>'TSTCW FGD'!$J$38</f>
        <v>0</v>
      </c>
      <c r="K268" s="458">
        <f>'TSTCW FGD'!$K$38</f>
        <v>0</v>
      </c>
      <c r="L268" s="458">
        <f>'TSTCW FGD'!$L$38</f>
        <v>0</v>
      </c>
      <c r="M268" s="772">
        <f>'TSTCW FGD'!$M$38</f>
        <v>0</v>
      </c>
    </row>
    <row r="269" spans="2:13" s="440" customFormat="1" hidden="1" outlineLevel="1">
      <c r="B269" s="770" t="str">
        <f>'TSTCWT FGD'!$B$2</f>
        <v>Texas State Technical College - West Texas</v>
      </c>
      <c r="C269" s="458"/>
      <c r="D269" s="458">
        <f>'TSTCWT FGD'!$D$38</f>
        <v>0</v>
      </c>
      <c r="E269" s="458">
        <f>'TSTCWT FGD'!$E$38</f>
        <v>0</v>
      </c>
      <c r="F269" s="458">
        <f>'TSTCWT FGD'!$F$38</f>
        <v>0</v>
      </c>
      <c r="G269" s="458">
        <f>'TSTCWT FGD'!$G$38</f>
        <v>0</v>
      </c>
      <c r="H269" s="458">
        <f>'TSTCWT FGD'!$H$38</f>
        <v>0</v>
      </c>
      <c r="I269" s="458">
        <f>'TSTCWT FGD'!$I$38</f>
        <v>0</v>
      </c>
      <c r="J269" s="458">
        <f>'TSTCWT FGD'!$J$38</f>
        <v>0</v>
      </c>
      <c r="K269" s="458">
        <f>'TSTCWT FGD'!$K$38</f>
        <v>0</v>
      </c>
      <c r="L269" s="458">
        <f>'TSTCWT FGD'!$L$38</f>
        <v>0</v>
      </c>
      <c r="M269" s="772">
        <f>'TSTCWT FGD'!$M$38</f>
        <v>0</v>
      </c>
    </row>
    <row r="270" spans="2:13" s="440" customFormat="1" hidden="1" outlineLevel="1">
      <c r="B270" s="770" t="str">
        <f>'TSTCNT FGD'!$B$2</f>
        <v>Texas State Technical College - North Texas</v>
      </c>
      <c r="C270" s="458"/>
      <c r="D270" s="458">
        <f>'TSTCNT FGD'!$D$38</f>
        <v>0</v>
      </c>
      <c r="E270" s="458">
        <f>'TSTCNT FGD'!$E$38</f>
        <v>0</v>
      </c>
      <c r="F270" s="458">
        <f>'TSTCNT FGD'!$F$38</f>
        <v>0</v>
      </c>
      <c r="G270" s="458">
        <f>'TSTCNT FGD'!$G$38</f>
        <v>0</v>
      </c>
      <c r="H270" s="458">
        <f>'TSTCNT FGD'!$H$38</f>
        <v>0</v>
      </c>
      <c r="I270" s="458">
        <f>'TSTCNT FGD'!$I$38</f>
        <v>0</v>
      </c>
      <c r="J270" s="458">
        <f>'TSTCNT FGD'!$J$38</f>
        <v>0</v>
      </c>
      <c r="K270" s="458">
        <f>'TSTCNT FGD'!$K$38</f>
        <v>0</v>
      </c>
      <c r="L270" s="458">
        <f>'TSTCNT FGD'!$L$38</f>
        <v>0</v>
      </c>
      <c r="M270" s="772">
        <f>'TSTCNT FGD'!$M$38</f>
        <v>0</v>
      </c>
    </row>
    <row r="271" spans="2:13" s="440" customFormat="1" hidden="1" outlineLevel="1">
      <c r="B271" s="770" t="str">
        <f>'TSTCFB FGD'!$B$2</f>
        <v>Texas State Technical College - Fort Bend</v>
      </c>
      <c r="C271" s="458"/>
      <c r="D271" s="458">
        <f>'TSTCFB FGD'!$D$38</f>
        <v>0</v>
      </c>
      <c r="E271" s="458">
        <f>'TSTCFB FGD'!$E$38</f>
        <v>0</v>
      </c>
      <c r="F271" s="458">
        <f>'TSTCFB FGD'!$F$38</f>
        <v>0</v>
      </c>
      <c r="G271" s="458">
        <f>'TSTCFB FGD'!$G$38</f>
        <v>0</v>
      </c>
      <c r="H271" s="458">
        <f>'TSTCFB FGD'!$H$38</f>
        <v>0</v>
      </c>
      <c r="I271" s="458">
        <f>'TSTCFB FGD'!$I$38</f>
        <v>0</v>
      </c>
      <c r="J271" s="458">
        <f>'TSTCFB FGD'!$J$38</f>
        <v>0</v>
      </c>
      <c r="K271" s="458">
        <f>'TSTCFB FGD'!$K$38</f>
        <v>0</v>
      </c>
      <c r="L271" s="458">
        <f>'TSTCFB FGD'!$L$38</f>
        <v>0</v>
      </c>
      <c r="M271" s="772">
        <f>'TSTCFB FGD'!$M$38</f>
        <v>0</v>
      </c>
    </row>
    <row r="272" spans="2:13" s="440" customFormat="1" collapsed="1">
      <c r="B272" s="428" t="s">
        <v>691</v>
      </c>
      <c r="C272" s="458"/>
      <c r="D272" s="458">
        <f t="shared" ref="D272:M272" si="27">SUM(D263:D271)</f>
        <v>0</v>
      </c>
      <c r="E272" s="458">
        <f t="shared" si="27"/>
        <v>0</v>
      </c>
      <c r="F272" s="458">
        <f t="shared" si="27"/>
        <v>0</v>
      </c>
      <c r="G272" s="458">
        <f t="shared" si="27"/>
        <v>0</v>
      </c>
      <c r="H272" s="458">
        <f t="shared" si="27"/>
        <v>0</v>
      </c>
      <c r="I272" s="458">
        <f t="shared" si="27"/>
        <v>0</v>
      </c>
      <c r="J272" s="458">
        <f t="shared" si="27"/>
        <v>0</v>
      </c>
      <c r="K272" s="458">
        <f t="shared" si="27"/>
        <v>0</v>
      </c>
      <c r="L272" s="458">
        <f t="shared" si="27"/>
        <v>0</v>
      </c>
      <c r="M272" s="772">
        <f t="shared" si="27"/>
        <v>0</v>
      </c>
    </row>
    <row r="273" spans="2:13" s="440" customFormat="1" hidden="1" outlineLevel="1">
      <c r="B273" s="770" t="str">
        <f>'LIT FGD'!$B$2</f>
        <v>Lamar Institute of Technology</v>
      </c>
      <c r="C273" s="458"/>
      <c r="D273" s="458">
        <f>'LIT FGD'!$D$39</f>
        <v>-2943</v>
      </c>
      <c r="E273" s="458">
        <f>'LIT FGD'!$E$39</f>
        <v>0</v>
      </c>
      <c r="F273" s="458">
        <f>'LIT FGD'!$F$39</f>
        <v>0</v>
      </c>
      <c r="G273" s="458">
        <f>'LIT FGD'!$G$39</f>
        <v>0</v>
      </c>
      <c r="H273" s="458">
        <f>'LIT FGD'!$H$39</f>
        <v>0</v>
      </c>
      <c r="I273" s="458">
        <f>'LIT FGD'!$I$39</f>
        <v>0</v>
      </c>
      <c r="J273" s="458">
        <f>'LIT FGD'!$J$39</f>
        <v>0</v>
      </c>
      <c r="K273" s="458">
        <f>'LIT FGD'!$K$39</f>
        <v>0</v>
      </c>
      <c r="L273" s="458">
        <f>'LIT FGD'!$L$39</f>
        <v>0</v>
      </c>
      <c r="M273" s="772">
        <f>'LIT FGD'!$M$39</f>
        <v>-2943</v>
      </c>
    </row>
    <row r="274" spans="2:13" s="440" customFormat="1" hidden="1" outlineLevel="1">
      <c r="B274" s="770" t="str">
        <f>'LSCO FGD'!$B$2</f>
        <v>Lamar State College - Orange</v>
      </c>
      <c r="C274" s="458"/>
      <c r="D274" s="458">
        <f>'LSCO FGD'!$D$39</f>
        <v>-1080</v>
      </c>
      <c r="E274" s="458">
        <f>'LSCO FGD'!$E$39</f>
        <v>-39426</v>
      </c>
      <c r="F274" s="458">
        <f>'LSCO FGD'!$F$39</f>
        <v>-2892</v>
      </c>
      <c r="G274" s="458">
        <f>'LSCO FGD'!$G$39</f>
        <v>0</v>
      </c>
      <c r="H274" s="458">
        <f>'LSCO FGD'!$H$39</f>
        <v>0</v>
      </c>
      <c r="I274" s="458">
        <f>'LSCO FGD'!$I$39</f>
        <v>0</v>
      </c>
      <c r="J274" s="458">
        <f>'LSCO FGD'!$J$39</f>
        <v>0</v>
      </c>
      <c r="K274" s="458">
        <f>'LSCO FGD'!$K$39</f>
        <v>0</v>
      </c>
      <c r="L274" s="458">
        <f>'LSCO FGD'!$L$39</f>
        <v>0</v>
      </c>
      <c r="M274" s="772">
        <f>'LSCO FGD'!$M$39</f>
        <v>-43398</v>
      </c>
    </row>
    <row r="275" spans="2:13" s="440" customFormat="1" hidden="1" outlineLevel="1">
      <c r="B275" s="770" t="str">
        <f>'LSCPA FGD'!$B$2</f>
        <v>Lamar State College - Port Arthur</v>
      </c>
      <c r="C275" s="458"/>
      <c r="D275" s="458">
        <f>'LSCPA FGD'!$D$39</f>
        <v>-388</v>
      </c>
      <c r="E275" s="458">
        <f>'LSCPA FGD'!$E$39</f>
        <v>-67033</v>
      </c>
      <c r="F275" s="458">
        <f>'LSCPA FGD'!$F$39</f>
        <v>-11018</v>
      </c>
      <c r="G275" s="458">
        <f>'LSCPA FGD'!$G$39</f>
        <v>0</v>
      </c>
      <c r="H275" s="458">
        <f>'LSCPA FGD'!$H$39</f>
        <v>0</v>
      </c>
      <c r="I275" s="458">
        <f>'LSCPA FGD'!$I$39</f>
        <v>0</v>
      </c>
      <c r="J275" s="458">
        <f>'LSCPA FGD'!$J$39</f>
        <v>0</v>
      </c>
      <c r="K275" s="458">
        <f>'LSCPA FGD'!$K$39</f>
        <v>0</v>
      </c>
      <c r="L275" s="458">
        <f>'LSCPA FGD'!$L$39</f>
        <v>0</v>
      </c>
      <c r="M275" s="772">
        <f>'LSCPA FGD'!$M$39</f>
        <v>-78439</v>
      </c>
    </row>
    <row r="276" spans="2:13" s="440" customFormat="1" hidden="1" outlineLevel="1">
      <c r="B276" s="770" t="str">
        <f>'TSTCH FGD'!$B$2</f>
        <v>Texas State Technical College - Harlingen</v>
      </c>
      <c r="C276" s="458"/>
      <c r="D276" s="458">
        <f>'TSTCH FGD'!$D$39</f>
        <v>0</v>
      </c>
      <c r="E276" s="458">
        <f>'TSTCH FGD'!$E$39</f>
        <v>0</v>
      </c>
      <c r="F276" s="458">
        <f>'TSTCH FGD'!$F$39</f>
        <v>0</v>
      </c>
      <c r="G276" s="458">
        <f>'TSTCH FGD'!$G$39</f>
        <v>0</v>
      </c>
      <c r="H276" s="458">
        <f>'TSTCH FGD'!$H$39</f>
        <v>0</v>
      </c>
      <c r="I276" s="458">
        <f>'TSTCH FGD'!$I$39</f>
        <v>0</v>
      </c>
      <c r="J276" s="458">
        <f>'TSTCH FGD'!$J$39</f>
        <v>0</v>
      </c>
      <c r="K276" s="458">
        <f>'TSTCH FGD'!$K$39</f>
        <v>0</v>
      </c>
      <c r="L276" s="458">
        <f>'TSTCH FGD'!$L$39</f>
        <v>0</v>
      </c>
      <c r="M276" s="772">
        <f>'TSTCH FGD'!$M$39</f>
        <v>0</v>
      </c>
    </row>
    <row r="277" spans="2:13" s="440" customFormat="1" hidden="1" outlineLevel="1">
      <c r="B277" s="770" t="str">
        <f>'TSTCM FGD'!$B$2</f>
        <v>Texas State Technical College - Marshall</v>
      </c>
      <c r="C277" s="458"/>
      <c r="D277" s="458">
        <f>'TSTCM FGD'!$D$39</f>
        <v>0</v>
      </c>
      <c r="E277" s="458">
        <f>'TSTCM FGD'!$E$39</f>
        <v>0</v>
      </c>
      <c r="F277" s="458">
        <f>'TSTCM FGD'!$F$39</f>
        <v>0</v>
      </c>
      <c r="G277" s="458">
        <f>'TSTCM FGD'!$G$39</f>
        <v>0</v>
      </c>
      <c r="H277" s="458">
        <f>'TSTCM FGD'!$H$39</f>
        <v>0</v>
      </c>
      <c r="I277" s="458">
        <f>'TSTCM FGD'!$I$39</f>
        <v>0</v>
      </c>
      <c r="J277" s="458">
        <f>'TSTCM FGD'!$J$39</f>
        <v>0</v>
      </c>
      <c r="K277" s="458">
        <f>'TSTCM FGD'!$K$39</f>
        <v>0</v>
      </c>
      <c r="L277" s="458">
        <f>'TSTCM FGD'!$L$39</f>
        <v>0</v>
      </c>
      <c r="M277" s="772">
        <f>'TSTCM FGD'!$M$39</f>
        <v>0</v>
      </c>
    </row>
    <row r="278" spans="2:13" s="440" customFormat="1" hidden="1" outlineLevel="1">
      <c r="B278" s="770" t="str">
        <f>'TSTCW FGD'!$B$2</f>
        <v>Texas State Technical College - Waco</v>
      </c>
      <c r="C278" s="458"/>
      <c r="D278" s="458">
        <f>'TSTCW FGD'!$D$39</f>
        <v>0</v>
      </c>
      <c r="E278" s="458">
        <f>'TSTCW FGD'!$E$39</f>
        <v>0</v>
      </c>
      <c r="F278" s="458">
        <f>'TSTCW FGD'!$F$39</f>
        <v>0</v>
      </c>
      <c r="G278" s="458">
        <f>'TSTCW FGD'!$G$39</f>
        <v>0</v>
      </c>
      <c r="H278" s="458">
        <f>'TSTCW FGD'!$H$39</f>
        <v>0</v>
      </c>
      <c r="I278" s="458">
        <f>'TSTCW FGD'!$I$39</f>
        <v>0</v>
      </c>
      <c r="J278" s="458">
        <f>'TSTCW FGD'!$J$39</f>
        <v>0</v>
      </c>
      <c r="K278" s="458">
        <f>'TSTCW FGD'!$K$39</f>
        <v>0</v>
      </c>
      <c r="L278" s="458">
        <f>'TSTCW FGD'!$L$39</f>
        <v>0</v>
      </c>
      <c r="M278" s="772">
        <f>'TSTCW FGD'!$M$39</f>
        <v>0</v>
      </c>
    </row>
    <row r="279" spans="2:13" s="440" customFormat="1" hidden="1" outlineLevel="1">
      <c r="B279" s="770" t="str">
        <f>'TSTCWT FGD'!$B$2</f>
        <v>Texas State Technical College - West Texas</v>
      </c>
      <c r="C279" s="458"/>
      <c r="D279" s="458">
        <f>'TSTCWT FGD'!$D$39</f>
        <v>0</v>
      </c>
      <c r="E279" s="458">
        <f>'TSTCWT FGD'!$E$39</f>
        <v>0</v>
      </c>
      <c r="F279" s="458">
        <f>'TSTCWT FGD'!$F$39</f>
        <v>0</v>
      </c>
      <c r="G279" s="458">
        <f>'TSTCWT FGD'!$G$39</f>
        <v>0</v>
      </c>
      <c r="H279" s="458">
        <f>'TSTCWT FGD'!$H$39</f>
        <v>0</v>
      </c>
      <c r="I279" s="458">
        <f>'TSTCWT FGD'!$I$39</f>
        <v>0</v>
      </c>
      <c r="J279" s="458">
        <f>'TSTCWT FGD'!$J$39</f>
        <v>0</v>
      </c>
      <c r="K279" s="458">
        <f>'TSTCWT FGD'!$K$39</f>
        <v>0</v>
      </c>
      <c r="L279" s="458">
        <f>'TSTCWT FGD'!$L$39</f>
        <v>0</v>
      </c>
      <c r="M279" s="772">
        <f>'TSTCWT FGD'!$M$39</f>
        <v>0</v>
      </c>
    </row>
    <row r="280" spans="2:13" s="440" customFormat="1" hidden="1" outlineLevel="1">
      <c r="B280" s="770" t="str">
        <f>'TSTCNT FGD'!$B$2</f>
        <v>Texas State Technical College - North Texas</v>
      </c>
      <c r="C280" s="458"/>
      <c r="D280" s="458">
        <f>'TSTCNT FGD'!$D$39</f>
        <v>0</v>
      </c>
      <c r="E280" s="458">
        <f>'TSTCNT FGD'!$E$39</f>
        <v>0</v>
      </c>
      <c r="F280" s="458">
        <f>'TSTCNT FGD'!$F$39</f>
        <v>0</v>
      </c>
      <c r="G280" s="458">
        <f>'TSTCNT FGD'!$G$39</f>
        <v>0</v>
      </c>
      <c r="H280" s="458">
        <f>'TSTCNT FGD'!$H$39</f>
        <v>0</v>
      </c>
      <c r="I280" s="458">
        <f>'TSTCNT FGD'!$I$39</f>
        <v>0</v>
      </c>
      <c r="J280" s="458">
        <f>'TSTCNT FGD'!$J$39</f>
        <v>0</v>
      </c>
      <c r="K280" s="458">
        <f>'TSTCNT FGD'!$K$39</f>
        <v>0</v>
      </c>
      <c r="L280" s="458">
        <f>'TSTCNT FGD'!$L$39</f>
        <v>0</v>
      </c>
      <c r="M280" s="772">
        <f>'TSTCNT FGD'!$M$39</f>
        <v>0</v>
      </c>
    </row>
    <row r="281" spans="2:13" s="440" customFormat="1" hidden="1" outlineLevel="1">
      <c r="B281" s="770" t="str">
        <f>'TSTCFB FGD'!$B$2</f>
        <v>Texas State Technical College - Fort Bend</v>
      </c>
      <c r="C281" s="458"/>
      <c r="D281" s="458">
        <f>'TSTCFB FGD'!$D$39</f>
        <v>0</v>
      </c>
      <c r="E281" s="458">
        <f>'TSTCFB FGD'!$E$39</f>
        <v>0</v>
      </c>
      <c r="F281" s="458">
        <f>'TSTCFB FGD'!$F$39</f>
        <v>0</v>
      </c>
      <c r="G281" s="458">
        <f>'TSTCFB FGD'!$G$39</f>
        <v>0</v>
      </c>
      <c r="H281" s="458">
        <f>'TSTCFB FGD'!$H$39</f>
        <v>0</v>
      </c>
      <c r="I281" s="458">
        <f>'TSTCFB FGD'!$I$39</f>
        <v>0</v>
      </c>
      <c r="J281" s="458">
        <f>'TSTCFB FGD'!$J$39</f>
        <v>0</v>
      </c>
      <c r="K281" s="458">
        <f>'TSTCFB FGD'!$K$39</f>
        <v>0</v>
      </c>
      <c r="L281" s="458">
        <f>'TSTCFB FGD'!$L$39</f>
        <v>0</v>
      </c>
      <c r="M281" s="772">
        <f>'TSTCFB FGD'!$M$39</f>
        <v>0</v>
      </c>
    </row>
    <row r="282" spans="2:13" s="440" customFormat="1" collapsed="1">
      <c r="B282" s="428" t="s">
        <v>693</v>
      </c>
      <c r="C282" s="458"/>
      <c r="D282" s="458">
        <f t="shared" ref="D282:M282" si="28">SUM(D273:D281)</f>
        <v>-4411</v>
      </c>
      <c r="E282" s="458">
        <f t="shared" si="28"/>
        <v>-106459</v>
      </c>
      <c r="F282" s="458">
        <f t="shared" si="28"/>
        <v>-13910</v>
      </c>
      <c r="G282" s="458">
        <f t="shared" si="28"/>
        <v>0</v>
      </c>
      <c r="H282" s="458">
        <f t="shared" si="28"/>
        <v>0</v>
      </c>
      <c r="I282" s="458">
        <f t="shared" si="28"/>
        <v>0</v>
      </c>
      <c r="J282" s="458">
        <f t="shared" si="28"/>
        <v>0</v>
      </c>
      <c r="K282" s="458">
        <f t="shared" si="28"/>
        <v>0</v>
      </c>
      <c r="L282" s="458">
        <f t="shared" si="28"/>
        <v>0</v>
      </c>
      <c r="M282" s="772">
        <f t="shared" si="28"/>
        <v>-124780</v>
      </c>
    </row>
    <row r="283" spans="2:13" s="440" customFormat="1" hidden="1" outlineLevel="1">
      <c r="B283" s="770" t="str">
        <f>'LIT FGD'!$B$2</f>
        <v>Lamar Institute of Technology</v>
      </c>
      <c r="C283" s="458"/>
      <c r="D283" s="458">
        <f>'LIT FGD'!$D$40</f>
        <v>0</v>
      </c>
      <c r="E283" s="458">
        <f>'LIT FGD'!$E$40</f>
        <v>-300230</v>
      </c>
      <c r="F283" s="458">
        <f>'LIT FGD'!$F$40</f>
        <v>-30057</v>
      </c>
      <c r="G283" s="458">
        <f>'LIT FGD'!$G$40</f>
        <v>0</v>
      </c>
      <c r="H283" s="458">
        <f>'LIT FGD'!$H$40</f>
        <v>0</v>
      </c>
      <c r="I283" s="458">
        <f>'LIT FGD'!$I$40</f>
        <v>0</v>
      </c>
      <c r="J283" s="458">
        <f>'LIT FGD'!$J$40</f>
        <v>0</v>
      </c>
      <c r="K283" s="458">
        <f>'LIT FGD'!$K$40</f>
        <v>0</v>
      </c>
      <c r="L283" s="458">
        <f>'LIT FGD'!$L$40</f>
        <v>0</v>
      </c>
      <c r="M283" s="772">
        <f>'LIT FGD'!$M$40</f>
        <v>-330287</v>
      </c>
    </row>
    <row r="284" spans="2:13" s="440" customFormat="1" hidden="1" outlineLevel="1">
      <c r="B284" s="770" t="str">
        <f>'LSCO FGD'!$B$2</f>
        <v>Lamar State College - Orange</v>
      </c>
      <c r="C284" s="458"/>
      <c r="D284" s="458">
        <f>'LSCO FGD'!$D$40</f>
        <v>0</v>
      </c>
      <c r="E284" s="458">
        <f>'LSCO FGD'!$E$40</f>
        <v>0</v>
      </c>
      <c r="F284" s="458">
        <f>'LSCO FGD'!$F$40</f>
        <v>0</v>
      </c>
      <c r="G284" s="458">
        <f>'LSCO FGD'!$G$40</f>
        <v>0</v>
      </c>
      <c r="H284" s="458">
        <f>'LSCO FGD'!$H$40</f>
        <v>0</v>
      </c>
      <c r="I284" s="458">
        <f>'LSCO FGD'!$I$40</f>
        <v>0</v>
      </c>
      <c r="J284" s="458">
        <f>'LSCO FGD'!$J$40</f>
        <v>0</v>
      </c>
      <c r="K284" s="458">
        <f>'LSCO FGD'!$K$40</f>
        <v>0</v>
      </c>
      <c r="L284" s="458">
        <f>'LSCO FGD'!$L$40</f>
        <v>0</v>
      </c>
      <c r="M284" s="772">
        <f>'LSCO FGD'!$M$40</f>
        <v>0</v>
      </c>
    </row>
    <row r="285" spans="2:13" s="440" customFormat="1" hidden="1" outlineLevel="1">
      <c r="B285" s="770" t="str">
        <f>'LSCPA FGD'!$B$2</f>
        <v>Lamar State College - Port Arthur</v>
      </c>
      <c r="C285" s="458"/>
      <c r="D285" s="458">
        <f>'LSCPA FGD'!$D$40</f>
        <v>0</v>
      </c>
      <c r="E285" s="458">
        <f>'LSCPA FGD'!$E$40</f>
        <v>0</v>
      </c>
      <c r="F285" s="458">
        <f>'LSCPA FGD'!$F$40</f>
        <v>0</v>
      </c>
      <c r="G285" s="458">
        <f>'LSCPA FGD'!$G$40</f>
        <v>0</v>
      </c>
      <c r="H285" s="458">
        <f>'LSCPA FGD'!$H$40</f>
        <v>0</v>
      </c>
      <c r="I285" s="458">
        <f>'LSCPA FGD'!$I$40</f>
        <v>0</v>
      </c>
      <c r="J285" s="458">
        <f>'LSCPA FGD'!$J$40</f>
        <v>0</v>
      </c>
      <c r="K285" s="458">
        <f>'LSCPA FGD'!$K$40</f>
        <v>0</v>
      </c>
      <c r="L285" s="458">
        <f>'LSCPA FGD'!$L$40</f>
        <v>0</v>
      </c>
      <c r="M285" s="772">
        <f>'LSCPA FGD'!$M$40</f>
        <v>0</v>
      </c>
    </row>
    <row r="286" spans="2:13" s="440" customFormat="1" hidden="1" outlineLevel="1">
      <c r="B286" s="770" t="str">
        <f>'TSTCH FGD'!$B$2</f>
        <v>Texas State Technical College - Harlingen</v>
      </c>
      <c r="C286" s="458"/>
      <c r="D286" s="458">
        <f>'TSTCH FGD'!$D$40</f>
        <v>0</v>
      </c>
      <c r="E286" s="458">
        <f>'TSTCH FGD'!$E$40</f>
        <v>0</v>
      </c>
      <c r="F286" s="458">
        <f>'TSTCH FGD'!$F$40</f>
        <v>0</v>
      </c>
      <c r="G286" s="458">
        <f>'TSTCH FGD'!$G$40</f>
        <v>0</v>
      </c>
      <c r="H286" s="458">
        <f>'TSTCH FGD'!$H$40</f>
        <v>0</v>
      </c>
      <c r="I286" s="458">
        <f>'TSTCH FGD'!$I$40</f>
        <v>0</v>
      </c>
      <c r="J286" s="458">
        <f>'TSTCH FGD'!$J$40</f>
        <v>0</v>
      </c>
      <c r="K286" s="458">
        <f>'TSTCH FGD'!$K$40</f>
        <v>0</v>
      </c>
      <c r="L286" s="458">
        <f>'TSTCH FGD'!$L$40</f>
        <v>0</v>
      </c>
      <c r="M286" s="772">
        <f>'TSTCH FGD'!$M$40</f>
        <v>0</v>
      </c>
    </row>
    <row r="287" spans="2:13" s="440" customFormat="1" hidden="1" outlineLevel="1">
      <c r="B287" s="770" t="str">
        <f>'TSTCM FGD'!$B$2</f>
        <v>Texas State Technical College - Marshall</v>
      </c>
      <c r="C287" s="458"/>
      <c r="D287" s="458">
        <f>'TSTCM FGD'!$D$40</f>
        <v>0</v>
      </c>
      <c r="E287" s="458">
        <f>'TSTCM FGD'!$E$40</f>
        <v>0</v>
      </c>
      <c r="F287" s="458">
        <f>'TSTCM FGD'!$F$40</f>
        <v>0</v>
      </c>
      <c r="G287" s="458">
        <f>'TSTCM FGD'!$G$40</f>
        <v>0</v>
      </c>
      <c r="H287" s="458">
        <f>'TSTCM FGD'!$H$40</f>
        <v>0</v>
      </c>
      <c r="I287" s="458">
        <f>'TSTCM FGD'!$I$40</f>
        <v>0</v>
      </c>
      <c r="J287" s="458">
        <f>'TSTCM FGD'!$J$40</f>
        <v>0</v>
      </c>
      <c r="K287" s="458">
        <f>'TSTCM FGD'!$K$40</f>
        <v>0</v>
      </c>
      <c r="L287" s="458">
        <f>'TSTCM FGD'!$L$40</f>
        <v>0</v>
      </c>
      <c r="M287" s="772">
        <f>'TSTCM FGD'!$M$40</f>
        <v>0</v>
      </c>
    </row>
    <row r="288" spans="2:13" s="440" customFormat="1" hidden="1" outlineLevel="1">
      <c r="B288" s="770" t="str">
        <f>'TSTCW FGD'!$B$2</f>
        <v>Texas State Technical College - Waco</v>
      </c>
      <c r="C288" s="458"/>
      <c r="D288" s="458">
        <f>'TSTCW FGD'!$D$40</f>
        <v>0</v>
      </c>
      <c r="E288" s="458">
        <f>'TSTCW FGD'!$E$40</f>
        <v>0</v>
      </c>
      <c r="F288" s="458">
        <f>'TSTCW FGD'!$F$40</f>
        <v>0</v>
      </c>
      <c r="G288" s="458">
        <f>'TSTCW FGD'!$G$40</f>
        <v>0</v>
      </c>
      <c r="H288" s="458">
        <f>'TSTCW FGD'!$H$40</f>
        <v>0</v>
      </c>
      <c r="I288" s="458">
        <f>'TSTCW FGD'!$I$40</f>
        <v>0</v>
      </c>
      <c r="J288" s="458">
        <f>'TSTCW FGD'!$J$40</f>
        <v>0</v>
      </c>
      <c r="K288" s="458">
        <f>'TSTCW FGD'!$K$40</f>
        <v>0</v>
      </c>
      <c r="L288" s="458">
        <f>'TSTCW FGD'!$L$40</f>
        <v>0</v>
      </c>
      <c r="M288" s="772">
        <f>'TSTCW FGD'!$M$40</f>
        <v>0</v>
      </c>
    </row>
    <row r="289" spans="2:13" s="440" customFormat="1" hidden="1" outlineLevel="1">
      <c r="B289" s="770" t="str">
        <f>'TSTCWT FGD'!$B$2</f>
        <v>Texas State Technical College - West Texas</v>
      </c>
      <c r="C289" s="458"/>
      <c r="D289" s="458">
        <f>'TSTCWT FGD'!$D$40</f>
        <v>0</v>
      </c>
      <c r="E289" s="458">
        <f>'TSTCWT FGD'!$E$40</f>
        <v>0</v>
      </c>
      <c r="F289" s="458">
        <f>'TSTCWT FGD'!$F$40</f>
        <v>0</v>
      </c>
      <c r="G289" s="458">
        <f>'TSTCWT FGD'!$G$40</f>
        <v>0</v>
      </c>
      <c r="H289" s="458">
        <f>'TSTCWT FGD'!$H$40</f>
        <v>0</v>
      </c>
      <c r="I289" s="458">
        <f>'TSTCWT FGD'!$I$40</f>
        <v>0</v>
      </c>
      <c r="J289" s="458">
        <f>'TSTCWT FGD'!$J$40</f>
        <v>0</v>
      </c>
      <c r="K289" s="458">
        <f>'TSTCWT FGD'!$K$40</f>
        <v>0</v>
      </c>
      <c r="L289" s="458">
        <f>'TSTCWT FGD'!$L$40</f>
        <v>0</v>
      </c>
      <c r="M289" s="772">
        <f>'TSTCWT FGD'!$M$40</f>
        <v>0</v>
      </c>
    </row>
    <row r="290" spans="2:13" s="440" customFormat="1" hidden="1" outlineLevel="1">
      <c r="B290" s="770" t="str">
        <f>'TSTCNT FGD'!$B$2</f>
        <v>Texas State Technical College - North Texas</v>
      </c>
      <c r="C290" s="458"/>
      <c r="D290" s="458">
        <f>'TSTCNT FGD'!$D$40</f>
        <v>0</v>
      </c>
      <c r="E290" s="458">
        <f>'TSTCNT FGD'!$E$40</f>
        <v>0</v>
      </c>
      <c r="F290" s="458">
        <f>'TSTCNT FGD'!$F$40</f>
        <v>0</v>
      </c>
      <c r="G290" s="458">
        <f>'TSTCNT FGD'!$G$40</f>
        <v>0</v>
      </c>
      <c r="H290" s="458">
        <f>'TSTCNT FGD'!$H$40</f>
        <v>0</v>
      </c>
      <c r="I290" s="458">
        <f>'TSTCNT FGD'!$I$40</f>
        <v>0</v>
      </c>
      <c r="J290" s="458">
        <f>'TSTCNT FGD'!$J$40</f>
        <v>0</v>
      </c>
      <c r="K290" s="458">
        <f>'TSTCNT FGD'!$K$40</f>
        <v>0</v>
      </c>
      <c r="L290" s="458">
        <f>'TSTCNT FGD'!$L$40</f>
        <v>0</v>
      </c>
      <c r="M290" s="772">
        <f>'TSTCNT FGD'!$M$40</f>
        <v>0</v>
      </c>
    </row>
    <row r="291" spans="2:13" s="440" customFormat="1" hidden="1" outlineLevel="1">
      <c r="B291" s="770" t="str">
        <f>'TSTCFB FGD'!$B$2</f>
        <v>Texas State Technical College - Fort Bend</v>
      </c>
      <c r="C291" s="458"/>
      <c r="D291" s="458">
        <f>'TSTCFB FGD'!$D$40</f>
        <v>0</v>
      </c>
      <c r="E291" s="458">
        <f>'TSTCFB FGD'!$E$40</f>
        <v>0</v>
      </c>
      <c r="F291" s="458">
        <f>'TSTCFB FGD'!$F$40</f>
        <v>0</v>
      </c>
      <c r="G291" s="458">
        <f>'TSTCFB FGD'!$G$40</f>
        <v>0</v>
      </c>
      <c r="H291" s="458">
        <f>'TSTCFB FGD'!$H$40</f>
        <v>0</v>
      </c>
      <c r="I291" s="458">
        <f>'TSTCFB FGD'!$I$40</f>
        <v>0</v>
      </c>
      <c r="J291" s="458">
        <f>'TSTCFB FGD'!$J$40</f>
        <v>0</v>
      </c>
      <c r="K291" s="458">
        <f>'TSTCFB FGD'!$K$40</f>
        <v>0</v>
      </c>
      <c r="L291" s="458">
        <f>'TSTCFB FGD'!$L$40</f>
        <v>0</v>
      </c>
      <c r="M291" s="772">
        <f>'TSTCFB FGD'!$M$40</f>
        <v>0</v>
      </c>
    </row>
    <row r="292" spans="2:13" s="440" customFormat="1" collapsed="1">
      <c r="B292" s="428" t="s">
        <v>696</v>
      </c>
      <c r="C292" s="458"/>
      <c r="D292" s="458">
        <f t="shared" ref="D292:M292" si="29">SUM(D283:D291)</f>
        <v>0</v>
      </c>
      <c r="E292" s="458">
        <f t="shared" si="29"/>
        <v>-300230</v>
      </c>
      <c r="F292" s="458">
        <f t="shared" si="29"/>
        <v>-30057</v>
      </c>
      <c r="G292" s="458">
        <f t="shared" si="29"/>
        <v>0</v>
      </c>
      <c r="H292" s="458">
        <f t="shared" si="29"/>
        <v>0</v>
      </c>
      <c r="I292" s="458">
        <f t="shared" si="29"/>
        <v>0</v>
      </c>
      <c r="J292" s="458">
        <f t="shared" si="29"/>
        <v>0</v>
      </c>
      <c r="K292" s="458">
        <f t="shared" si="29"/>
        <v>0</v>
      </c>
      <c r="L292" s="458">
        <f t="shared" si="29"/>
        <v>0</v>
      </c>
      <c r="M292" s="772">
        <f t="shared" si="29"/>
        <v>-330287</v>
      </c>
    </row>
    <row r="293" spans="2:13" s="440" customFormat="1" hidden="1" outlineLevel="1">
      <c r="B293" s="770" t="str">
        <f>'LIT FGD'!$B$2</f>
        <v>Lamar Institute of Technology</v>
      </c>
      <c r="C293" s="458"/>
      <c r="D293" s="458">
        <f>'LIT FGD'!$D$41</f>
        <v>-5817</v>
      </c>
      <c r="E293" s="458">
        <f>'LIT FGD'!$E$41</f>
        <v>-831939</v>
      </c>
      <c r="F293" s="458">
        <f>'LIT FGD'!$F$41</f>
        <v>-213786</v>
      </c>
      <c r="G293" s="458">
        <f>'LIT FGD'!$G$41</f>
        <v>0</v>
      </c>
      <c r="H293" s="458">
        <f>'LIT FGD'!$H$41</f>
        <v>0</v>
      </c>
      <c r="I293" s="458">
        <f>'LIT FGD'!$I$41</f>
        <v>0</v>
      </c>
      <c r="J293" s="458">
        <f>'LIT FGD'!$J$41</f>
        <v>0</v>
      </c>
      <c r="K293" s="458">
        <f>'LIT FGD'!$K$41</f>
        <v>0</v>
      </c>
      <c r="L293" s="458">
        <f>'LIT FGD'!$L$41</f>
        <v>0</v>
      </c>
      <c r="M293" s="772">
        <f>'LIT FGD'!$M$41</f>
        <v>-1051542</v>
      </c>
    </row>
    <row r="294" spans="2:13" s="440" customFormat="1" hidden="1" outlineLevel="1">
      <c r="B294" s="770" t="str">
        <f>'LSCO FGD'!$B$2</f>
        <v>Lamar State College - Orange</v>
      </c>
      <c r="C294" s="458"/>
      <c r="D294" s="458">
        <f>'LSCO FGD'!$D$41</f>
        <v>-324704</v>
      </c>
      <c r="E294" s="458">
        <f>'LSCO FGD'!$E$41</f>
        <v>-322768</v>
      </c>
      <c r="F294" s="458">
        <f>'LSCO FGD'!$F$41</f>
        <v>-16888</v>
      </c>
      <c r="G294" s="458">
        <f>'LSCO FGD'!$G$41</f>
        <v>0</v>
      </c>
      <c r="H294" s="458">
        <f>'LSCO FGD'!$H$41</f>
        <v>0</v>
      </c>
      <c r="I294" s="458">
        <f>'LSCO FGD'!$I$41</f>
        <v>0</v>
      </c>
      <c r="J294" s="458">
        <f>'LSCO FGD'!$J$41</f>
        <v>0</v>
      </c>
      <c r="K294" s="458">
        <f>'LSCO FGD'!$K$41</f>
        <v>0</v>
      </c>
      <c r="L294" s="458">
        <f>'LSCO FGD'!$L$41</f>
        <v>0</v>
      </c>
      <c r="M294" s="772">
        <f>'LSCO FGD'!$M$41</f>
        <v>-664360</v>
      </c>
    </row>
    <row r="295" spans="2:13" s="440" customFormat="1" hidden="1" outlineLevel="1">
      <c r="B295" s="770" t="str">
        <f>'LSCPA FGD'!$B$2</f>
        <v>Lamar State College - Port Arthur</v>
      </c>
      <c r="C295" s="458"/>
      <c r="D295" s="458">
        <f>'LSCPA FGD'!$D$41</f>
        <v>-2414</v>
      </c>
      <c r="E295" s="458">
        <f>'LSCPA FGD'!$E$41</f>
        <v>-483972</v>
      </c>
      <c r="F295" s="458">
        <f>'LSCPA FGD'!$F$41</f>
        <v>-58479</v>
      </c>
      <c r="G295" s="458">
        <f>'LSCPA FGD'!$G$41</f>
        <v>0</v>
      </c>
      <c r="H295" s="458">
        <f>'LSCPA FGD'!$H$41</f>
        <v>0</v>
      </c>
      <c r="I295" s="458">
        <f>'LSCPA FGD'!$I$41</f>
        <v>0</v>
      </c>
      <c r="J295" s="458">
        <f>'LSCPA FGD'!$J$41</f>
        <v>0</v>
      </c>
      <c r="K295" s="458">
        <f>'LSCPA FGD'!$K$41</f>
        <v>0</v>
      </c>
      <c r="L295" s="458">
        <f>'LSCPA FGD'!$L$41</f>
        <v>0</v>
      </c>
      <c r="M295" s="772">
        <f>'LSCPA FGD'!$M$41</f>
        <v>-544865</v>
      </c>
    </row>
    <row r="296" spans="2:13" s="440" customFormat="1" hidden="1" outlineLevel="1">
      <c r="B296" s="770" t="str">
        <f>'TSTCH FGD'!$B$2</f>
        <v>Texas State Technical College - Harlingen</v>
      </c>
      <c r="C296" s="458"/>
      <c r="D296" s="458">
        <f>'TSTCH FGD'!$D$41</f>
        <v>0</v>
      </c>
      <c r="E296" s="458">
        <f>'TSTCH FGD'!$E$41</f>
        <v>-2880</v>
      </c>
      <c r="F296" s="458">
        <f>'TSTCH FGD'!$F$41</f>
        <v>0</v>
      </c>
      <c r="G296" s="458">
        <f>'TSTCH FGD'!$G$41</f>
        <v>0</v>
      </c>
      <c r="H296" s="458">
        <f>'TSTCH FGD'!$H$41</f>
        <v>0</v>
      </c>
      <c r="I296" s="458">
        <f>'TSTCH FGD'!$I$41</f>
        <v>0</v>
      </c>
      <c r="J296" s="458">
        <f>'TSTCH FGD'!$J$41</f>
        <v>0</v>
      </c>
      <c r="K296" s="458">
        <f>'TSTCH FGD'!$K$41</f>
        <v>0</v>
      </c>
      <c r="L296" s="458">
        <f>'TSTCH FGD'!$L$41</f>
        <v>0</v>
      </c>
      <c r="M296" s="772">
        <f>'TSTCH FGD'!$M$41</f>
        <v>-2880</v>
      </c>
    </row>
    <row r="297" spans="2:13" s="440" customFormat="1" hidden="1" outlineLevel="1">
      <c r="B297" s="770" t="str">
        <f>'TSTCM FGD'!$B$2</f>
        <v>Texas State Technical College - Marshall</v>
      </c>
      <c r="C297" s="458"/>
      <c r="D297" s="458">
        <f>'TSTCM FGD'!$D$41</f>
        <v>0</v>
      </c>
      <c r="E297" s="458">
        <f>'TSTCM FGD'!$E$41</f>
        <v>0</v>
      </c>
      <c r="F297" s="458">
        <f>'TSTCM FGD'!$F$41</f>
        <v>0</v>
      </c>
      <c r="G297" s="458">
        <f>'TSTCM FGD'!$G$41</f>
        <v>0</v>
      </c>
      <c r="H297" s="458">
        <f>'TSTCM FGD'!$H$41</f>
        <v>0</v>
      </c>
      <c r="I297" s="458">
        <f>'TSTCM FGD'!$I$41</f>
        <v>0</v>
      </c>
      <c r="J297" s="458">
        <f>'TSTCM FGD'!$J$41</f>
        <v>0</v>
      </c>
      <c r="K297" s="458">
        <f>'TSTCM FGD'!$K$41</f>
        <v>0</v>
      </c>
      <c r="L297" s="458">
        <f>'TSTCM FGD'!$L$41</f>
        <v>0</v>
      </c>
      <c r="M297" s="772">
        <f>'TSTCM FGD'!$M$41</f>
        <v>0</v>
      </c>
    </row>
    <row r="298" spans="2:13" s="440" customFormat="1" hidden="1" outlineLevel="1">
      <c r="B298" s="770" t="str">
        <f>'TSTCW FGD'!$B$2</f>
        <v>Texas State Technical College - Waco</v>
      </c>
      <c r="C298" s="458"/>
      <c r="D298" s="458">
        <f>'TSTCW FGD'!$D$41</f>
        <v>0</v>
      </c>
      <c r="E298" s="458">
        <f>'TSTCW FGD'!$E$41</f>
        <v>-914560</v>
      </c>
      <c r="F298" s="458">
        <f>'TSTCW FGD'!$F$41</f>
        <v>0</v>
      </c>
      <c r="G298" s="458">
        <f>'TSTCW FGD'!$G$41</f>
        <v>0</v>
      </c>
      <c r="H298" s="458">
        <f>'TSTCW FGD'!$H$41</f>
        <v>0</v>
      </c>
      <c r="I298" s="458">
        <f>'TSTCW FGD'!$I$41</f>
        <v>0</v>
      </c>
      <c r="J298" s="458">
        <f>'TSTCW FGD'!$J$41</f>
        <v>0</v>
      </c>
      <c r="K298" s="458">
        <f>'TSTCW FGD'!$K$41</f>
        <v>0</v>
      </c>
      <c r="L298" s="458">
        <f>'TSTCW FGD'!$L$41</f>
        <v>0</v>
      </c>
      <c r="M298" s="772">
        <f>'TSTCW FGD'!$M$41</f>
        <v>-914560</v>
      </c>
    </row>
    <row r="299" spans="2:13" s="440" customFormat="1" hidden="1" outlineLevel="1">
      <c r="B299" s="770" t="str">
        <f>'TSTCWT FGD'!$B$2</f>
        <v>Texas State Technical College - West Texas</v>
      </c>
      <c r="C299" s="458"/>
      <c r="D299" s="458">
        <f>'TSTCWT FGD'!$D$41</f>
        <v>0</v>
      </c>
      <c r="E299" s="458">
        <f>'TSTCWT FGD'!$E$41</f>
        <v>0</v>
      </c>
      <c r="F299" s="458">
        <f>'TSTCWT FGD'!$F$41</f>
        <v>0</v>
      </c>
      <c r="G299" s="458">
        <f>'TSTCWT FGD'!$G$41</f>
        <v>0</v>
      </c>
      <c r="H299" s="458">
        <f>'TSTCWT FGD'!$H$41</f>
        <v>0</v>
      </c>
      <c r="I299" s="458">
        <f>'TSTCWT FGD'!$I$41</f>
        <v>0</v>
      </c>
      <c r="J299" s="458">
        <f>'TSTCWT FGD'!$J$41</f>
        <v>0</v>
      </c>
      <c r="K299" s="458">
        <f>'TSTCWT FGD'!$K$41</f>
        <v>0</v>
      </c>
      <c r="L299" s="458">
        <f>'TSTCWT FGD'!$L$41</f>
        <v>0</v>
      </c>
      <c r="M299" s="772">
        <f>'TSTCWT FGD'!$M$41</f>
        <v>0</v>
      </c>
    </row>
    <row r="300" spans="2:13" s="440" customFormat="1" hidden="1" outlineLevel="1">
      <c r="B300" s="770" t="str">
        <f>'TSTCNT FGD'!$B$2</f>
        <v>Texas State Technical College - North Texas</v>
      </c>
      <c r="C300" s="458"/>
      <c r="D300" s="458">
        <f>'TSTCNT FGD'!$D$41</f>
        <v>0</v>
      </c>
      <c r="E300" s="458">
        <f>'TSTCNT FGD'!$E$41</f>
        <v>-50666</v>
      </c>
      <c r="F300" s="458">
        <f>'TSTCNT FGD'!$F$41</f>
        <v>0</v>
      </c>
      <c r="G300" s="458">
        <f>'TSTCNT FGD'!$G$41</f>
        <v>0</v>
      </c>
      <c r="H300" s="458">
        <f>'TSTCNT FGD'!$H$41</f>
        <v>0</v>
      </c>
      <c r="I300" s="458">
        <f>'TSTCNT FGD'!$I$41</f>
        <v>0</v>
      </c>
      <c r="J300" s="458">
        <f>'TSTCNT FGD'!$J$41</f>
        <v>0</v>
      </c>
      <c r="K300" s="458">
        <f>'TSTCNT FGD'!$K$41</f>
        <v>0</v>
      </c>
      <c r="L300" s="458">
        <f>'TSTCNT FGD'!$L$41</f>
        <v>0</v>
      </c>
      <c r="M300" s="772">
        <f>'TSTCNT FGD'!$M$41</f>
        <v>-50666</v>
      </c>
    </row>
    <row r="301" spans="2:13" s="440" customFormat="1" hidden="1" outlineLevel="1">
      <c r="B301" s="770" t="str">
        <f>'TSTCFB FGD'!$B$2</f>
        <v>Texas State Technical College - Fort Bend</v>
      </c>
      <c r="C301" s="458"/>
      <c r="D301" s="458">
        <f>'TSTCFB FGD'!$D$41</f>
        <v>0</v>
      </c>
      <c r="E301" s="458">
        <f>'TSTCFB FGD'!$E$41</f>
        <v>0</v>
      </c>
      <c r="F301" s="458">
        <f>'TSTCFB FGD'!$F$41</f>
        <v>0</v>
      </c>
      <c r="G301" s="458">
        <f>'TSTCFB FGD'!$G$41</f>
        <v>0</v>
      </c>
      <c r="H301" s="458">
        <f>'TSTCFB FGD'!$H$41</f>
        <v>0</v>
      </c>
      <c r="I301" s="458">
        <f>'TSTCFB FGD'!$I$41</f>
        <v>0</v>
      </c>
      <c r="J301" s="458">
        <f>'TSTCFB FGD'!$J$41</f>
        <v>0</v>
      </c>
      <c r="K301" s="458">
        <f>'TSTCFB FGD'!$K$41</f>
        <v>0</v>
      </c>
      <c r="L301" s="458">
        <f>'TSTCFB FGD'!$L$41</f>
        <v>0</v>
      </c>
      <c r="M301" s="772">
        <f>'TSTCFB FGD'!$M$41</f>
        <v>0</v>
      </c>
    </row>
    <row r="302" spans="2:13" s="440" customFormat="1" collapsed="1">
      <c r="B302" s="428" t="s">
        <v>1375</v>
      </c>
      <c r="C302" s="458"/>
      <c r="D302" s="458">
        <f t="shared" ref="D302:M302" si="30">SUM(D293:D301)</f>
        <v>-332935</v>
      </c>
      <c r="E302" s="458">
        <f t="shared" si="30"/>
        <v>-2606785</v>
      </c>
      <c r="F302" s="458">
        <f t="shared" si="30"/>
        <v>-289153</v>
      </c>
      <c r="G302" s="458">
        <f t="shared" si="30"/>
        <v>0</v>
      </c>
      <c r="H302" s="458">
        <f t="shared" si="30"/>
        <v>0</v>
      </c>
      <c r="I302" s="458">
        <f t="shared" si="30"/>
        <v>0</v>
      </c>
      <c r="J302" s="458">
        <f t="shared" si="30"/>
        <v>0</v>
      </c>
      <c r="K302" s="458">
        <f t="shared" si="30"/>
        <v>0</v>
      </c>
      <c r="L302" s="458">
        <f t="shared" si="30"/>
        <v>0</v>
      </c>
      <c r="M302" s="772">
        <f t="shared" si="30"/>
        <v>-3228873</v>
      </c>
    </row>
    <row r="303" spans="2:13" s="440" customFormat="1" hidden="1" outlineLevel="1">
      <c r="B303" s="770" t="str">
        <f>'LIT FGD'!$B$2</f>
        <v>Lamar Institute of Technology</v>
      </c>
      <c r="C303" s="458"/>
      <c r="D303" s="458">
        <f>'LIT FGD'!$D$42</f>
        <v>10325</v>
      </c>
      <c r="E303" s="458">
        <f>'LIT FGD'!$E$42</f>
        <v>1334509</v>
      </c>
      <c r="F303" s="458">
        <f>'LIT FGD'!$F$42</f>
        <v>287420</v>
      </c>
      <c r="G303" s="458">
        <f>'LIT FGD'!$G$42</f>
        <v>0</v>
      </c>
      <c r="H303" s="458">
        <f>'LIT FGD'!$H$42</f>
        <v>0</v>
      </c>
      <c r="I303" s="458">
        <f>'LIT FGD'!$I$42</f>
        <v>0</v>
      </c>
      <c r="J303" s="458">
        <f>'LIT FGD'!$J$42</f>
        <v>0</v>
      </c>
      <c r="K303" s="458">
        <f>'LIT FGD'!$K$42</f>
        <v>0</v>
      </c>
      <c r="L303" s="458">
        <f>'LIT FGD'!$L$42</f>
        <v>0</v>
      </c>
      <c r="M303" s="772">
        <f>'LIT FGD'!$M$42</f>
        <v>1632254</v>
      </c>
    </row>
    <row r="304" spans="2:13" s="440" customFormat="1" hidden="1" outlineLevel="1">
      <c r="B304" s="770" t="str">
        <f>'LSCO FGD'!$B$2</f>
        <v>Lamar State College - Orange</v>
      </c>
      <c r="C304" s="458"/>
      <c r="D304" s="458">
        <f>'LSCO FGD'!$D$42</f>
        <v>548944</v>
      </c>
      <c r="E304" s="458">
        <f>'LSCO FGD'!$E$42</f>
        <v>1826521</v>
      </c>
      <c r="F304" s="458">
        <f>'LSCO FGD'!$F$42</f>
        <v>223517</v>
      </c>
      <c r="G304" s="458">
        <f>'LSCO FGD'!$G$42</f>
        <v>0</v>
      </c>
      <c r="H304" s="458">
        <f>'LSCO FGD'!$H$42</f>
        <v>0</v>
      </c>
      <c r="I304" s="458">
        <f>'LSCO FGD'!$I$42</f>
        <v>0</v>
      </c>
      <c r="J304" s="458">
        <f>'LSCO FGD'!$J$42</f>
        <v>0</v>
      </c>
      <c r="K304" s="458">
        <f>'LSCO FGD'!$K$42</f>
        <v>0</v>
      </c>
      <c r="L304" s="458">
        <f>'LSCO FGD'!$L$42</f>
        <v>0</v>
      </c>
      <c r="M304" s="772">
        <f>'LSCO FGD'!$M$42</f>
        <v>2598982</v>
      </c>
    </row>
    <row r="305" spans="2:13" s="440" customFormat="1" hidden="1" outlineLevel="1">
      <c r="B305" s="770" t="str">
        <f>'LSCPA FGD'!$B$2</f>
        <v>Lamar State College - Port Arthur</v>
      </c>
      <c r="C305" s="458"/>
      <c r="D305" s="458">
        <f>'LSCPA FGD'!$D$42</f>
        <v>8382</v>
      </c>
      <c r="E305" s="458">
        <f>'LSCPA FGD'!$E$42</f>
        <v>1639248</v>
      </c>
      <c r="F305" s="458">
        <f>'LSCPA FGD'!$F$42</f>
        <v>209318</v>
      </c>
      <c r="G305" s="458">
        <f>'LSCPA FGD'!$G$42</f>
        <v>0</v>
      </c>
      <c r="H305" s="458">
        <f>'LSCPA FGD'!$H$42</f>
        <v>0</v>
      </c>
      <c r="I305" s="458">
        <f>'LSCPA FGD'!$I$42</f>
        <v>0</v>
      </c>
      <c r="J305" s="458">
        <f>'LSCPA FGD'!$J$42</f>
        <v>0</v>
      </c>
      <c r="K305" s="458">
        <f>'LSCPA FGD'!$K$42</f>
        <v>0</v>
      </c>
      <c r="L305" s="458">
        <f>'LSCPA FGD'!$L$42</f>
        <v>0</v>
      </c>
      <c r="M305" s="772">
        <f>'LSCPA FGD'!$M$42</f>
        <v>1856948</v>
      </c>
    </row>
    <row r="306" spans="2:13" s="440" customFormat="1" hidden="1" outlineLevel="1">
      <c r="B306" s="770" t="str">
        <f>'TSTCH FGD'!$B$2</f>
        <v>Texas State Technical College - Harlingen</v>
      </c>
      <c r="C306" s="458"/>
      <c r="D306" s="458">
        <f>'TSTCH FGD'!$D$42</f>
        <v>0</v>
      </c>
      <c r="E306" s="458">
        <f>'TSTCH FGD'!$E$42</f>
        <v>56406</v>
      </c>
      <c r="F306" s="458">
        <f>'TSTCH FGD'!$F$42</f>
        <v>0</v>
      </c>
      <c r="G306" s="458">
        <f>'TSTCH FGD'!$G$42</f>
        <v>0</v>
      </c>
      <c r="H306" s="458">
        <f>'TSTCH FGD'!$H$42</f>
        <v>0</v>
      </c>
      <c r="I306" s="458">
        <f>'TSTCH FGD'!$I$42</f>
        <v>0</v>
      </c>
      <c r="J306" s="458">
        <f>'TSTCH FGD'!$J$42</f>
        <v>0</v>
      </c>
      <c r="K306" s="458">
        <f>'TSTCH FGD'!$K$42</f>
        <v>0</v>
      </c>
      <c r="L306" s="458">
        <f>'TSTCH FGD'!$L$42</f>
        <v>0</v>
      </c>
      <c r="M306" s="772">
        <f>'TSTCH FGD'!$M$42</f>
        <v>56406</v>
      </c>
    </row>
    <row r="307" spans="2:13" s="440" customFormat="1" hidden="1" outlineLevel="1">
      <c r="B307" s="770" t="str">
        <f>'TSTCM FGD'!$B$2</f>
        <v>Texas State Technical College - Marshall</v>
      </c>
      <c r="C307" s="458"/>
      <c r="D307" s="458">
        <f>'TSTCM FGD'!$D$42</f>
        <v>0</v>
      </c>
      <c r="E307" s="458">
        <f>'TSTCM FGD'!$E$42</f>
        <v>964</v>
      </c>
      <c r="F307" s="458">
        <f>'TSTCM FGD'!$F$42</f>
        <v>0</v>
      </c>
      <c r="G307" s="458">
        <f>'TSTCM FGD'!$G$42</f>
        <v>0</v>
      </c>
      <c r="H307" s="458">
        <f>'TSTCM FGD'!$H$42</f>
        <v>0</v>
      </c>
      <c r="I307" s="458">
        <f>'TSTCM FGD'!$I$42</f>
        <v>0</v>
      </c>
      <c r="J307" s="458">
        <f>'TSTCM FGD'!$J$42</f>
        <v>0</v>
      </c>
      <c r="K307" s="458">
        <f>'TSTCM FGD'!$K$42</f>
        <v>0</v>
      </c>
      <c r="L307" s="458">
        <f>'TSTCM FGD'!$L$42</f>
        <v>0</v>
      </c>
      <c r="M307" s="772">
        <f>'TSTCM FGD'!$M$42</f>
        <v>964</v>
      </c>
    </row>
    <row r="308" spans="2:13" s="440" customFormat="1" hidden="1" outlineLevel="1">
      <c r="B308" s="770" t="str">
        <f>'TSTCW FGD'!$B$2</f>
        <v>Texas State Technical College - Waco</v>
      </c>
      <c r="C308" s="458"/>
      <c r="D308" s="458">
        <f>'TSTCW FGD'!$D$42</f>
        <v>0</v>
      </c>
      <c r="E308" s="458">
        <f>'TSTCW FGD'!$E$42</f>
        <v>784984</v>
      </c>
      <c r="F308" s="458">
        <f>'TSTCW FGD'!$F$42</f>
        <v>0</v>
      </c>
      <c r="G308" s="458">
        <f>'TSTCW FGD'!$G$42</f>
        <v>0</v>
      </c>
      <c r="H308" s="458">
        <f>'TSTCW FGD'!$H$42</f>
        <v>0</v>
      </c>
      <c r="I308" s="458">
        <f>'TSTCW FGD'!$I$42</f>
        <v>0</v>
      </c>
      <c r="J308" s="458">
        <f>'TSTCW FGD'!$J$42</f>
        <v>0</v>
      </c>
      <c r="K308" s="458">
        <f>'TSTCW FGD'!$K$42</f>
        <v>0</v>
      </c>
      <c r="L308" s="458">
        <f>'TSTCW FGD'!$L$42</f>
        <v>0</v>
      </c>
      <c r="M308" s="772">
        <f>'TSTCW FGD'!$M$42</f>
        <v>784984</v>
      </c>
    </row>
    <row r="309" spans="2:13" s="440" customFormat="1" hidden="1" outlineLevel="1">
      <c r="B309" s="770" t="str">
        <f>'TSTCWT FGD'!$B$2</f>
        <v>Texas State Technical College - West Texas</v>
      </c>
      <c r="C309" s="458"/>
      <c r="D309" s="458">
        <f>'TSTCWT FGD'!$D$42</f>
        <v>0</v>
      </c>
      <c r="E309" s="458">
        <f>'TSTCWT FGD'!$E$42</f>
        <v>4097</v>
      </c>
      <c r="F309" s="458">
        <f>'TSTCWT FGD'!$F$42</f>
        <v>0</v>
      </c>
      <c r="G309" s="458">
        <f>'TSTCWT FGD'!$G$42</f>
        <v>0</v>
      </c>
      <c r="H309" s="458">
        <f>'TSTCWT FGD'!$H$42</f>
        <v>0</v>
      </c>
      <c r="I309" s="458">
        <f>'TSTCWT FGD'!$I$42</f>
        <v>0</v>
      </c>
      <c r="J309" s="458">
        <f>'TSTCWT FGD'!$J$42</f>
        <v>0</v>
      </c>
      <c r="K309" s="458">
        <f>'TSTCWT FGD'!$K$42</f>
        <v>0</v>
      </c>
      <c r="L309" s="458">
        <f>'TSTCWT FGD'!$L$42</f>
        <v>0</v>
      </c>
      <c r="M309" s="772">
        <f>'TSTCWT FGD'!$M$42</f>
        <v>4097</v>
      </c>
    </row>
    <row r="310" spans="2:13" s="440" customFormat="1" hidden="1" outlineLevel="1">
      <c r="B310" s="770" t="str">
        <f>'TSTCNT FGD'!$B$2</f>
        <v>Texas State Technical College - North Texas</v>
      </c>
      <c r="C310" s="458"/>
      <c r="D310" s="458">
        <f>'TSTCNT FGD'!$D$42</f>
        <v>0</v>
      </c>
      <c r="E310" s="458">
        <f>'TSTCNT FGD'!$E$42</f>
        <v>52334</v>
      </c>
      <c r="F310" s="458">
        <f>'TSTCNT FGD'!$F$42</f>
        <v>0</v>
      </c>
      <c r="G310" s="458">
        <f>'TSTCNT FGD'!$G$42</f>
        <v>0</v>
      </c>
      <c r="H310" s="458">
        <f>'TSTCNT FGD'!$H$42</f>
        <v>0</v>
      </c>
      <c r="I310" s="458">
        <f>'TSTCNT FGD'!$I$42</f>
        <v>0</v>
      </c>
      <c r="J310" s="458">
        <f>'TSTCNT FGD'!$J$42</f>
        <v>0</v>
      </c>
      <c r="K310" s="458">
        <f>'TSTCNT FGD'!$K$42</f>
        <v>0</v>
      </c>
      <c r="L310" s="458">
        <f>'TSTCNT FGD'!$L$42</f>
        <v>0</v>
      </c>
      <c r="M310" s="772">
        <f>'TSTCNT FGD'!$M$42</f>
        <v>52334</v>
      </c>
    </row>
    <row r="311" spans="2:13" s="440" customFormat="1" hidden="1" outlineLevel="1">
      <c r="B311" s="770" t="str">
        <f>'TSTCFB FGD'!$B$2</f>
        <v>Texas State Technical College - Fort Bend</v>
      </c>
      <c r="C311" s="458"/>
      <c r="D311" s="458">
        <f>'TSTCFB FGD'!$D$42</f>
        <v>0</v>
      </c>
      <c r="E311" s="458">
        <f>'TSTCFB FGD'!$E$42</f>
        <v>0</v>
      </c>
      <c r="F311" s="458">
        <f>'TSTCFB FGD'!$F$42</f>
        <v>0</v>
      </c>
      <c r="G311" s="458">
        <f>'TSTCFB FGD'!$G$42</f>
        <v>0</v>
      </c>
      <c r="H311" s="458">
        <f>'TSTCFB FGD'!$H$42</f>
        <v>0</v>
      </c>
      <c r="I311" s="458">
        <f>'TSTCFB FGD'!$I$42</f>
        <v>0</v>
      </c>
      <c r="J311" s="458">
        <f>'TSTCFB FGD'!$J$42</f>
        <v>0</v>
      </c>
      <c r="K311" s="458">
        <f>'TSTCFB FGD'!$K$42</f>
        <v>0</v>
      </c>
      <c r="L311" s="458">
        <f>'TSTCFB FGD'!$L$42</f>
        <v>0</v>
      </c>
      <c r="M311" s="772">
        <f>'TSTCFB FGD'!$M$42</f>
        <v>0</v>
      </c>
    </row>
    <row r="312" spans="2:13" s="440" customFormat="1" collapsed="1">
      <c r="B312" s="497" t="s">
        <v>40</v>
      </c>
      <c r="C312" s="465"/>
      <c r="D312" s="465">
        <f t="shared" ref="D312:M312" si="31">SUM(D303:D311)</f>
        <v>567651</v>
      </c>
      <c r="E312" s="465">
        <f t="shared" si="31"/>
        <v>5699063</v>
      </c>
      <c r="F312" s="465">
        <f t="shared" si="31"/>
        <v>720255</v>
      </c>
      <c r="G312" s="465">
        <f t="shared" si="31"/>
        <v>0</v>
      </c>
      <c r="H312" s="465">
        <f t="shared" si="31"/>
        <v>0</v>
      </c>
      <c r="I312" s="465">
        <f t="shared" si="31"/>
        <v>0</v>
      </c>
      <c r="J312" s="465">
        <f t="shared" si="31"/>
        <v>0</v>
      </c>
      <c r="K312" s="465">
        <f t="shared" si="31"/>
        <v>0</v>
      </c>
      <c r="L312" s="465">
        <f t="shared" si="31"/>
        <v>0</v>
      </c>
      <c r="M312" s="465">
        <f t="shared" si="31"/>
        <v>6986969</v>
      </c>
    </row>
    <row r="313" spans="2:13" s="440" customFormat="1">
      <c r="B313" s="428"/>
      <c r="C313" s="424"/>
      <c r="D313" s="424"/>
      <c r="E313" s="424"/>
      <c r="F313" s="424"/>
      <c r="G313" s="424"/>
      <c r="H313" s="424"/>
      <c r="I313" s="424"/>
      <c r="J313" s="424"/>
      <c r="K313" s="424"/>
      <c r="L313" s="424"/>
      <c r="M313" s="772"/>
    </row>
    <row r="314" spans="2:13" s="440" customFormat="1" hidden="1" outlineLevel="1">
      <c r="B314" s="770" t="str">
        <f>'LIT FGD'!$B$2</f>
        <v>Lamar Institute of Technology</v>
      </c>
      <c r="C314" s="424"/>
      <c r="D314" s="434">
        <f>'LIT FGD'!$D$44</f>
        <v>2207897</v>
      </c>
      <c r="E314" s="434">
        <f>'LIT FGD'!$E$44</f>
        <v>2286557</v>
      </c>
      <c r="F314" s="434">
        <f>'LIT FGD'!$F$44</f>
        <v>287420</v>
      </c>
      <c r="G314" s="434">
        <f>'LIT FGD'!$G$44</f>
        <v>0</v>
      </c>
      <c r="H314" s="434">
        <f>'LIT FGD'!$H$44</f>
        <v>0</v>
      </c>
      <c r="I314" s="434">
        <f>'LIT FGD'!$I$44</f>
        <v>0</v>
      </c>
      <c r="J314" s="434">
        <f>'LIT FGD'!$J$44</f>
        <v>0</v>
      </c>
      <c r="K314" s="434">
        <f>'LIT FGD'!$K$44</f>
        <v>0</v>
      </c>
      <c r="L314" s="434">
        <f>'LIT FGD'!$L$44</f>
        <v>0</v>
      </c>
      <c r="M314" s="772">
        <f>'LIT FGD'!$M$44</f>
        <v>4781874</v>
      </c>
    </row>
    <row r="315" spans="2:13" s="440" customFormat="1" hidden="1" outlineLevel="1">
      <c r="B315" s="770" t="str">
        <f>'LSCO FGD'!$B$2</f>
        <v>Lamar State College - Orange</v>
      </c>
      <c r="C315" s="424"/>
      <c r="D315" s="434">
        <f>'LSCO FGD'!$D$44</f>
        <v>1365482</v>
      </c>
      <c r="E315" s="434">
        <f>'LSCO FGD'!$E$44</f>
        <v>2688713</v>
      </c>
      <c r="F315" s="434">
        <f>'LSCO FGD'!$F$44</f>
        <v>223517</v>
      </c>
      <c r="G315" s="434">
        <f>'LSCO FGD'!$G$44</f>
        <v>0</v>
      </c>
      <c r="H315" s="434">
        <f>'LSCO FGD'!$H$44</f>
        <v>0</v>
      </c>
      <c r="I315" s="434">
        <f>'LSCO FGD'!$I$44</f>
        <v>0</v>
      </c>
      <c r="J315" s="434">
        <f>'LSCO FGD'!$J$44</f>
        <v>0</v>
      </c>
      <c r="K315" s="434">
        <f>'LSCO FGD'!$K$44</f>
        <v>0</v>
      </c>
      <c r="L315" s="434">
        <f>'LSCO FGD'!$L$44</f>
        <v>0</v>
      </c>
      <c r="M315" s="772">
        <f>'LSCO FGD'!$M$44</f>
        <v>4277712</v>
      </c>
    </row>
    <row r="316" spans="2:13" s="440" customFormat="1" hidden="1" outlineLevel="1">
      <c r="B316" s="770" t="str">
        <f>'LSCPA FGD'!$B$2</f>
        <v>Lamar State College - Port Arthur</v>
      </c>
      <c r="C316" s="424"/>
      <c r="D316" s="434">
        <f>'LSCPA FGD'!$D$44</f>
        <v>1750487</v>
      </c>
      <c r="E316" s="434">
        <f>'LSCPA FGD'!$E$44</f>
        <v>2466333</v>
      </c>
      <c r="F316" s="434">
        <f>'LSCPA FGD'!$F$44</f>
        <v>209318</v>
      </c>
      <c r="G316" s="434">
        <f>'LSCPA FGD'!$G$44</f>
        <v>0</v>
      </c>
      <c r="H316" s="434">
        <f>'LSCPA FGD'!$H$44</f>
        <v>0</v>
      </c>
      <c r="I316" s="434">
        <f>'LSCPA FGD'!$I$44</f>
        <v>0</v>
      </c>
      <c r="J316" s="434">
        <f>'LSCPA FGD'!$J$44</f>
        <v>0</v>
      </c>
      <c r="K316" s="434">
        <f>'LSCPA FGD'!$K$44</f>
        <v>0</v>
      </c>
      <c r="L316" s="434">
        <f>'LSCPA FGD'!$L$44</f>
        <v>0</v>
      </c>
      <c r="M316" s="772">
        <f>'LSCPA FGD'!$M$44</f>
        <v>4426138</v>
      </c>
    </row>
    <row r="317" spans="2:13" s="440" customFormat="1" hidden="1" outlineLevel="1">
      <c r="B317" s="770" t="str">
        <f>'TSTCH FGD'!$B$2</f>
        <v>Texas State Technical College - Harlingen</v>
      </c>
      <c r="C317" s="424"/>
      <c r="D317" s="434">
        <f>'TSTCH FGD'!$D$44</f>
        <v>1183623</v>
      </c>
      <c r="E317" s="434">
        <f>'TSTCH FGD'!$E$44</f>
        <v>6921601</v>
      </c>
      <c r="F317" s="434">
        <f>'TSTCH FGD'!$F$44</f>
        <v>0</v>
      </c>
      <c r="G317" s="434">
        <f>'TSTCH FGD'!$G$44</f>
        <v>0</v>
      </c>
      <c r="H317" s="434">
        <f>'TSTCH FGD'!$H$44</f>
        <v>0</v>
      </c>
      <c r="I317" s="434">
        <f>'TSTCH FGD'!$I$44</f>
        <v>0</v>
      </c>
      <c r="J317" s="434">
        <f>'TSTCH FGD'!$J$44</f>
        <v>0</v>
      </c>
      <c r="K317" s="434">
        <f>'TSTCH FGD'!$K$44</f>
        <v>0</v>
      </c>
      <c r="L317" s="434">
        <f>'TSTCH FGD'!$L$44</f>
        <v>0</v>
      </c>
      <c r="M317" s="772">
        <f>'TSTCH FGD'!$M$44</f>
        <v>8105224</v>
      </c>
    </row>
    <row r="318" spans="2:13" s="440" customFormat="1" hidden="1" outlineLevel="1">
      <c r="B318" s="770" t="str">
        <f>'TSTCM FGD'!$B$2</f>
        <v>Texas State Technical College - Marshall</v>
      </c>
      <c r="C318" s="424"/>
      <c r="D318" s="434">
        <f>'TSTCM FGD'!$D$44</f>
        <v>246507</v>
      </c>
      <c r="E318" s="434">
        <f>'TSTCM FGD'!$E$44</f>
        <v>1897609</v>
      </c>
      <c r="F318" s="434">
        <f>'TSTCM FGD'!$F$44</f>
        <v>0</v>
      </c>
      <c r="G318" s="434">
        <f>'TSTCM FGD'!$G$44</f>
        <v>0</v>
      </c>
      <c r="H318" s="434">
        <f>'TSTCM FGD'!$H$44</f>
        <v>0</v>
      </c>
      <c r="I318" s="434">
        <f>'TSTCM FGD'!$I$44</f>
        <v>0</v>
      </c>
      <c r="J318" s="434">
        <f>'TSTCM FGD'!$J$44</f>
        <v>0</v>
      </c>
      <c r="K318" s="434">
        <f>'TSTCM FGD'!$K$44</f>
        <v>0</v>
      </c>
      <c r="L318" s="434">
        <f>'TSTCM FGD'!$L$44</f>
        <v>0</v>
      </c>
      <c r="M318" s="772">
        <f>'TSTCM FGD'!$M$44</f>
        <v>2144116</v>
      </c>
    </row>
    <row r="319" spans="2:13" s="440" customFormat="1" hidden="1" outlineLevel="1">
      <c r="B319" s="770" t="str">
        <f>'TSTCW FGD'!$B$2</f>
        <v>Texas State Technical College - Waco</v>
      </c>
      <c r="C319" s="424"/>
      <c r="D319" s="434">
        <f>'TSTCW FGD'!$D$44</f>
        <v>1544115</v>
      </c>
      <c r="E319" s="434">
        <f>'TSTCW FGD'!$E$44</f>
        <v>12807447</v>
      </c>
      <c r="F319" s="434">
        <f>'TSTCW FGD'!$F$44</f>
        <v>0</v>
      </c>
      <c r="G319" s="434">
        <f>'TSTCW FGD'!$G$44</f>
        <v>0</v>
      </c>
      <c r="H319" s="434">
        <f>'TSTCW FGD'!$H$44</f>
        <v>0</v>
      </c>
      <c r="I319" s="434">
        <f>'TSTCW FGD'!$I$44</f>
        <v>0</v>
      </c>
      <c r="J319" s="434">
        <f>'TSTCW FGD'!$J$44</f>
        <v>0</v>
      </c>
      <c r="K319" s="434">
        <f>'TSTCW FGD'!$K$44</f>
        <v>0</v>
      </c>
      <c r="L319" s="434">
        <f>'TSTCW FGD'!$L$44</f>
        <v>0</v>
      </c>
      <c r="M319" s="772">
        <f>'TSTCW FGD'!$M$44</f>
        <v>14351562</v>
      </c>
    </row>
    <row r="320" spans="2:13" s="440" customFormat="1" hidden="1" outlineLevel="1">
      <c r="B320" s="770" t="str">
        <f>'TSTCWT FGD'!$B$2</f>
        <v>Texas State Technical College - West Texas</v>
      </c>
      <c r="C320" s="424"/>
      <c r="D320" s="434">
        <f>'TSTCWT FGD'!$D$44</f>
        <v>447905</v>
      </c>
      <c r="E320" s="434">
        <f>'TSTCWT FGD'!$E$44</f>
        <v>2348590</v>
      </c>
      <c r="F320" s="434">
        <f>'TSTCWT FGD'!$F$44</f>
        <v>0</v>
      </c>
      <c r="G320" s="434">
        <f>'TSTCWT FGD'!$G$44</f>
        <v>0</v>
      </c>
      <c r="H320" s="434">
        <f>'TSTCWT FGD'!$H$44</f>
        <v>0</v>
      </c>
      <c r="I320" s="434">
        <f>'TSTCWT FGD'!$I$44</f>
        <v>0</v>
      </c>
      <c r="J320" s="434">
        <f>'TSTCWT FGD'!$J$44</f>
        <v>0</v>
      </c>
      <c r="K320" s="434">
        <f>'TSTCWT FGD'!$K$44</f>
        <v>0</v>
      </c>
      <c r="L320" s="434">
        <f>'TSTCWT FGD'!$L$44</f>
        <v>0</v>
      </c>
      <c r="M320" s="772">
        <f>'TSTCWT FGD'!$M$44</f>
        <v>2796495</v>
      </c>
    </row>
    <row r="321" spans="2:13" s="440" customFormat="1" hidden="1" outlineLevel="1">
      <c r="B321" s="770" t="str">
        <f>'TSTCNT FGD'!$B$2</f>
        <v>Texas State Technical College - North Texas</v>
      </c>
      <c r="C321" s="424"/>
      <c r="D321" s="434">
        <f>'TSTCNT FGD'!$D$44</f>
        <v>68813</v>
      </c>
      <c r="E321" s="434">
        <f>'TSTCNT FGD'!$E$44</f>
        <v>674516</v>
      </c>
      <c r="F321" s="434">
        <f>'TSTCNT FGD'!$F$44</f>
        <v>0</v>
      </c>
      <c r="G321" s="434">
        <f>'TSTCNT FGD'!$G$44</f>
        <v>0</v>
      </c>
      <c r="H321" s="434">
        <f>'TSTCNT FGD'!$H$44</f>
        <v>0</v>
      </c>
      <c r="I321" s="434">
        <f>'TSTCNT FGD'!$I$44</f>
        <v>0</v>
      </c>
      <c r="J321" s="434">
        <f>'TSTCNT FGD'!$J$44</f>
        <v>0</v>
      </c>
      <c r="K321" s="434">
        <f>'TSTCNT FGD'!$K$44</f>
        <v>0</v>
      </c>
      <c r="L321" s="434">
        <f>'TSTCNT FGD'!$L$44</f>
        <v>0</v>
      </c>
      <c r="M321" s="772">
        <f>'TSTCNT FGD'!$M$44</f>
        <v>743329</v>
      </c>
    </row>
    <row r="322" spans="2:13" s="440" customFormat="1" hidden="1" outlineLevel="1">
      <c r="B322" s="770" t="str">
        <f>'TSTCFB FGD'!$B$2</f>
        <v>Texas State Technical College - Fort Bend</v>
      </c>
      <c r="C322" s="424"/>
      <c r="D322" s="434">
        <f>'TSTCFB FGD'!$D$44</f>
        <v>259866</v>
      </c>
      <c r="E322" s="434">
        <f>'TSTCFB FGD'!$E$44</f>
        <v>1996877</v>
      </c>
      <c r="F322" s="434">
        <f>'TSTCFB FGD'!$F$44</f>
        <v>0</v>
      </c>
      <c r="G322" s="434">
        <f>'TSTCFB FGD'!$G$44</f>
        <v>0</v>
      </c>
      <c r="H322" s="434">
        <f>'TSTCFB FGD'!$H$44</f>
        <v>0</v>
      </c>
      <c r="I322" s="434">
        <f>'TSTCFB FGD'!$I$44</f>
        <v>0</v>
      </c>
      <c r="J322" s="434">
        <f>'TSTCFB FGD'!$J$44</f>
        <v>0</v>
      </c>
      <c r="K322" s="434">
        <f>'TSTCFB FGD'!$K$44</f>
        <v>0</v>
      </c>
      <c r="L322" s="434">
        <f>'TSTCFB FGD'!$L$44</f>
        <v>0</v>
      </c>
      <c r="M322" s="772">
        <f>'TSTCFB FGD'!$M$44</f>
        <v>2256743</v>
      </c>
    </row>
    <row r="323" spans="2:13" s="440" customFormat="1" collapsed="1">
      <c r="B323" s="497" t="s">
        <v>714</v>
      </c>
      <c r="C323" s="465"/>
      <c r="D323" s="465">
        <f t="shared" ref="D323:M323" si="32">SUM(D314:D322)</f>
        <v>9074695</v>
      </c>
      <c r="E323" s="465">
        <f t="shared" si="32"/>
        <v>34088243</v>
      </c>
      <c r="F323" s="465">
        <f t="shared" si="32"/>
        <v>720255</v>
      </c>
      <c r="G323" s="465">
        <f t="shared" si="32"/>
        <v>0</v>
      </c>
      <c r="H323" s="465">
        <f t="shared" si="32"/>
        <v>0</v>
      </c>
      <c r="I323" s="465">
        <f t="shared" si="32"/>
        <v>0</v>
      </c>
      <c r="J323" s="465">
        <f t="shared" si="32"/>
        <v>0</v>
      </c>
      <c r="K323" s="465">
        <f t="shared" si="32"/>
        <v>0</v>
      </c>
      <c r="L323" s="465">
        <f t="shared" si="32"/>
        <v>0</v>
      </c>
      <c r="M323" s="465">
        <f t="shared" si="32"/>
        <v>43883193</v>
      </c>
    </row>
    <row r="324" spans="2:13" s="440" customFormat="1">
      <c r="C324" s="458"/>
      <c r="D324" s="458"/>
      <c r="E324" s="458"/>
      <c r="F324" s="458"/>
      <c r="G324" s="458"/>
      <c r="H324" s="458"/>
      <c r="I324" s="458"/>
      <c r="J324" s="458"/>
      <c r="K324" s="458"/>
      <c r="L324" s="458"/>
      <c r="M324" s="458"/>
    </row>
    <row r="325" spans="2:13" s="440" customFormat="1">
      <c r="B325" s="449" t="s">
        <v>6</v>
      </c>
      <c r="C325" s="458"/>
      <c r="D325" s="458"/>
      <c r="E325" s="458"/>
      <c r="F325" s="458"/>
      <c r="G325" s="458"/>
      <c r="H325" s="458"/>
      <c r="I325" s="458"/>
      <c r="J325" s="458"/>
      <c r="K325" s="458"/>
      <c r="L325" s="458"/>
      <c r="M325" s="458"/>
    </row>
    <row r="326" spans="2:13" s="440" customFormat="1" hidden="1" outlineLevel="1">
      <c r="B326" s="770" t="str">
        <f>'LIT FGD'!$B$2</f>
        <v>Lamar Institute of Technology</v>
      </c>
      <c r="C326" s="458"/>
      <c r="D326" s="458">
        <f>'LIT FGD'!$D$47</f>
        <v>287458</v>
      </c>
      <c r="E326" s="458">
        <f>'LIT FGD'!$E$47</f>
        <v>-100000</v>
      </c>
      <c r="F326" s="458">
        <f>'LIT FGD'!$F$47</f>
        <v>0</v>
      </c>
      <c r="G326" s="458">
        <f>'LIT FGD'!$G$47</f>
        <v>11814169</v>
      </c>
      <c r="H326" s="458">
        <f>'LIT FGD'!$H$47</f>
        <v>0</v>
      </c>
      <c r="I326" s="458">
        <f>'LIT FGD'!$I$47</f>
        <v>0</v>
      </c>
      <c r="J326" s="458">
        <f>'LIT FGD'!$J$47</f>
        <v>0</v>
      </c>
      <c r="K326" s="458">
        <f>'LIT FGD'!$K$47</f>
        <v>0</v>
      </c>
      <c r="L326" s="458">
        <f>'LIT FGD'!$L$47</f>
        <v>0</v>
      </c>
      <c r="M326" s="458">
        <f>'LIT FGD'!$M$47</f>
        <v>12001627</v>
      </c>
    </row>
    <row r="327" spans="2:13" s="440" customFormat="1" hidden="1" outlineLevel="1">
      <c r="B327" s="770" t="str">
        <f>'LSCO FGD'!$B$2</f>
        <v>Lamar State College - Orange</v>
      </c>
      <c r="C327" s="458"/>
      <c r="D327" s="458">
        <f>'LSCO FGD'!$D$47</f>
        <v>0</v>
      </c>
      <c r="E327" s="458">
        <f>'LSCO FGD'!$E$47</f>
        <v>0</v>
      </c>
      <c r="F327" s="458">
        <f>'LSCO FGD'!$F$47</f>
        <v>0</v>
      </c>
      <c r="G327" s="458">
        <f>'LSCO FGD'!$G$47</f>
        <v>10266404</v>
      </c>
      <c r="H327" s="458">
        <f>'LSCO FGD'!$H$47</f>
        <v>0</v>
      </c>
      <c r="I327" s="458">
        <f>'LSCO FGD'!$I$47</f>
        <v>0</v>
      </c>
      <c r="J327" s="458">
        <f>'LSCO FGD'!$J$47</f>
        <v>-755480</v>
      </c>
      <c r="K327" s="458">
        <f>'LSCO FGD'!$K$47</f>
        <v>0</v>
      </c>
      <c r="L327" s="458">
        <f>'LSCO FGD'!$L$47</f>
        <v>0</v>
      </c>
      <c r="M327" s="458">
        <f>'LSCO FGD'!$M$47</f>
        <v>9510924</v>
      </c>
    </row>
    <row r="328" spans="2:13" s="440" customFormat="1" hidden="1" outlineLevel="1">
      <c r="B328" s="770" t="str">
        <f>'LSCPA FGD'!$B$2</f>
        <v>Lamar State College - Port Arthur</v>
      </c>
      <c r="C328" s="458"/>
      <c r="D328" s="458">
        <f>'LSCPA FGD'!$D$47</f>
        <v>0</v>
      </c>
      <c r="E328" s="458">
        <f>'LSCPA FGD'!$E$47</f>
        <v>6105</v>
      </c>
      <c r="F328" s="458">
        <f>'LSCPA FGD'!$F$47</f>
        <v>0</v>
      </c>
      <c r="G328" s="458">
        <f>'LSCPA FGD'!$G$47</f>
        <v>12847209</v>
      </c>
      <c r="H328" s="458">
        <f>'LSCPA FGD'!$H$47</f>
        <v>0</v>
      </c>
      <c r="I328" s="458">
        <f>'LSCPA FGD'!$I$47</f>
        <v>0</v>
      </c>
      <c r="J328" s="458">
        <f>'LSCPA FGD'!$J$47</f>
        <v>0</v>
      </c>
      <c r="K328" s="458">
        <f>'LSCPA FGD'!$K$47</f>
        <v>0</v>
      </c>
      <c r="L328" s="458">
        <f>'LSCPA FGD'!$L$47</f>
        <v>0</v>
      </c>
      <c r="M328" s="458">
        <f>'LSCPA FGD'!$M$47</f>
        <v>12853314</v>
      </c>
    </row>
    <row r="329" spans="2:13" s="440" customFormat="1" hidden="1" outlineLevel="1">
      <c r="B329" s="770" t="str">
        <f>'TSTCH FGD'!$B$2</f>
        <v>Texas State Technical College - Harlingen</v>
      </c>
      <c r="C329" s="458"/>
      <c r="D329" s="458">
        <f>'TSTCH FGD'!$D$47</f>
        <v>0</v>
      </c>
      <c r="E329" s="458">
        <f>'TSTCH FGD'!$E$47</f>
        <v>0</v>
      </c>
      <c r="F329" s="458">
        <f>'TSTCH FGD'!$F$47</f>
        <v>0</v>
      </c>
      <c r="G329" s="458">
        <f>'TSTCH FGD'!$G$47</f>
        <v>7646370</v>
      </c>
      <c r="H329" s="458">
        <f>'TSTCH FGD'!$H$47</f>
        <v>0</v>
      </c>
      <c r="I329" s="458">
        <f>'TSTCH FGD'!$I$47</f>
        <v>0</v>
      </c>
      <c r="J329" s="458">
        <f>'TSTCH FGD'!$J$47</f>
        <v>0</v>
      </c>
      <c r="K329" s="458">
        <f>'TSTCH FGD'!$K$47</f>
        <v>0</v>
      </c>
      <c r="L329" s="458">
        <f>'TSTCH FGD'!$L$47</f>
        <v>0</v>
      </c>
      <c r="M329" s="458">
        <f>'TSTCH FGD'!$M$47</f>
        <v>7646370</v>
      </c>
    </row>
    <row r="330" spans="2:13" s="440" customFormat="1" hidden="1" outlineLevel="1">
      <c r="B330" s="770" t="str">
        <f>'TSTCM FGD'!$B$2</f>
        <v>Texas State Technical College - Marshall</v>
      </c>
      <c r="C330" s="458"/>
      <c r="D330" s="458">
        <f>'TSTCM FGD'!$D$47</f>
        <v>0</v>
      </c>
      <c r="E330" s="458">
        <f>'TSTCM FGD'!$E$47</f>
        <v>0</v>
      </c>
      <c r="F330" s="458">
        <f>'TSTCM FGD'!$F$47</f>
        <v>0</v>
      </c>
      <c r="G330" s="458">
        <f>'TSTCM FGD'!$G$47</f>
        <v>2787099</v>
      </c>
      <c r="H330" s="458">
        <f>'TSTCM FGD'!$H$47</f>
        <v>0</v>
      </c>
      <c r="I330" s="458">
        <f>'TSTCM FGD'!$I$47</f>
        <v>0</v>
      </c>
      <c r="J330" s="458">
        <f>'TSTCM FGD'!$J$47</f>
        <v>0</v>
      </c>
      <c r="K330" s="458">
        <f>'TSTCM FGD'!$K$47</f>
        <v>0</v>
      </c>
      <c r="L330" s="458">
        <f>'TSTCM FGD'!$L$47</f>
        <v>0</v>
      </c>
      <c r="M330" s="458">
        <f>'TSTCM FGD'!$M$47</f>
        <v>2787099</v>
      </c>
    </row>
    <row r="331" spans="2:13" s="440" customFormat="1" hidden="1" outlineLevel="1">
      <c r="B331" s="770" t="str">
        <f>'TSTCW FGD'!$B$2</f>
        <v>Texas State Technical College - Waco</v>
      </c>
      <c r="C331" s="458"/>
      <c r="D331" s="458">
        <f>'TSTCW FGD'!$D$47</f>
        <v>1313052</v>
      </c>
      <c r="E331" s="458">
        <f>'TSTCW FGD'!$E$47</f>
        <v>0</v>
      </c>
      <c r="F331" s="458">
        <f>'TSTCW FGD'!$F$47</f>
        <v>0</v>
      </c>
      <c r="G331" s="458">
        <f>'TSTCW FGD'!$G$47</f>
        <v>48909352</v>
      </c>
      <c r="H331" s="458">
        <f>'TSTCW FGD'!$H$47</f>
        <v>0</v>
      </c>
      <c r="I331" s="458">
        <f>'TSTCW FGD'!$I$47</f>
        <v>0</v>
      </c>
      <c r="J331" s="458">
        <f>'TSTCW FGD'!$J$47</f>
        <v>0</v>
      </c>
      <c r="K331" s="458">
        <f>'TSTCW FGD'!$K$47</f>
        <v>0</v>
      </c>
      <c r="L331" s="458">
        <f>'TSTCW FGD'!$L$47</f>
        <v>0</v>
      </c>
      <c r="M331" s="458">
        <f>'TSTCW FGD'!$M$47</f>
        <v>50222404</v>
      </c>
    </row>
    <row r="332" spans="2:13" s="440" customFormat="1" hidden="1" outlineLevel="1">
      <c r="B332" s="770" t="str">
        <f>'TSTCWT FGD'!$B$2</f>
        <v>Texas State Technical College - West Texas</v>
      </c>
      <c r="C332" s="458"/>
      <c r="D332" s="458">
        <f>'TSTCWT FGD'!$D$47</f>
        <v>264900</v>
      </c>
      <c r="E332" s="458">
        <f>'TSTCWT FGD'!$E$47</f>
        <v>0</v>
      </c>
      <c r="F332" s="458">
        <f>'TSTCWT FGD'!$F$47</f>
        <v>0</v>
      </c>
      <c r="G332" s="458">
        <f>'TSTCWT FGD'!$G$47</f>
        <v>4675600</v>
      </c>
      <c r="H332" s="458">
        <f>'TSTCWT FGD'!$H$47</f>
        <v>0</v>
      </c>
      <c r="I332" s="458">
        <f>'TSTCWT FGD'!$I$47</f>
        <v>0</v>
      </c>
      <c r="J332" s="458">
        <f>'TSTCWT FGD'!$J$47</f>
        <v>0</v>
      </c>
      <c r="K332" s="458">
        <f>'TSTCWT FGD'!$K$47</f>
        <v>0</v>
      </c>
      <c r="L332" s="458">
        <f>'TSTCWT FGD'!$L$47</f>
        <v>0</v>
      </c>
      <c r="M332" s="458">
        <f>'TSTCWT FGD'!$M$47</f>
        <v>4940500</v>
      </c>
    </row>
    <row r="333" spans="2:13" s="440" customFormat="1" hidden="1" outlineLevel="1">
      <c r="B333" s="770" t="str">
        <f>'TSTCNT FGD'!$B$2</f>
        <v>Texas State Technical College - North Texas</v>
      </c>
      <c r="C333" s="458"/>
      <c r="D333" s="458">
        <f>'TSTCNT FGD'!$D$47</f>
        <v>0</v>
      </c>
      <c r="E333" s="458">
        <f>'TSTCNT FGD'!$E$47</f>
        <v>0</v>
      </c>
      <c r="F333" s="458">
        <f>'TSTCNT FGD'!$F$47</f>
        <v>0</v>
      </c>
      <c r="G333" s="458">
        <f>'TSTCNT FGD'!$G$47</f>
        <v>1206763</v>
      </c>
      <c r="H333" s="458">
        <f>'TSTCNT FGD'!$H$47</f>
        <v>0</v>
      </c>
      <c r="I333" s="458">
        <f>'TSTCNT FGD'!$I$47</f>
        <v>0</v>
      </c>
      <c r="J333" s="458">
        <f>'TSTCNT FGD'!$J$47</f>
        <v>0</v>
      </c>
      <c r="K333" s="458">
        <f>'TSTCNT FGD'!$K$47</f>
        <v>0</v>
      </c>
      <c r="L333" s="458">
        <f>'TSTCNT FGD'!$L$47</f>
        <v>0</v>
      </c>
      <c r="M333" s="458">
        <f>'TSTCNT FGD'!$M$47</f>
        <v>1206763</v>
      </c>
    </row>
    <row r="334" spans="2:13" s="440" customFormat="1" hidden="1" outlineLevel="1">
      <c r="B334" s="770" t="str">
        <f>'TSTCFB FGD'!$B$2</f>
        <v>Texas State Technical College - Fort Bend</v>
      </c>
      <c r="C334" s="458"/>
      <c r="D334" s="458">
        <f>'TSTCFB FGD'!$D$47</f>
        <v>0</v>
      </c>
      <c r="E334" s="458">
        <f>'TSTCFB FGD'!$E$47</f>
        <v>0</v>
      </c>
      <c r="F334" s="458">
        <f>'TSTCFB FGD'!$F$47</f>
        <v>0</v>
      </c>
      <c r="G334" s="458">
        <f>'TSTCFB FGD'!$G$47</f>
        <v>2642594</v>
      </c>
      <c r="H334" s="458">
        <f>'TSTCFB FGD'!$H$47</f>
        <v>0</v>
      </c>
      <c r="I334" s="458">
        <f>'TSTCFB FGD'!$I$47</f>
        <v>0</v>
      </c>
      <c r="J334" s="458">
        <f>'TSTCFB FGD'!$J$47</f>
        <v>0</v>
      </c>
      <c r="K334" s="458">
        <f>'TSTCFB FGD'!$K$47</f>
        <v>0</v>
      </c>
      <c r="L334" s="458">
        <f>'TSTCFB FGD'!$L$47</f>
        <v>0</v>
      </c>
      <c r="M334" s="458">
        <f>'TSTCFB FGD'!$M$47</f>
        <v>2642594</v>
      </c>
    </row>
    <row r="335" spans="2:13" s="440" customFormat="1" collapsed="1">
      <c r="B335" s="464" t="s">
        <v>7</v>
      </c>
      <c r="C335" s="465"/>
      <c r="D335" s="465">
        <f t="shared" ref="D335:M335" si="33">SUM(D326:D334)</f>
        <v>1865410</v>
      </c>
      <c r="E335" s="465">
        <f t="shared" si="33"/>
        <v>-93895</v>
      </c>
      <c r="F335" s="465">
        <f t="shared" si="33"/>
        <v>0</v>
      </c>
      <c r="G335" s="465">
        <f t="shared" si="33"/>
        <v>102795560</v>
      </c>
      <c r="H335" s="465">
        <f t="shared" si="33"/>
        <v>0</v>
      </c>
      <c r="I335" s="465">
        <f t="shared" si="33"/>
        <v>0</v>
      </c>
      <c r="J335" s="465">
        <f t="shared" si="33"/>
        <v>-755480</v>
      </c>
      <c r="K335" s="465">
        <f t="shared" si="33"/>
        <v>0</v>
      </c>
      <c r="L335" s="465">
        <f t="shared" si="33"/>
        <v>0</v>
      </c>
      <c r="M335" s="465">
        <f t="shared" si="33"/>
        <v>103811595</v>
      </c>
    </row>
    <row r="336" spans="2:13" s="440" customFormat="1">
      <c r="C336" s="458"/>
      <c r="D336" s="458"/>
      <c r="E336" s="458"/>
      <c r="F336" s="458"/>
      <c r="G336" s="458"/>
      <c r="H336" s="458"/>
      <c r="I336" s="458"/>
      <c r="J336" s="458"/>
      <c r="K336" s="458"/>
      <c r="L336" s="458"/>
      <c r="M336" s="458"/>
    </row>
    <row r="337" spans="2:13" s="440" customFormat="1">
      <c r="B337" s="449" t="s">
        <v>8</v>
      </c>
      <c r="C337" s="458"/>
      <c r="D337" s="458"/>
      <c r="E337" s="458"/>
      <c r="F337" s="458"/>
      <c r="G337" s="458"/>
      <c r="H337" s="458"/>
      <c r="I337" s="458"/>
      <c r="J337" s="458"/>
      <c r="K337" s="458"/>
      <c r="L337" s="458"/>
      <c r="M337" s="458"/>
    </row>
    <row r="338" spans="2:13" s="440" customFormat="1" hidden="1" outlineLevel="1">
      <c r="B338" s="770" t="str">
        <f>'LIT FGD'!$B$2</f>
        <v>Lamar Institute of Technology</v>
      </c>
      <c r="C338" s="458"/>
      <c r="D338" s="458">
        <f>'LIT FGD'!$D$50</f>
        <v>17836</v>
      </c>
      <c r="E338" s="458">
        <f>'LIT FGD'!$E$50</f>
        <v>19899</v>
      </c>
      <c r="F338" s="458">
        <f>'LIT FGD'!$F$50</f>
        <v>10489</v>
      </c>
      <c r="G338" s="458">
        <f>'LIT FGD'!$G$50</f>
        <v>0</v>
      </c>
      <c r="H338" s="458">
        <f>'LIT FGD'!$H$50</f>
        <v>0</v>
      </c>
      <c r="I338" s="458">
        <f>'LIT FGD'!$I$50</f>
        <v>0</v>
      </c>
      <c r="J338" s="458">
        <f>'LIT FGD'!$J$50</f>
        <v>0</v>
      </c>
      <c r="K338" s="458">
        <f>'LIT FGD'!$K$50</f>
        <v>0</v>
      </c>
      <c r="L338" s="458">
        <f>'LIT FGD'!$L$50</f>
        <v>0</v>
      </c>
      <c r="M338" s="458">
        <f>'LIT FGD'!$M$50</f>
        <v>48224</v>
      </c>
    </row>
    <row r="339" spans="2:13" s="440" customFormat="1" hidden="1" outlineLevel="1">
      <c r="B339" s="770" t="str">
        <f>'LSCO FGD'!$B$2</f>
        <v>Lamar State College - Orange</v>
      </c>
      <c r="C339" s="458"/>
      <c r="D339" s="458">
        <f>'LSCO FGD'!$D$50</f>
        <v>15820</v>
      </c>
      <c r="E339" s="458">
        <f>'LSCO FGD'!$E$50</f>
        <v>452597</v>
      </c>
      <c r="F339" s="458">
        <f>'LSCO FGD'!$F$50</f>
        <v>875</v>
      </c>
      <c r="G339" s="458">
        <f>'LSCO FGD'!$G$50</f>
        <v>-5116</v>
      </c>
      <c r="H339" s="458">
        <f>'LSCO FGD'!$H$50</f>
        <v>0</v>
      </c>
      <c r="I339" s="458">
        <f>'LSCO FGD'!$I$50</f>
        <v>0</v>
      </c>
      <c r="J339" s="458">
        <f>'LSCO FGD'!$J$50</f>
        <v>20</v>
      </c>
      <c r="K339" s="458">
        <f>'LSCO FGD'!$K$50</f>
        <v>0</v>
      </c>
      <c r="L339" s="458">
        <f>'LSCO FGD'!$L$50</f>
        <v>0</v>
      </c>
      <c r="M339" s="458">
        <f>'LSCO FGD'!$M$50</f>
        <v>464196</v>
      </c>
    </row>
    <row r="340" spans="2:13" s="440" customFormat="1" hidden="1" outlineLevel="1">
      <c r="B340" s="770" t="str">
        <f>'LSCPA FGD'!$B$2</f>
        <v>Lamar State College - Port Arthur</v>
      </c>
      <c r="C340" s="458"/>
      <c r="D340" s="458">
        <f>'LSCPA FGD'!$D$50</f>
        <v>18686</v>
      </c>
      <c r="E340" s="458">
        <f>'LSCPA FGD'!$E$50</f>
        <v>59533</v>
      </c>
      <c r="F340" s="458">
        <f>'LSCPA FGD'!$F$50</f>
        <v>0</v>
      </c>
      <c r="G340" s="458">
        <f>'LSCPA FGD'!$G$50</f>
        <v>945</v>
      </c>
      <c r="H340" s="458">
        <f>'LSCPA FGD'!$H$50</f>
        <v>0</v>
      </c>
      <c r="I340" s="458">
        <f>'LSCPA FGD'!$I$50</f>
        <v>0</v>
      </c>
      <c r="J340" s="458">
        <f>'LSCPA FGD'!$J$50</f>
        <v>0</v>
      </c>
      <c r="K340" s="458">
        <f>'LSCPA FGD'!$K$50</f>
        <v>0</v>
      </c>
      <c r="L340" s="458">
        <f>'LSCPA FGD'!$L$50</f>
        <v>0</v>
      </c>
      <c r="M340" s="458">
        <f>'LSCPA FGD'!$M$50</f>
        <v>79164</v>
      </c>
    </row>
    <row r="341" spans="2:13" s="440" customFormat="1" hidden="1" outlineLevel="1">
      <c r="B341" s="770" t="str">
        <f>'TSTCH FGD'!$B$2</f>
        <v>Texas State Technical College - Harlingen</v>
      </c>
      <c r="C341" s="458"/>
      <c r="D341" s="458">
        <f>'TSTCH FGD'!$D$50</f>
        <v>0</v>
      </c>
      <c r="E341" s="458">
        <f>'TSTCH FGD'!$E$50</f>
        <v>0</v>
      </c>
      <c r="F341" s="458">
        <f>'TSTCH FGD'!$F$50</f>
        <v>0</v>
      </c>
      <c r="G341" s="458">
        <f>'TSTCH FGD'!$G$50</f>
        <v>0</v>
      </c>
      <c r="H341" s="458">
        <f>'TSTCH FGD'!$H$50</f>
        <v>-2802</v>
      </c>
      <c r="I341" s="458">
        <f>'TSTCH FGD'!$I$50</f>
        <v>0</v>
      </c>
      <c r="J341" s="458">
        <f>'TSTCH FGD'!$J$50</f>
        <v>236</v>
      </c>
      <c r="K341" s="458">
        <f>'TSTCH FGD'!$K$50</f>
        <v>0</v>
      </c>
      <c r="L341" s="458">
        <f>'TSTCH FGD'!$L$50</f>
        <v>0</v>
      </c>
      <c r="M341" s="458">
        <f>'TSTCH FGD'!$M$50</f>
        <v>-2566</v>
      </c>
    </row>
    <row r="342" spans="2:13" s="440" customFormat="1" hidden="1" outlineLevel="1">
      <c r="B342" s="770" t="str">
        <f>'TSTCM FGD'!$B$2</f>
        <v>Texas State Technical College - Marshall</v>
      </c>
      <c r="C342" s="458"/>
      <c r="D342" s="458">
        <f>'TSTCM FGD'!$D$50</f>
        <v>0</v>
      </c>
      <c r="E342" s="458">
        <f>'TSTCM FGD'!$E$50</f>
        <v>-338</v>
      </c>
      <c r="F342" s="458">
        <f>'TSTCM FGD'!$F$50</f>
        <v>0</v>
      </c>
      <c r="G342" s="458">
        <f>'TSTCM FGD'!$G$50</f>
        <v>0</v>
      </c>
      <c r="H342" s="458">
        <f>'TSTCM FGD'!$H$50</f>
        <v>-505</v>
      </c>
      <c r="I342" s="458">
        <f>'TSTCM FGD'!$I$50</f>
        <v>1686</v>
      </c>
      <c r="J342" s="458">
        <f>'TSTCM FGD'!$J$50</f>
        <v>0</v>
      </c>
      <c r="K342" s="458">
        <f>'TSTCM FGD'!$K$50</f>
        <v>0</v>
      </c>
      <c r="L342" s="458">
        <f>'TSTCM FGD'!$L$50</f>
        <v>0</v>
      </c>
      <c r="M342" s="458">
        <f>'TSTCM FGD'!$M$50</f>
        <v>843</v>
      </c>
    </row>
    <row r="343" spans="2:13" s="440" customFormat="1" hidden="1" outlineLevel="1">
      <c r="B343" s="770" t="str">
        <f>'TSTCW FGD'!$B$2</f>
        <v>Texas State Technical College - Waco</v>
      </c>
      <c r="C343" s="458"/>
      <c r="D343" s="458">
        <f>'TSTCW FGD'!$D$50</f>
        <v>0</v>
      </c>
      <c r="E343" s="458">
        <f>'TSTCW FGD'!$E$50</f>
        <v>10</v>
      </c>
      <c r="F343" s="458">
        <f>'TSTCW FGD'!$F$50</f>
        <v>0</v>
      </c>
      <c r="G343" s="458">
        <f>'TSTCW FGD'!$G$50</f>
        <v>517</v>
      </c>
      <c r="H343" s="458">
        <f>'TSTCW FGD'!$H$50</f>
        <v>-1467</v>
      </c>
      <c r="I343" s="458">
        <f>'TSTCW FGD'!$I$50</f>
        <v>3</v>
      </c>
      <c r="J343" s="458">
        <f>'TSTCW FGD'!$J$50</f>
        <v>63786</v>
      </c>
      <c r="K343" s="458">
        <f>'TSTCW FGD'!$K$50</f>
        <v>0</v>
      </c>
      <c r="L343" s="458">
        <f>'TSTCW FGD'!$L$50</f>
        <v>0</v>
      </c>
      <c r="M343" s="458">
        <f>'TSTCW FGD'!$M$50</f>
        <v>62849</v>
      </c>
    </row>
    <row r="344" spans="2:13" s="440" customFormat="1" hidden="1" outlineLevel="1">
      <c r="B344" s="770" t="str">
        <f>'TSTCWT FGD'!$B$2</f>
        <v>Texas State Technical College - West Texas</v>
      </c>
      <c r="C344" s="458"/>
      <c r="D344" s="458">
        <f>'TSTCWT FGD'!$D$50</f>
        <v>0</v>
      </c>
      <c r="E344" s="458">
        <f>'TSTCWT FGD'!$E$50</f>
        <v>-2095</v>
      </c>
      <c r="F344" s="458">
        <f>'TSTCWT FGD'!$F$50</f>
        <v>0</v>
      </c>
      <c r="G344" s="458">
        <f>'TSTCWT FGD'!$G$50</f>
        <v>556</v>
      </c>
      <c r="H344" s="458">
        <f>'TSTCWT FGD'!$H$50</f>
        <v>-1887</v>
      </c>
      <c r="I344" s="458">
        <f>'TSTCWT FGD'!$I$50</f>
        <v>0</v>
      </c>
      <c r="J344" s="458">
        <f>'TSTCWT FGD'!$J$50</f>
        <v>0</v>
      </c>
      <c r="K344" s="458">
        <f>'TSTCWT FGD'!$K$50</f>
        <v>0</v>
      </c>
      <c r="L344" s="458">
        <f>'TSTCWT FGD'!$L$50</f>
        <v>0</v>
      </c>
      <c r="M344" s="458">
        <f>'TSTCWT FGD'!$M$50</f>
        <v>-3426</v>
      </c>
    </row>
    <row r="345" spans="2:13" s="440" customFormat="1" hidden="1" outlineLevel="1">
      <c r="B345" s="770" t="str">
        <f>'TSTCNT FGD'!$B$2</f>
        <v>Texas State Technical College - North Texas</v>
      </c>
      <c r="C345" s="458"/>
      <c r="D345" s="458">
        <f>'TSTCNT FGD'!$D$50</f>
        <v>0</v>
      </c>
      <c r="E345" s="458">
        <f>'TSTCNT FGD'!$E$50</f>
        <v>-10</v>
      </c>
      <c r="F345" s="458">
        <f>'TSTCNT FGD'!$F$50</f>
        <v>0</v>
      </c>
      <c r="G345" s="458">
        <f>'TSTCNT FGD'!$G$50</f>
        <v>0</v>
      </c>
      <c r="H345" s="458">
        <f>'TSTCNT FGD'!$H$50</f>
        <v>-47</v>
      </c>
      <c r="I345" s="458">
        <f>'TSTCNT FGD'!$I$50</f>
        <v>0</v>
      </c>
      <c r="J345" s="458">
        <f>'TSTCNT FGD'!$J$50</f>
        <v>0</v>
      </c>
      <c r="K345" s="458">
        <f>'TSTCNT FGD'!$K$50</f>
        <v>0</v>
      </c>
      <c r="L345" s="458">
        <f>'TSTCNT FGD'!$L$50</f>
        <v>0</v>
      </c>
      <c r="M345" s="458">
        <f>'TSTCNT FGD'!$M$50</f>
        <v>-57</v>
      </c>
    </row>
    <row r="346" spans="2:13" s="440" customFormat="1" hidden="1" outlineLevel="1">
      <c r="B346" s="770" t="str">
        <f>'TSTCFB FGD'!$B$2</f>
        <v>Texas State Technical College - Fort Bend</v>
      </c>
      <c r="C346" s="458"/>
      <c r="D346" s="458">
        <f>'TSTCFB FGD'!$D$50</f>
        <v>0</v>
      </c>
      <c r="E346" s="458">
        <f>'TSTCFB FGD'!$E$50</f>
        <v>0</v>
      </c>
      <c r="F346" s="458">
        <f>'TSTCFB FGD'!$F$50</f>
        <v>0</v>
      </c>
      <c r="G346" s="458">
        <f>'TSTCFB FGD'!$G$50</f>
        <v>0</v>
      </c>
      <c r="H346" s="458">
        <f>'TSTCFB FGD'!$H$50</f>
        <v>-75</v>
      </c>
      <c r="I346" s="458">
        <f>'TSTCFB FGD'!$I$50</f>
        <v>0</v>
      </c>
      <c r="J346" s="458">
        <f>'TSTCFB FGD'!$J$50</f>
        <v>120</v>
      </c>
      <c r="K346" s="458">
        <f>'TSTCFB FGD'!$K$50</f>
        <v>0</v>
      </c>
      <c r="L346" s="458">
        <f>'TSTCFB FGD'!$L$50</f>
        <v>0</v>
      </c>
      <c r="M346" s="458">
        <f>'TSTCFB FGD'!$M$50</f>
        <v>45</v>
      </c>
    </row>
    <row r="347" spans="2:13" s="440" customFormat="1" collapsed="1">
      <c r="B347" s="440" t="s">
        <v>42</v>
      </c>
      <c r="C347" s="458"/>
      <c r="D347" s="458">
        <f t="shared" ref="D347:M347" si="34">SUM(D338:D346)</f>
        <v>52342</v>
      </c>
      <c r="E347" s="458">
        <f t="shared" si="34"/>
        <v>529596</v>
      </c>
      <c r="F347" s="458">
        <f t="shared" si="34"/>
        <v>11364</v>
      </c>
      <c r="G347" s="458">
        <f t="shared" si="34"/>
        <v>-3098</v>
      </c>
      <c r="H347" s="458">
        <f t="shared" si="34"/>
        <v>-6783</v>
      </c>
      <c r="I347" s="458">
        <f t="shared" si="34"/>
        <v>1689</v>
      </c>
      <c r="J347" s="458">
        <f t="shared" si="34"/>
        <v>64162</v>
      </c>
      <c r="K347" s="458">
        <f t="shared" si="34"/>
        <v>0</v>
      </c>
      <c r="L347" s="458">
        <f t="shared" si="34"/>
        <v>0</v>
      </c>
      <c r="M347" s="458">
        <f t="shared" si="34"/>
        <v>649272</v>
      </c>
    </row>
    <row r="348" spans="2:13" s="440" customFormat="1" hidden="1" outlineLevel="1">
      <c r="B348" s="770" t="str">
        <f>'LIT FGD'!$B$2</f>
        <v>Lamar Institute of Technology</v>
      </c>
      <c r="C348" s="458"/>
      <c r="D348" s="458">
        <f>'LIT FGD'!$D$51</f>
        <v>0</v>
      </c>
      <c r="E348" s="458">
        <f>'LIT FGD'!$E$51</f>
        <v>0</v>
      </c>
      <c r="F348" s="458">
        <f>'LIT FGD'!$F$51</f>
        <v>0</v>
      </c>
      <c r="G348" s="458">
        <f>'LIT FGD'!$G$51</f>
        <v>0</v>
      </c>
      <c r="H348" s="458">
        <f>'LIT FGD'!$H$51</f>
        <v>0</v>
      </c>
      <c r="I348" s="458">
        <f>'LIT FGD'!$I$51</f>
        <v>0</v>
      </c>
      <c r="J348" s="458">
        <f>'LIT FGD'!$J$51</f>
        <v>0</v>
      </c>
      <c r="K348" s="458">
        <f>'LIT FGD'!$K$51</f>
        <v>0</v>
      </c>
      <c r="L348" s="458">
        <f>'LIT FGD'!$L$51</f>
        <v>0</v>
      </c>
      <c r="M348" s="458">
        <f>'LIT FGD'!$M$51</f>
        <v>0</v>
      </c>
    </row>
    <row r="349" spans="2:13" s="440" customFormat="1" hidden="1" outlineLevel="1">
      <c r="B349" s="770" t="str">
        <f>'LSCO FGD'!$B$2</f>
        <v>Lamar State College - Orange</v>
      </c>
      <c r="C349" s="458"/>
      <c r="D349" s="458">
        <f>'LSCO FGD'!$D$51</f>
        <v>0</v>
      </c>
      <c r="E349" s="458">
        <f>'LSCO FGD'!$E$51</f>
        <v>0</v>
      </c>
      <c r="F349" s="458">
        <f>'LSCO FGD'!$F$51</f>
        <v>0</v>
      </c>
      <c r="G349" s="458">
        <f>'LSCO FGD'!$G$51</f>
        <v>0</v>
      </c>
      <c r="H349" s="458">
        <f>'LSCO FGD'!$H$51</f>
        <v>0</v>
      </c>
      <c r="I349" s="458">
        <f>'LSCO FGD'!$I$51</f>
        <v>0</v>
      </c>
      <c r="J349" s="458">
        <f>'LSCO FGD'!$J$51</f>
        <v>0</v>
      </c>
      <c r="K349" s="458">
        <f>'LSCO FGD'!$K$51</f>
        <v>0</v>
      </c>
      <c r="L349" s="458">
        <f>'LSCO FGD'!$L$51</f>
        <v>0</v>
      </c>
      <c r="M349" s="458">
        <f>'LSCO FGD'!$M$51</f>
        <v>0</v>
      </c>
    </row>
    <row r="350" spans="2:13" s="440" customFormat="1" hidden="1" outlineLevel="1">
      <c r="B350" s="770" t="str">
        <f>'LSCPA FGD'!$B$2</f>
        <v>Lamar State College - Port Arthur</v>
      </c>
      <c r="C350" s="458"/>
      <c r="D350" s="458">
        <f>'LSCPA FGD'!$D$51</f>
        <v>0</v>
      </c>
      <c r="E350" s="458">
        <f>'LSCPA FGD'!$E$51</f>
        <v>0</v>
      </c>
      <c r="F350" s="458">
        <f>'LSCPA FGD'!$F$51</f>
        <v>0</v>
      </c>
      <c r="G350" s="458">
        <f>'LSCPA FGD'!$G$51</f>
        <v>0</v>
      </c>
      <c r="H350" s="458">
        <f>'LSCPA FGD'!$H$51</f>
        <v>0</v>
      </c>
      <c r="I350" s="458">
        <f>'LSCPA FGD'!$I$51</f>
        <v>0</v>
      </c>
      <c r="J350" s="458">
        <f>'LSCPA FGD'!$J$51</f>
        <v>0</v>
      </c>
      <c r="K350" s="458">
        <f>'LSCPA FGD'!$K$51</f>
        <v>0</v>
      </c>
      <c r="L350" s="458">
        <f>'LSCPA FGD'!$L$51</f>
        <v>0</v>
      </c>
      <c r="M350" s="458">
        <f>'LSCPA FGD'!$M$51</f>
        <v>0</v>
      </c>
    </row>
    <row r="351" spans="2:13" s="440" customFormat="1" hidden="1" outlineLevel="1">
      <c r="B351" s="770" t="str">
        <f>'TSTCH FGD'!$B$2</f>
        <v>Texas State Technical College - Harlingen</v>
      </c>
      <c r="C351" s="458"/>
      <c r="D351" s="458">
        <f>'TSTCH FGD'!$D$51</f>
        <v>0</v>
      </c>
      <c r="E351" s="458">
        <f>'TSTCH FGD'!$E$51</f>
        <v>0</v>
      </c>
      <c r="F351" s="458">
        <f>'TSTCH FGD'!$F$51</f>
        <v>0</v>
      </c>
      <c r="G351" s="458">
        <f>'TSTCH FGD'!$G$51</f>
        <v>5250</v>
      </c>
      <c r="H351" s="458">
        <f>'TSTCH FGD'!$H$51</f>
        <v>0</v>
      </c>
      <c r="I351" s="458">
        <f>'TSTCH FGD'!$I$51</f>
        <v>0</v>
      </c>
      <c r="J351" s="458">
        <f>'TSTCH FGD'!$J$51</f>
        <v>0</v>
      </c>
      <c r="K351" s="458">
        <f>'TSTCH FGD'!$K$51</f>
        <v>0</v>
      </c>
      <c r="L351" s="458">
        <f>'TSTCH FGD'!$L$51</f>
        <v>0</v>
      </c>
      <c r="M351" s="458">
        <f>'TSTCH FGD'!$M$51</f>
        <v>5250</v>
      </c>
    </row>
    <row r="352" spans="2:13" s="440" customFormat="1" hidden="1" outlineLevel="1">
      <c r="B352" s="770" t="str">
        <f>'TSTCM FGD'!$B$2</f>
        <v>Texas State Technical College - Marshall</v>
      </c>
      <c r="C352" s="458"/>
      <c r="D352" s="458">
        <f>'TSTCM FGD'!$D$51</f>
        <v>0</v>
      </c>
      <c r="E352" s="458">
        <f>'TSTCM FGD'!$E$51</f>
        <v>0</v>
      </c>
      <c r="F352" s="458">
        <f>'TSTCM FGD'!$F$51</f>
        <v>0</v>
      </c>
      <c r="G352" s="458">
        <f>'TSTCM FGD'!$G$51</f>
        <v>2000</v>
      </c>
      <c r="H352" s="458">
        <f>'TSTCM FGD'!$H$51</f>
        <v>0</v>
      </c>
      <c r="I352" s="458">
        <f>'TSTCM FGD'!$I$51</f>
        <v>0</v>
      </c>
      <c r="J352" s="458">
        <f>'TSTCM FGD'!$J$51</f>
        <v>0</v>
      </c>
      <c r="K352" s="458">
        <f>'TSTCM FGD'!$K$51</f>
        <v>0</v>
      </c>
      <c r="L352" s="458">
        <f>'TSTCM FGD'!$L$51</f>
        <v>0</v>
      </c>
      <c r="M352" s="458">
        <f>'TSTCM FGD'!$M$51</f>
        <v>2000</v>
      </c>
    </row>
    <row r="353" spans="2:13" s="440" customFormat="1" hidden="1" outlineLevel="1">
      <c r="B353" s="770" t="str">
        <f>'TSTCW FGD'!$B$2</f>
        <v>Texas State Technical College - Waco</v>
      </c>
      <c r="C353" s="458"/>
      <c r="D353" s="458">
        <f>'TSTCW FGD'!$D$51</f>
        <v>0</v>
      </c>
      <c r="E353" s="458">
        <f>'TSTCW FGD'!$E$51</f>
        <v>383905</v>
      </c>
      <c r="F353" s="458">
        <f>'TSTCW FGD'!$F$51</f>
        <v>0</v>
      </c>
      <c r="G353" s="458">
        <f>'TSTCW FGD'!$G$51</f>
        <v>51000</v>
      </c>
      <c r="H353" s="458">
        <f>'TSTCW FGD'!$H$51</f>
        <v>0</v>
      </c>
      <c r="I353" s="458">
        <f>'TSTCW FGD'!$I$51</f>
        <v>0</v>
      </c>
      <c r="J353" s="458">
        <f>'TSTCW FGD'!$J$51</f>
        <v>0</v>
      </c>
      <c r="K353" s="458">
        <f>'TSTCW FGD'!$K$51</f>
        <v>772379</v>
      </c>
      <c r="L353" s="458">
        <f>'TSTCW FGD'!$L$51</f>
        <v>0</v>
      </c>
      <c r="M353" s="458">
        <f>'TSTCW FGD'!$M$51</f>
        <v>1207284</v>
      </c>
    </row>
    <row r="354" spans="2:13" s="440" customFormat="1" hidden="1" outlineLevel="1">
      <c r="B354" s="770" t="str">
        <f>'TSTCWT FGD'!$B$2</f>
        <v>Texas State Technical College - West Texas</v>
      </c>
      <c r="C354" s="458"/>
      <c r="D354" s="458">
        <f>'TSTCWT FGD'!$D$51</f>
        <v>0</v>
      </c>
      <c r="E354" s="458">
        <f>'TSTCWT FGD'!$E$51</f>
        <v>0</v>
      </c>
      <c r="F354" s="458">
        <f>'TSTCWT FGD'!$F$51</f>
        <v>0</v>
      </c>
      <c r="G354" s="458">
        <f>'TSTCWT FGD'!$G$51</f>
        <v>10750</v>
      </c>
      <c r="H354" s="458">
        <f>'TSTCWT FGD'!$H$51</f>
        <v>0</v>
      </c>
      <c r="I354" s="458">
        <f>'TSTCWT FGD'!$I$51</f>
        <v>0</v>
      </c>
      <c r="J354" s="458">
        <f>'TSTCWT FGD'!$J$51</f>
        <v>0</v>
      </c>
      <c r="K354" s="458">
        <f>'TSTCWT FGD'!$K$51</f>
        <v>0</v>
      </c>
      <c r="L354" s="458">
        <f>'TSTCWT FGD'!$L$51</f>
        <v>0</v>
      </c>
      <c r="M354" s="458">
        <f>'TSTCWT FGD'!$M$51</f>
        <v>10750</v>
      </c>
    </row>
    <row r="355" spans="2:13" s="440" customFormat="1" hidden="1" outlineLevel="1">
      <c r="B355" s="770" t="str">
        <f>'TSTCNT FGD'!$B$2</f>
        <v>Texas State Technical College - North Texas</v>
      </c>
      <c r="C355" s="458"/>
      <c r="D355" s="458">
        <f>'TSTCNT FGD'!$D$51</f>
        <v>0</v>
      </c>
      <c r="E355" s="458">
        <f>'TSTCNT FGD'!$E$51</f>
        <v>0</v>
      </c>
      <c r="F355" s="458">
        <f>'TSTCNT FGD'!$F$51</f>
        <v>0</v>
      </c>
      <c r="G355" s="458">
        <f>'TSTCNT FGD'!$G$51</f>
        <v>1250</v>
      </c>
      <c r="H355" s="458">
        <f>'TSTCNT FGD'!$H$51</f>
        <v>0</v>
      </c>
      <c r="I355" s="458">
        <f>'TSTCNT FGD'!$I$51</f>
        <v>0</v>
      </c>
      <c r="J355" s="458">
        <f>'TSTCNT FGD'!$J$51</f>
        <v>0</v>
      </c>
      <c r="K355" s="458">
        <f>'TSTCNT FGD'!$K$51</f>
        <v>0</v>
      </c>
      <c r="L355" s="458">
        <f>'TSTCNT FGD'!$L$51</f>
        <v>0</v>
      </c>
      <c r="M355" s="458">
        <f>'TSTCNT FGD'!$M$51</f>
        <v>1250</v>
      </c>
    </row>
    <row r="356" spans="2:13" s="440" customFormat="1" hidden="1" outlineLevel="1">
      <c r="B356" s="770" t="str">
        <f>'TSTCFB FGD'!$B$2</f>
        <v>Texas State Technical College - Fort Bend</v>
      </c>
      <c r="C356" s="458"/>
      <c r="D356" s="458">
        <f>'TSTCFB FGD'!$D$51</f>
        <v>0</v>
      </c>
      <c r="E356" s="458">
        <f>'TSTCFB FGD'!$E$51</f>
        <v>0</v>
      </c>
      <c r="F356" s="458">
        <f>'TSTCFB FGD'!$F$51</f>
        <v>0</v>
      </c>
      <c r="G356" s="458">
        <f>'TSTCFB FGD'!$G$51</f>
        <v>19500</v>
      </c>
      <c r="H356" s="458">
        <f>'TSTCFB FGD'!$H$51</f>
        <v>0</v>
      </c>
      <c r="I356" s="458">
        <f>'TSTCFB FGD'!$I$51</f>
        <v>0</v>
      </c>
      <c r="J356" s="458">
        <f>'TSTCFB FGD'!$J$51</f>
        <v>0</v>
      </c>
      <c r="K356" s="458">
        <f>'TSTCFB FGD'!$K$51</f>
        <v>0</v>
      </c>
      <c r="L356" s="458">
        <f>'TSTCFB FGD'!$L$51</f>
        <v>0</v>
      </c>
      <c r="M356" s="458">
        <f>'TSTCFB FGD'!$M$51</f>
        <v>19500</v>
      </c>
    </row>
    <row r="357" spans="2:13" s="440" customFormat="1" collapsed="1">
      <c r="B357" s="440" t="s">
        <v>9</v>
      </c>
      <c r="C357" s="458"/>
      <c r="D357" s="458">
        <f t="shared" ref="D357:M357" si="35">SUM(D348:D356)</f>
        <v>0</v>
      </c>
      <c r="E357" s="458">
        <f t="shared" si="35"/>
        <v>383905</v>
      </c>
      <c r="F357" s="458">
        <f t="shared" si="35"/>
        <v>0</v>
      </c>
      <c r="G357" s="458">
        <f t="shared" si="35"/>
        <v>89750</v>
      </c>
      <c r="H357" s="458">
        <f t="shared" si="35"/>
        <v>0</v>
      </c>
      <c r="I357" s="458">
        <f t="shared" si="35"/>
        <v>0</v>
      </c>
      <c r="J357" s="458">
        <f t="shared" si="35"/>
        <v>0</v>
      </c>
      <c r="K357" s="458">
        <f t="shared" si="35"/>
        <v>772379</v>
      </c>
      <c r="L357" s="458">
        <f t="shared" si="35"/>
        <v>0</v>
      </c>
      <c r="M357" s="458">
        <f t="shared" si="35"/>
        <v>1246034</v>
      </c>
    </row>
    <row r="358" spans="2:13" s="440" customFormat="1" hidden="1" outlineLevel="1">
      <c r="B358" s="770" t="str">
        <f>'LIT FGD'!$B$2</f>
        <v>Lamar Institute of Technology</v>
      </c>
      <c r="C358" s="458"/>
      <c r="D358" s="458">
        <f>'LIT FGD'!$D$52</f>
        <v>0</v>
      </c>
      <c r="E358" s="458">
        <f>'LIT FGD'!$E$52</f>
        <v>0</v>
      </c>
      <c r="F358" s="458">
        <f>'LIT FGD'!$F$52</f>
        <v>0</v>
      </c>
      <c r="G358" s="458">
        <f>'LIT FGD'!$G$52</f>
        <v>1396136</v>
      </c>
      <c r="H358" s="458">
        <f>'LIT FGD'!$H$52</f>
        <v>0</v>
      </c>
      <c r="I358" s="458">
        <f>'LIT FGD'!$I$52</f>
        <v>0</v>
      </c>
      <c r="J358" s="458">
        <f>'LIT FGD'!$J$52</f>
        <v>0</v>
      </c>
      <c r="K358" s="458">
        <f>'LIT FGD'!$K$52</f>
        <v>0</v>
      </c>
      <c r="L358" s="458">
        <f>'LIT FGD'!$L$52</f>
        <v>0</v>
      </c>
      <c r="M358" s="458">
        <f>'LIT FGD'!$M$52</f>
        <v>1396136</v>
      </c>
    </row>
    <row r="359" spans="2:13" s="440" customFormat="1" hidden="1" outlineLevel="1">
      <c r="B359" s="770" t="str">
        <f>'LSCO FGD'!$B$2</f>
        <v>Lamar State College - Orange</v>
      </c>
      <c r="C359" s="458"/>
      <c r="D359" s="458">
        <f>'LSCO FGD'!$D$52</f>
        <v>0</v>
      </c>
      <c r="E359" s="458">
        <f>'LSCO FGD'!$E$52</f>
        <v>645</v>
      </c>
      <c r="F359" s="458">
        <f>'LSCO FGD'!$F$52</f>
        <v>0</v>
      </c>
      <c r="G359" s="458">
        <f>'LSCO FGD'!$G$52</f>
        <v>408316</v>
      </c>
      <c r="H359" s="458">
        <f>'LSCO FGD'!$H$52</f>
        <v>0</v>
      </c>
      <c r="I359" s="458">
        <f>'LSCO FGD'!$I$52</f>
        <v>0</v>
      </c>
      <c r="J359" s="458">
        <f>'LSCO FGD'!$J$52</f>
        <v>0</v>
      </c>
      <c r="K359" s="458">
        <f>'LSCO FGD'!$K$52</f>
        <v>0</v>
      </c>
      <c r="L359" s="458">
        <f>'LSCO FGD'!$L$52</f>
        <v>0</v>
      </c>
      <c r="M359" s="458">
        <f>'LSCO FGD'!$M$52</f>
        <v>408961</v>
      </c>
    </row>
    <row r="360" spans="2:13" s="440" customFormat="1" hidden="1" outlineLevel="1">
      <c r="B360" s="770" t="str">
        <f>'LSCPA FGD'!$B$2</f>
        <v>Lamar State College - Port Arthur</v>
      </c>
      <c r="C360" s="458"/>
      <c r="D360" s="458">
        <f>'LSCPA FGD'!$D$52</f>
        <v>0</v>
      </c>
      <c r="E360" s="458">
        <f>'LSCPA FGD'!$E$52</f>
        <v>172490</v>
      </c>
      <c r="F360" s="458">
        <f>'LSCPA FGD'!$F$52</f>
        <v>14704</v>
      </c>
      <c r="G360" s="458">
        <f>'LSCPA FGD'!$G$52</f>
        <v>1192070</v>
      </c>
      <c r="H360" s="458">
        <f>'LSCPA FGD'!$H$52</f>
        <v>0</v>
      </c>
      <c r="I360" s="458">
        <f>'LSCPA FGD'!$I$52</f>
        <v>0</v>
      </c>
      <c r="J360" s="458">
        <f>'LSCPA FGD'!$J$52</f>
        <v>0</v>
      </c>
      <c r="K360" s="458">
        <f>'LSCPA FGD'!$K$52</f>
        <v>0</v>
      </c>
      <c r="L360" s="458">
        <f>'LSCPA FGD'!$L$52</f>
        <v>0</v>
      </c>
      <c r="M360" s="458">
        <f>'LSCPA FGD'!$M$52</f>
        <v>1379264</v>
      </c>
    </row>
    <row r="361" spans="2:13" s="440" customFormat="1" hidden="1" outlineLevel="1">
      <c r="B361" s="770" t="str">
        <f>'TSTCH FGD'!$B$2</f>
        <v>Texas State Technical College - Harlingen</v>
      </c>
      <c r="C361" s="458"/>
      <c r="D361" s="458">
        <f>'TSTCH FGD'!$D$52</f>
        <v>0</v>
      </c>
      <c r="E361" s="458">
        <f>'TSTCH FGD'!$E$52</f>
        <v>194541</v>
      </c>
      <c r="F361" s="458">
        <f>'TSTCH FGD'!$F$52</f>
        <v>0</v>
      </c>
      <c r="G361" s="458">
        <f>'TSTCH FGD'!$G$52</f>
        <v>457622</v>
      </c>
      <c r="H361" s="458">
        <f>'TSTCH FGD'!$H$52</f>
        <v>0</v>
      </c>
      <c r="I361" s="458">
        <f>'TSTCH FGD'!$I$52</f>
        <v>0</v>
      </c>
      <c r="J361" s="458">
        <f>'TSTCH FGD'!$J$52</f>
        <v>0</v>
      </c>
      <c r="K361" s="458">
        <f>'TSTCH FGD'!$K$52</f>
        <v>0</v>
      </c>
      <c r="L361" s="458">
        <f>'TSTCH FGD'!$L$52</f>
        <v>0</v>
      </c>
      <c r="M361" s="458">
        <f>'TSTCH FGD'!$M$52</f>
        <v>652163</v>
      </c>
    </row>
    <row r="362" spans="2:13" s="440" customFormat="1" hidden="1" outlineLevel="1">
      <c r="B362" s="770" t="str">
        <f>'TSTCM FGD'!$B$2</f>
        <v>Texas State Technical College - Marshall</v>
      </c>
      <c r="C362" s="458"/>
      <c r="D362" s="458">
        <f>'TSTCM FGD'!$D$52</f>
        <v>0</v>
      </c>
      <c r="E362" s="458">
        <f>'TSTCM FGD'!$E$52</f>
        <v>19500</v>
      </c>
      <c r="F362" s="458">
        <f>'TSTCM FGD'!$F$52</f>
        <v>0</v>
      </c>
      <c r="G362" s="458">
        <f>'TSTCM FGD'!$G$52</f>
        <v>106856</v>
      </c>
      <c r="H362" s="458">
        <f>'TSTCM FGD'!$H$52</f>
        <v>0</v>
      </c>
      <c r="I362" s="458">
        <f>'TSTCM FGD'!$I$52</f>
        <v>0</v>
      </c>
      <c r="J362" s="458">
        <f>'TSTCM FGD'!$J$52</f>
        <v>0</v>
      </c>
      <c r="K362" s="458">
        <f>'TSTCM FGD'!$K$52</f>
        <v>0</v>
      </c>
      <c r="L362" s="458">
        <f>'TSTCM FGD'!$L$52</f>
        <v>0</v>
      </c>
      <c r="M362" s="458">
        <f>'TSTCM FGD'!$M$52</f>
        <v>126356</v>
      </c>
    </row>
    <row r="363" spans="2:13" s="440" customFormat="1" hidden="1" outlineLevel="1">
      <c r="B363" s="770" t="str">
        <f>'TSTCW FGD'!$B$2</f>
        <v>Texas State Technical College - Waco</v>
      </c>
      <c r="C363" s="458"/>
      <c r="D363" s="458">
        <f>'TSTCW FGD'!$D$52</f>
        <v>0</v>
      </c>
      <c r="E363" s="458">
        <f>'TSTCW FGD'!$E$52</f>
        <v>750781</v>
      </c>
      <c r="F363" s="458">
        <f>'TSTCW FGD'!$F$52</f>
        <v>0</v>
      </c>
      <c r="G363" s="458">
        <f>'TSTCW FGD'!$G$52</f>
        <v>365095</v>
      </c>
      <c r="H363" s="458">
        <f>'TSTCW FGD'!$H$52</f>
        <v>0</v>
      </c>
      <c r="I363" s="458">
        <f>'TSTCW FGD'!$I$52</f>
        <v>0</v>
      </c>
      <c r="J363" s="458">
        <f>'TSTCW FGD'!$J$52</f>
        <v>0</v>
      </c>
      <c r="K363" s="458">
        <f>'TSTCW FGD'!$K$52</f>
        <v>0</v>
      </c>
      <c r="L363" s="458">
        <f>'TSTCW FGD'!$L$52</f>
        <v>0</v>
      </c>
      <c r="M363" s="458">
        <f>'TSTCW FGD'!$M$52</f>
        <v>1115876</v>
      </c>
    </row>
    <row r="364" spans="2:13" s="440" customFormat="1" hidden="1" outlineLevel="1">
      <c r="B364" s="770" t="str">
        <f>'TSTCWT FGD'!$B$2</f>
        <v>Texas State Technical College - West Texas</v>
      </c>
      <c r="C364" s="458"/>
      <c r="D364" s="458">
        <f>'TSTCWT FGD'!$D$52</f>
        <v>0</v>
      </c>
      <c r="E364" s="458">
        <f>'TSTCWT FGD'!$E$52</f>
        <v>72000</v>
      </c>
      <c r="F364" s="458">
        <f>'TSTCWT FGD'!$F$52</f>
        <v>0</v>
      </c>
      <c r="G364" s="458">
        <f>'TSTCWT FGD'!$G$52</f>
        <v>35967</v>
      </c>
      <c r="H364" s="458">
        <f>'TSTCWT FGD'!$H$52</f>
        <v>0</v>
      </c>
      <c r="I364" s="458">
        <f>'TSTCWT FGD'!$I$52</f>
        <v>0</v>
      </c>
      <c r="J364" s="458">
        <f>'TSTCWT FGD'!$J$52</f>
        <v>0</v>
      </c>
      <c r="K364" s="458">
        <f>'TSTCWT FGD'!$K$52</f>
        <v>0</v>
      </c>
      <c r="L364" s="458">
        <f>'TSTCWT FGD'!$L$52</f>
        <v>0</v>
      </c>
      <c r="M364" s="458">
        <f>'TSTCWT FGD'!$M$52</f>
        <v>107967</v>
      </c>
    </row>
    <row r="365" spans="2:13" s="440" customFormat="1" hidden="1" outlineLevel="1">
      <c r="B365" s="770" t="str">
        <f>'TSTCNT FGD'!$B$2</f>
        <v>Texas State Technical College - North Texas</v>
      </c>
      <c r="C365" s="458"/>
      <c r="D365" s="458">
        <f>'TSTCNT FGD'!$D$52</f>
        <v>0</v>
      </c>
      <c r="E365" s="458">
        <f>'TSTCNT FGD'!$E$52</f>
        <v>75865</v>
      </c>
      <c r="F365" s="458">
        <f>'TSTCNT FGD'!$F$52</f>
        <v>0</v>
      </c>
      <c r="G365" s="458">
        <f>'TSTCNT FGD'!$G$52</f>
        <v>23818</v>
      </c>
      <c r="H365" s="458">
        <f>'TSTCNT FGD'!$H$52</f>
        <v>0</v>
      </c>
      <c r="I365" s="458">
        <f>'TSTCNT FGD'!$I$52</f>
        <v>0</v>
      </c>
      <c r="J365" s="458">
        <f>'TSTCNT FGD'!$J$52</f>
        <v>0</v>
      </c>
      <c r="K365" s="458">
        <f>'TSTCNT FGD'!$K$52</f>
        <v>0</v>
      </c>
      <c r="L365" s="458">
        <f>'TSTCNT FGD'!$L$52</f>
        <v>0</v>
      </c>
      <c r="M365" s="458">
        <f>'TSTCNT FGD'!$M$52</f>
        <v>99683</v>
      </c>
    </row>
    <row r="366" spans="2:13" s="440" customFormat="1" hidden="1" outlineLevel="1">
      <c r="B366" s="770" t="str">
        <f>'TSTCFB FGD'!$B$2</f>
        <v>Texas State Technical College - Fort Bend</v>
      </c>
      <c r="C366" s="458"/>
      <c r="D366" s="458">
        <f>'TSTCFB FGD'!$D$52</f>
        <v>0</v>
      </c>
      <c r="E366" s="458">
        <f>'TSTCFB FGD'!$E$52</f>
        <v>0</v>
      </c>
      <c r="F366" s="458">
        <f>'TSTCFB FGD'!$F$52</f>
        <v>0</v>
      </c>
      <c r="G366" s="458">
        <f>'TSTCFB FGD'!$G$52</f>
        <v>143611</v>
      </c>
      <c r="H366" s="458">
        <f>'TSTCFB FGD'!$H$52</f>
        <v>0</v>
      </c>
      <c r="I366" s="458">
        <f>'TSTCFB FGD'!$I$52</f>
        <v>0</v>
      </c>
      <c r="J366" s="458">
        <f>'TSTCFB FGD'!$J$52</f>
        <v>535614</v>
      </c>
      <c r="K366" s="458">
        <f>'TSTCFB FGD'!$K$52</f>
        <v>0</v>
      </c>
      <c r="L366" s="458">
        <f>'TSTCFB FGD'!$L$52</f>
        <v>0</v>
      </c>
      <c r="M366" s="458">
        <f>'TSTCFB FGD'!$M$52</f>
        <v>679225</v>
      </c>
    </row>
    <row r="367" spans="2:13" s="440" customFormat="1" collapsed="1">
      <c r="B367" s="440" t="s">
        <v>10</v>
      </c>
      <c r="C367" s="458"/>
      <c r="D367" s="458">
        <f t="shared" ref="D367:M367" si="36">SUM(D358:D366)</f>
        <v>0</v>
      </c>
      <c r="E367" s="458">
        <f t="shared" si="36"/>
        <v>1285822</v>
      </c>
      <c r="F367" s="458">
        <f t="shared" si="36"/>
        <v>14704</v>
      </c>
      <c r="G367" s="458">
        <f t="shared" si="36"/>
        <v>4129491</v>
      </c>
      <c r="H367" s="458">
        <f t="shared" si="36"/>
        <v>0</v>
      </c>
      <c r="I367" s="458">
        <f t="shared" si="36"/>
        <v>0</v>
      </c>
      <c r="J367" s="458">
        <f t="shared" si="36"/>
        <v>535614</v>
      </c>
      <c r="K367" s="458">
        <f t="shared" si="36"/>
        <v>0</v>
      </c>
      <c r="L367" s="458">
        <f t="shared" si="36"/>
        <v>0</v>
      </c>
      <c r="M367" s="458">
        <f t="shared" si="36"/>
        <v>5965631</v>
      </c>
    </row>
    <row r="368" spans="2:13" s="440" customFormat="1" hidden="1" outlineLevel="1">
      <c r="B368" s="770" t="str">
        <f>'LIT FGD'!$B$2</f>
        <v>Lamar Institute of Technology</v>
      </c>
      <c r="C368" s="458"/>
      <c r="D368" s="458">
        <f>'LIT FGD'!$D$53</f>
        <v>0</v>
      </c>
      <c r="E368" s="458">
        <f>'LIT FGD'!$E$53</f>
        <v>0</v>
      </c>
      <c r="F368" s="458">
        <f>'LIT FGD'!$F$53</f>
        <v>0</v>
      </c>
      <c r="G368" s="458">
        <f>'LIT FGD'!$G$53</f>
        <v>0</v>
      </c>
      <c r="H368" s="458">
        <f>'LIT FGD'!$H$53</f>
        <v>0</v>
      </c>
      <c r="I368" s="458">
        <f>'LIT FGD'!$I$53</f>
        <v>0</v>
      </c>
      <c r="J368" s="458">
        <f>'LIT FGD'!$J$53</f>
        <v>0</v>
      </c>
      <c r="K368" s="458">
        <f>'LIT FGD'!$K$53</f>
        <v>0</v>
      </c>
      <c r="L368" s="458">
        <f>'LIT FGD'!$L$53</f>
        <v>0</v>
      </c>
      <c r="M368" s="458">
        <f>'LIT FGD'!$M$53</f>
        <v>0</v>
      </c>
    </row>
    <row r="369" spans="2:13" s="440" customFormat="1" hidden="1" outlineLevel="1">
      <c r="B369" s="770" t="str">
        <f>'LSCO FGD'!$B$2</f>
        <v>Lamar State College - Orange</v>
      </c>
      <c r="C369" s="458"/>
      <c r="D369" s="458">
        <f>'LSCO FGD'!$D$53</f>
        <v>0</v>
      </c>
      <c r="E369" s="458">
        <f>'LSCO FGD'!$E$53</f>
        <v>65967</v>
      </c>
      <c r="F369" s="458">
        <f>'LSCO FGD'!$F$53</f>
        <v>121840</v>
      </c>
      <c r="G369" s="458">
        <f>'LSCO FGD'!$G$53</f>
        <v>800000</v>
      </c>
      <c r="H369" s="458">
        <f>'LSCO FGD'!$H$53</f>
        <v>0</v>
      </c>
      <c r="I369" s="458">
        <f>'LSCO FGD'!$I$53</f>
        <v>0</v>
      </c>
      <c r="J369" s="458">
        <f>'LSCO FGD'!$J$53</f>
        <v>0</v>
      </c>
      <c r="K369" s="458">
        <f>'LSCO FGD'!$K$53</f>
        <v>0</v>
      </c>
      <c r="L369" s="458">
        <f>'LSCO FGD'!$L$53</f>
        <v>0</v>
      </c>
      <c r="M369" s="458">
        <f>'LSCO FGD'!$M$53</f>
        <v>987807</v>
      </c>
    </row>
    <row r="370" spans="2:13" s="440" customFormat="1" hidden="1" outlineLevel="1">
      <c r="B370" s="770" t="str">
        <f>'LSCPA FGD'!$B$2</f>
        <v>Lamar State College - Port Arthur</v>
      </c>
      <c r="C370" s="458"/>
      <c r="D370" s="458">
        <f>'LSCPA FGD'!$D$53</f>
        <v>0</v>
      </c>
      <c r="E370" s="458">
        <f>'LSCPA FGD'!$E$53</f>
        <v>2791</v>
      </c>
      <c r="F370" s="458">
        <f>'LSCPA FGD'!$F$53</f>
        <v>158904</v>
      </c>
      <c r="G370" s="458">
        <f>'LSCPA FGD'!$G$53</f>
        <v>1322402</v>
      </c>
      <c r="H370" s="458">
        <f>'LSCPA FGD'!$H$53</f>
        <v>0</v>
      </c>
      <c r="I370" s="458">
        <f>'LSCPA FGD'!$I$53</f>
        <v>0</v>
      </c>
      <c r="J370" s="458">
        <f>'LSCPA FGD'!$J$53</f>
        <v>0</v>
      </c>
      <c r="K370" s="458">
        <f>'LSCPA FGD'!$K$53</f>
        <v>0</v>
      </c>
      <c r="L370" s="458">
        <f>'LSCPA FGD'!$L$53</f>
        <v>0</v>
      </c>
      <c r="M370" s="458">
        <f>'LSCPA FGD'!$M$53</f>
        <v>1484097</v>
      </c>
    </row>
    <row r="371" spans="2:13" s="440" customFormat="1" hidden="1" outlineLevel="1">
      <c r="B371" s="770" t="str">
        <f>'TSTCH FGD'!$B$2</f>
        <v>Texas State Technical College - Harlingen</v>
      </c>
      <c r="C371" s="458"/>
      <c r="D371" s="458">
        <f>'TSTCH FGD'!$D$53</f>
        <v>0</v>
      </c>
      <c r="E371" s="458">
        <f>'TSTCH FGD'!$E$53</f>
        <v>2130065</v>
      </c>
      <c r="F371" s="458">
        <f>'TSTCH FGD'!$F$53</f>
        <v>0</v>
      </c>
      <c r="G371" s="458">
        <f>'TSTCH FGD'!$G$53</f>
        <v>9090</v>
      </c>
      <c r="H371" s="458">
        <f>'TSTCH FGD'!$H$53</f>
        <v>0</v>
      </c>
      <c r="I371" s="458">
        <f>'TSTCH FGD'!$I$53</f>
        <v>0</v>
      </c>
      <c r="J371" s="458">
        <f>'TSTCH FGD'!$J$53</f>
        <v>0</v>
      </c>
      <c r="K371" s="458">
        <f>'TSTCH FGD'!$K$53</f>
        <v>0</v>
      </c>
      <c r="L371" s="458">
        <f>'TSTCH FGD'!$L$53</f>
        <v>0</v>
      </c>
      <c r="M371" s="458">
        <f>'TSTCH FGD'!$M$53</f>
        <v>2139155</v>
      </c>
    </row>
    <row r="372" spans="2:13" s="440" customFormat="1" hidden="1" outlineLevel="1">
      <c r="B372" s="770" t="str">
        <f>'TSTCM FGD'!$B$2</f>
        <v>Texas State Technical College - Marshall</v>
      </c>
      <c r="C372" s="458"/>
      <c r="D372" s="458">
        <f>'TSTCM FGD'!$D$53</f>
        <v>0</v>
      </c>
      <c r="E372" s="458">
        <f>'TSTCM FGD'!$E$53</f>
        <v>110373</v>
      </c>
      <c r="F372" s="458">
        <f>'TSTCM FGD'!$F$53</f>
        <v>0</v>
      </c>
      <c r="G372" s="458">
        <f>'TSTCM FGD'!$G$53</f>
        <v>0</v>
      </c>
      <c r="H372" s="458">
        <f>'TSTCM FGD'!$H$53</f>
        <v>0</v>
      </c>
      <c r="I372" s="458">
        <f>'TSTCM FGD'!$I$53</f>
        <v>0</v>
      </c>
      <c r="J372" s="458">
        <f>'TSTCM FGD'!$J$53</f>
        <v>0</v>
      </c>
      <c r="K372" s="458">
        <f>'TSTCM FGD'!$K$53</f>
        <v>0</v>
      </c>
      <c r="L372" s="458">
        <f>'TSTCM FGD'!$L$53</f>
        <v>0</v>
      </c>
      <c r="M372" s="458">
        <f>'TSTCM FGD'!$M$53</f>
        <v>110373</v>
      </c>
    </row>
    <row r="373" spans="2:13" s="440" customFormat="1" hidden="1" outlineLevel="1">
      <c r="B373" s="770" t="str">
        <f>'TSTCW FGD'!$B$2</f>
        <v>Texas State Technical College - Waco</v>
      </c>
      <c r="C373" s="458"/>
      <c r="D373" s="458">
        <f>'TSTCW FGD'!$D$53</f>
        <v>-1110</v>
      </c>
      <c r="E373" s="458">
        <f>'TSTCW FGD'!$E$53</f>
        <v>0</v>
      </c>
      <c r="F373" s="458">
        <f>'TSTCW FGD'!$F$53</f>
        <v>0</v>
      </c>
      <c r="G373" s="458">
        <f>'TSTCW FGD'!$G$53</f>
        <v>115402</v>
      </c>
      <c r="H373" s="458">
        <f>'TSTCW FGD'!$H$53</f>
        <v>0</v>
      </c>
      <c r="I373" s="458">
        <f>'TSTCW FGD'!$I$53</f>
        <v>0</v>
      </c>
      <c r="J373" s="458">
        <f>'TSTCW FGD'!$J$53</f>
        <v>0</v>
      </c>
      <c r="K373" s="458">
        <f>'TSTCW FGD'!$K$53</f>
        <v>0</v>
      </c>
      <c r="L373" s="458">
        <f>'TSTCW FGD'!$L$53</f>
        <v>0</v>
      </c>
      <c r="M373" s="458">
        <f>'TSTCW FGD'!$M$53</f>
        <v>114292</v>
      </c>
    </row>
    <row r="374" spans="2:13" s="440" customFormat="1" hidden="1" outlineLevel="1">
      <c r="B374" s="770" t="str">
        <f>'TSTCWT FGD'!$B$2</f>
        <v>Texas State Technical College - West Texas</v>
      </c>
      <c r="C374" s="458"/>
      <c r="D374" s="458">
        <f>'TSTCWT FGD'!$D$53</f>
        <v>0</v>
      </c>
      <c r="E374" s="458">
        <f>'TSTCWT FGD'!$E$53</f>
        <v>1199002</v>
      </c>
      <c r="F374" s="458">
        <f>'TSTCWT FGD'!$F$53</f>
        <v>0</v>
      </c>
      <c r="G374" s="458">
        <f>'TSTCWT FGD'!$G$53</f>
        <v>0</v>
      </c>
      <c r="H374" s="458">
        <f>'TSTCWT FGD'!$H$53</f>
        <v>0</v>
      </c>
      <c r="I374" s="458">
        <f>'TSTCWT FGD'!$I$53</f>
        <v>0</v>
      </c>
      <c r="J374" s="458">
        <f>'TSTCWT FGD'!$J$53</f>
        <v>0</v>
      </c>
      <c r="K374" s="458">
        <f>'TSTCWT FGD'!$K$53</f>
        <v>0</v>
      </c>
      <c r="L374" s="458">
        <f>'TSTCWT FGD'!$L$53</f>
        <v>0</v>
      </c>
      <c r="M374" s="458">
        <f>'TSTCWT FGD'!$M$53</f>
        <v>1199002</v>
      </c>
    </row>
    <row r="375" spans="2:13" s="440" customFormat="1" hidden="1" outlineLevel="1">
      <c r="B375" s="770" t="str">
        <f>'TSTCNT FGD'!$B$2</f>
        <v>Texas State Technical College - North Texas</v>
      </c>
      <c r="C375" s="458"/>
      <c r="D375" s="458">
        <f>'TSTCNT FGD'!$D$53</f>
        <v>0</v>
      </c>
      <c r="E375" s="458">
        <f>'TSTCNT FGD'!$E$53</f>
        <v>82194</v>
      </c>
      <c r="F375" s="458">
        <f>'TSTCNT FGD'!$F$53</f>
        <v>0</v>
      </c>
      <c r="G375" s="458">
        <f>'TSTCNT FGD'!$G$53</f>
        <v>0</v>
      </c>
      <c r="H375" s="458">
        <f>'TSTCNT FGD'!$H$53</f>
        <v>0</v>
      </c>
      <c r="I375" s="458">
        <f>'TSTCNT FGD'!$I$53</f>
        <v>0</v>
      </c>
      <c r="J375" s="458">
        <f>'TSTCNT FGD'!$J$53</f>
        <v>0</v>
      </c>
      <c r="K375" s="458">
        <f>'TSTCNT FGD'!$K$53</f>
        <v>0</v>
      </c>
      <c r="L375" s="458">
        <f>'TSTCNT FGD'!$L$53</f>
        <v>0</v>
      </c>
      <c r="M375" s="458">
        <f>'TSTCNT FGD'!$M$53</f>
        <v>82194</v>
      </c>
    </row>
    <row r="376" spans="2:13" s="440" customFormat="1" hidden="1" outlineLevel="1">
      <c r="B376" s="770" t="str">
        <f>'TSTCFB FGD'!$B$2</f>
        <v>Texas State Technical College - Fort Bend</v>
      </c>
      <c r="C376" s="458"/>
      <c r="D376" s="458">
        <f>'TSTCFB FGD'!$D$53</f>
        <v>0</v>
      </c>
      <c r="E376" s="458">
        <f>'TSTCFB FGD'!$E$53</f>
        <v>161296</v>
      </c>
      <c r="F376" s="458">
        <f>'TSTCFB FGD'!$F$53</f>
        <v>0</v>
      </c>
      <c r="G376" s="458">
        <f>'TSTCFB FGD'!$G$53</f>
        <v>0</v>
      </c>
      <c r="H376" s="458">
        <f>'TSTCFB FGD'!$H$53</f>
        <v>0</v>
      </c>
      <c r="I376" s="458">
        <f>'TSTCFB FGD'!$I$53</f>
        <v>0</v>
      </c>
      <c r="J376" s="458">
        <f>'TSTCFB FGD'!$J$53</f>
        <v>0</v>
      </c>
      <c r="K376" s="458">
        <f>'TSTCFB FGD'!$K$53</f>
        <v>0</v>
      </c>
      <c r="L376" s="458">
        <f>'TSTCFB FGD'!$L$53</f>
        <v>0</v>
      </c>
      <c r="M376" s="458">
        <f>'TSTCFB FGD'!$M$53</f>
        <v>161296</v>
      </c>
    </row>
    <row r="377" spans="2:13" s="440" customFormat="1" collapsed="1">
      <c r="B377" s="440" t="s">
        <v>11</v>
      </c>
      <c r="C377" s="458"/>
      <c r="D377" s="458">
        <f t="shared" ref="D377:M377" si="37">SUM(D368:D376)</f>
        <v>-1110</v>
      </c>
      <c r="E377" s="458">
        <f t="shared" si="37"/>
        <v>3751688</v>
      </c>
      <c r="F377" s="458">
        <f t="shared" si="37"/>
        <v>280744</v>
      </c>
      <c r="G377" s="458">
        <f t="shared" si="37"/>
        <v>2246894</v>
      </c>
      <c r="H377" s="458">
        <f t="shared" si="37"/>
        <v>0</v>
      </c>
      <c r="I377" s="458">
        <f t="shared" si="37"/>
        <v>0</v>
      </c>
      <c r="J377" s="458">
        <f t="shared" si="37"/>
        <v>0</v>
      </c>
      <c r="K377" s="458">
        <f t="shared" si="37"/>
        <v>0</v>
      </c>
      <c r="L377" s="458">
        <f t="shared" si="37"/>
        <v>0</v>
      </c>
      <c r="M377" s="458">
        <f t="shared" si="37"/>
        <v>6278216</v>
      </c>
    </row>
    <row r="378" spans="2:13" s="440" customFormat="1" hidden="1" outlineLevel="1">
      <c r="B378" s="770" t="str">
        <f>'LIT FGD'!$B$2</f>
        <v>Lamar Institute of Technology</v>
      </c>
      <c r="C378" s="458"/>
      <c r="D378" s="458">
        <f>'LIT FGD'!$D$54</f>
        <v>0</v>
      </c>
      <c r="E378" s="458">
        <f>'LIT FGD'!$E$54</f>
        <v>0</v>
      </c>
      <c r="F378" s="458">
        <f>'LIT FGD'!$F$54</f>
        <v>0</v>
      </c>
      <c r="G378" s="458">
        <f>'LIT FGD'!$G$54</f>
        <v>0</v>
      </c>
      <c r="H378" s="458">
        <f>'LIT FGD'!$H$54</f>
        <v>0</v>
      </c>
      <c r="I378" s="458">
        <f>'LIT FGD'!$I$54</f>
        <v>0</v>
      </c>
      <c r="J378" s="458">
        <f>'LIT FGD'!$J$54</f>
        <v>0</v>
      </c>
      <c r="K378" s="458">
        <f>'LIT FGD'!$K$54</f>
        <v>0</v>
      </c>
      <c r="L378" s="458">
        <f>'LIT FGD'!$L$54</f>
        <v>0</v>
      </c>
      <c r="M378" s="458">
        <f>'LIT FGD'!$M$54</f>
        <v>0</v>
      </c>
    </row>
    <row r="379" spans="2:13" s="440" customFormat="1" hidden="1" outlineLevel="1">
      <c r="B379" s="770" t="str">
        <f>'LSCO FGD'!$B$2</f>
        <v>Lamar State College - Orange</v>
      </c>
      <c r="C379" s="458"/>
      <c r="D379" s="458">
        <f>'LSCO FGD'!$D$54</f>
        <v>0</v>
      </c>
      <c r="E379" s="458">
        <f>'LSCO FGD'!$E$54</f>
        <v>0</v>
      </c>
      <c r="F379" s="458">
        <f>'LSCO FGD'!$F$54</f>
        <v>0</v>
      </c>
      <c r="G379" s="458">
        <f>'LSCO FGD'!$G$54</f>
        <v>0</v>
      </c>
      <c r="H379" s="458">
        <f>'LSCO FGD'!$H$54</f>
        <v>0</v>
      </c>
      <c r="I379" s="458">
        <f>'LSCO FGD'!$I$54</f>
        <v>0</v>
      </c>
      <c r="J379" s="458">
        <f>'LSCO FGD'!$J$54</f>
        <v>0</v>
      </c>
      <c r="K379" s="458">
        <f>'LSCO FGD'!$K$54</f>
        <v>0</v>
      </c>
      <c r="L379" s="458">
        <f>'LSCO FGD'!$L$54</f>
        <v>0</v>
      </c>
      <c r="M379" s="458">
        <f>'LSCO FGD'!$M$54</f>
        <v>0</v>
      </c>
    </row>
    <row r="380" spans="2:13" s="440" customFormat="1" hidden="1" outlineLevel="1">
      <c r="B380" s="770" t="str">
        <f>'LSCPA FGD'!$B$2</f>
        <v>Lamar State College - Port Arthur</v>
      </c>
      <c r="C380" s="458"/>
      <c r="D380" s="458">
        <f>'LSCPA FGD'!$D$54</f>
        <v>0</v>
      </c>
      <c r="E380" s="458">
        <f>'LSCPA FGD'!$E$54</f>
        <v>0</v>
      </c>
      <c r="F380" s="458">
        <f>'LSCPA FGD'!$F$54</f>
        <v>0</v>
      </c>
      <c r="G380" s="458">
        <f>'LSCPA FGD'!$G$54</f>
        <v>0</v>
      </c>
      <c r="H380" s="458">
        <f>'LSCPA FGD'!$H$54</f>
        <v>0</v>
      </c>
      <c r="I380" s="458">
        <f>'LSCPA FGD'!$I$54</f>
        <v>0</v>
      </c>
      <c r="J380" s="458">
        <f>'LSCPA FGD'!$J$54</f>
        <v>0</v>
      </c>
      <c r="K380" s="458">
        <f>'LSCPA FGD'!$K$54</f>
        <v>0</v>
      </c>
      <c r="L380" s="458">
        <f>'LSCPA FGD'!$L$54</f>
        <v>0</v>
      </c>
      <c r="M380" s="458">
        <f>'LSCPA FGD'!$M$54</f>
        <v>0</v>
      </c>
    </row>
    <row r="381" spans="2:13" s="440" customFormat="1" hidden="1" outlineLevel="1">
      <c r="B381" s="770" t="str">
        <f>'TSTCH FGD'!$B$2</f>
        <v>Texas State Technical College - Harlingen</v>
      </c>
      <c r="C381" s="458"/>
      <c r="D381" s="458">
        <f>'TSTCH FGD'!$D$54</f>
        <v>0</v>
      </c>
      <c r="E381" s="458">
        <f>'TSTCH FGD'!$E$54</f>
        <v>0</v>
      </c>
      <c r="F381" s="458">
        <f>'TSTCH FGD'!$F$54</f>
        <v>1084945</v>
      </c>
      <c r="G381" s="458">
        <f>'TSTCH FGD'!$G$54</f>
        <v>0</v>
      </c>
      <c r="H381" s="458">
        <f>'TSTCH FGD'!$H$54</f>
        <v>0</v>
      </c>
      <c r="I381" s="458">
        <f>'TSTCH FGD'!$I$54</f>
        <v>0</v>
      </c>
      <c r="J381" s="458">
        <f>'TSTCH FGD'!$J$54</f>
        <v>0</v>
      </c>
      <c r="K381" s="458">
        <f>'TSTCH FGD'!$K$54</f>
        <v>0</v>
      </c>
      <c r="L381" s="458">
        <f>'TSTCH FGD'!$L$54</f>
        <v>0</v>
      </c>
      <c r="M381" s="458">
        <f>'TSTCH FGD'!$M$54</f>
        <v>1084945</v>
      </c>
    </row>
    <row r="382" spans="2:13" s="440" customFormat="1" hidden="1" outlineLevel="1">
      <c r="B382" s="770" t="str">
        <f>'TSTCM FGD'!$B$2</f>
        <v>Texas State Technical College - Marshall</v>
      </c>
      <c r="C382" s="458"/>
      <c r="D382" s="458">
        <f>'TSTCM FGD'!$D$54</f>
        <v>0</v>
      </c>
      <c r="E382" s="458">
        <f>'TSTCM FGD'!$E$54</f>
        <v>0</v>
      </c>
      <c r="F382" s="458">
        <f>'TSTCM FGD'!$F$54</f>
        <v>294836</v>
      </c>
      <c r="G382" s="458">
        <f>'TSTCM FGD'!$G$54</f>
        <v>0</v>
      </c>
      <c r="H382" s="458">
        <f>'TSTCM FGD'!$H$54</f>
        <v>0</v>
      </c>
      <c r="I382" s="458">
        <f>'TSTCM FGD'!$I$54</f>
        <v>0</v>
      </c>
      <c r="J382" s="458">
        <f>'TSTCM FGD'!$J$54</f>
        <v>0</v>
      </c>
      <c r="K382" s="458">
        <f>'TSTCM FGD'!$K$54</f>
        <v>0</v>
      </c>
      <c r="L382" s="458">
        <f>'TSTCM FGD'!$L$54</f>
        <v>0</v>
      </c>
      <c r="M382" s="458">
        <f>'TSTCM FGD'!$M$54</f>
        <v>294836</v>
      </c>
    </row>
    <row r="383" spans="2:13" s="440" customFormat="1" hidden="1" outlineLevel="1">
      <c r="B383" s="770" t="str">
        <f>'TSTCW FGD'!$B$2</f>
        <v>Texas State Technical College - Waco</v>
      </c>
      <c r="C383" s="458"/>
      <c r="D383" s="458">
        <f>'TSTCW FGD'!$D$54</f>
        <v>0</v>
      </c>
      <c r="E383" s="458">
        <f>'TSTCW FGD'!$E$54</f>
        <v>0</v>
      </c>
      <c r="F383" s="458">
        <f>'TSTCW FGD'!$F$54</f>
        <v>3436917</v>
      </c>
      <c r="G383" s="458">
        <f>'TSTCW FGD'!$G$54</f>
        <v>0</v>
      </c>
      <c r="H383" s="458">
        <f>'TSTCW FGD'!$H$54</f>
        <v>0</v>
      </c>
      <c r="I383" s="458">
        <f>'TSTCW FGD'!$I$54</f>
        <v>0</v>
      </c>
      <c r="J383" s="458">
        <f>'TSTCW FGD'!$J$54</f>
        <v>0</v>
      </c>
      <c r="K383" s="458">
        <f>'TSTCW FGD'!$K$54</f>
        <v>0</v>
      </c>
      <c r="L383" s="458">
        <f>'TSTCW FGD'!$L$54</f>
        <v>0</v>
      </c>
      <c r="M383" s="458">
        <f>'TSTCW FGD'!$M$54</f>
        <v>3436917</v>
      </c>
    </row>
    <row r="384" spans="2:13" s="440" customFormat="1" hidden="1" outlineLevel="1">
      <c r="B384" s="770" t="str">
        <f>'TSTCWT FGD'!$B$2</f>
        <v>Texas State Technical College - West Texas</v>
      </c>
      <c r="C384" s="458"/>
      <c r="D384" s="458">
        <f>'TSTCWT FGD'!$D$54</f>
        <v>0</v>
      </c>
      <c r="E384" s="458">
        <f>'TSTCWT FGD'!$E$54</f>
        <v>0</v>
      </c>
      <c r="F384" s="458">
        <f>'TSTCWT FGD'!$F$54</f>
        <v>551497</v>
      </c>
      <c r="G384" s="458">
        <f>'TSTCWT FGD'!$G$54</f>
        <v>0</v>
      </c>
      <c r="H384" s="458">
        <f>'TSTCWT FGD'!$H$54</f>
        <v>0</v>
      </c>
      <c r="I384" s="458">
        <f>'TSTCWT FGD'!$I$54</f>
        <v>0</v>
      </c>
      <c r="J384" s="458">
        <f>'TSTCWT FGD'!$J$54</f>
        <v>0</v>
      </c>
      <c r="K384" s="458">
        <f>'TSTCWT FGD'!$K$54</f>
        <v>0</v>
      </c>
      <c r="L384" s="458">
        <f>'TSTCWT FGD'!$L$54</f>
        <v>0</v>
      </c>
      <c r="M384" s="458">
        <f>'TSTCWT FGD'!$M$54</f>
        <v>551497</v>
      </c>
    </row>
    <row r="385" spans="2:13" s="440" customFormat="1" hidden="1" outlineLevel="1">
      <c r="B385" s="770" t="str">
        <f>'TSTCNT FGD'!$B$2</f>
        <v>Texas State Technical College - North Texas</v>
      </c>
      <c r="C385" s="458"/>
      <c r="D385" s="458">
        <f>'TSTCNT FGD'!$D$54</f>
        <v>0</v>
      </c>
      <c r="E385" s="458">
        <f>'TSTCNT FGD'!$E$54</f>
        <v>0</v>
      </c>
      <c r="F385" s="458">
        <f>'TSTCNT FGD'!$F$54</f>
        <v>2897</v>
      </c>
      <c r="G385" s="458">
        <f>'TSTCNT FGD'!$G$54</f>
        <v>0</v>
      </c>
      <c r="H385" s="458">
        <f>'TSTCNT FGD'!$H$54</f>
        <v>0</v>
      </c>
      <c r="I385" s="458">
        <f>'TSTCNT FGD'!$I$54</f>
        <v>0</v>
      </c>
      <c r="J385" s="458">
        <f>'TSTCNT FGD'!$J$54</f>
        <v>0</v>
      </c>
      <c r="K385" s="458">
        <f>'TSTCNT FGD'!$K$54</f>
        <v>0</v>
      </c>
      <c r="L385" s="458">
        <f>'TSTCNT FGD'!$L$54</f>
        <v>0</v>
      </c>
      <c r="M385" s="458">
        <f>'TSTCNT FGD'!$M$54</f>
        <v>2897</v>
      </c>
    </row>
    <row r="386" spans="2:13" s="440" customFormat="1" hidden="1" outlineLevel="1">
      <c r="B386" s="770" t="str">
        <f>'TSTCFB FGD'!$B$2</f>
        <v>Texas State Technical College - Fort Bend</v>
      </c>
      <c r="C386" s="458"/>
      <c r="D386" s="458">
        <f>'TSTCFB FGD'!$D$54</f>
        <v>0</v>
      </c>
      <c r="E386" s="458">
        <f>'TSTCFB FGD'!$E$54</f>
        <v>0</v>
      </c>
      <c r="F386" s="458">
        <f>'TSTCFB FGD'!$F$54</f>
        <v>109616</v>
      </c>
      <c r="G386" s="458">
        <f>'TSTCFB FGD'!$G$54</f>
        <v>0</v>
      </c>
      <c r="H386" s="458">
        <f>'TSTCFB FGD'!$H$54</f>
        <v>0</v>
      </c>
      <c r="I386" s="458">
        <f>'TSTCFB FGD'!$I$54</f>
        <v>0</v>
      </c>
      <c r="J386" s="458">
        <f>'TSTCFB FGD'!$J$54</f>
        <v>0</v>
      </c>
      <c r="K386" s="458">
        <f>'TSTCFB FGD'!$K$54</f>
        <v>0</v>
      </c>
      <c r="L386" s="458">
        <f>'TSTCFB FGD'!$L$54</f>
        <v>0</v>
      </c>
      <c r="M386" s="458">
        <f>'TSTCFB FGD'!$M$54</f>
        <v>109616</v>
      </c>
    </row>
    <row r="387" spans="2:13" s="440" customFormat="1" collapsed="1">
      <c r="B387" s="440" t="s">
        <v>1376</v>
      </c>
      <c r="C387" s="458"/>
      <c r="D387" s="458">
        <f t="shared" ref="D387:M387" si="38">SUM(D378:D386)</f>
        <v>0</v>
      </c>
      <c r="E387" s="458">
        <f t="shared" si="38"/>
        <v>0</v>
      </c>
      <c r="F387" s="458">
        <f t="shared" si="38"/>
        <v>5480708</v>
      </c>
      <c r="G387" s="458">
        <f t="shared" si="38"/>
        <v>0</v>
      </c>
      <c r="H387" s="458">
        <f t="shared" si="38"/>
        <v>0</v>
      </c>
      <c r="I387" s="458">
        <f t="shared" si="38"/>
        <v>0</v>
      </c>
      <c r="J387" s="458">
        <f t="shared" si="38"/>
        <v>0</v>
      </c>
      <c r="K387" s="458">
        <f t="shared" si="38"/>
        <v>0</v>
      </c>
      <c r="L387" s="458">
        <f t="shared" si="38"/>
        <v>0</v>
      </c>
      <c r="M387" s="458">
        <f t="shared" si="38"/>
        <v>5480708</v>
      </c>
    </row>
    <row r="388" spans="2:13" s="440" customFormat="1" hidden="1" outlineLevel="1">
      <c r="B388" s="770" t="str">
        <f>'LIT FGD'!$B$2</f>
        <v>Lamar Institute of Technology</v>
      </c>
      <c r="C388" s="458"/>
      <c r="D388" s="458">
        <f>'LIT FGD'!$D$55</f>
        <v>194242</v>
      </c>
      <c r="E388" s="458">
        <f>'LIT FGD'!$E$55</f>
        <v>146410</v>
      </c>
      <c r="F388" s="458">
        <f>'LIT FGD'!$F$55</f>
        <v>9898</v>
      </c>
      <c r="G388" s="458">
        <f>'LIT FGD'!$G$55</f>
        <v>46259</v>
      </c>
      <c r="H388" s="458">
        <f>'LIT FGD'!$H$55</f>
        <v>21940</v>
      </c>
      <c r="I388" s="458">
        <f>'LIT FGD'!$I$55</f>
        <v>0</v>
      </c>
      <c r="J388" s="458">
        <f>'LIT FGD'!$J$55</f>
        <v>0</v>
      </c>
      <c r="K388" s="458">
        <f>'LIT FGD'!$K$55</f>
        <v>0</v>
      </c>
      <c r="L388" s="458">
        <f>'LIT FGD'!$L$55</f>
        <v>2191466</v>
      </c>
      <c r="M388" s="458">
        <f>'LIT FGD'!$M$55</f>
        <v>2610215</v>
      </c>
    </row>
    <row r="389" spans="2:13" s="440" customFormat="1" hidden="1" outlineLevel="1">
      <c r="B389" s="770" t="str">
        <f>'LSCO FGD'!$B$2</f>
        <v>Lamar State College - Orange</v>
      </c>
      <c r="C389" s="458"/>
      <c r="D389" s="458">
        <f>'LSCO FGD'!$D$55</f>
        <v>0</v>
      </c>
      <c r="E389" s="458">
        <f>'LSCO FGD'!$E$55</f>
        <v>-629581</v>
      </c>
      <c r="F389" s="458">
        <f>'LSCO FGD'!$F$55</f>
        <v>2743</v>
      </c>
      <c r="G389" s="458">
        <f>'LSCO FGD'!$G$55</f>
        <v>0</v>
      </c>
      <c r="H389" s="458">
        <f>'LSCO FGD'!$H$55</f>
        <v>164972</v>
      </c>
      <c r="I389" s="458">
        <f>'LSCO FGD'!$I$55</f>
        <v>0</v>
      </c>
      <c r="J389" s="458">
        <f>'LSCO FGD'!$J$55</f>
        <v>1482658</v>
      </c>
      <c r="K389" s="458">
        <f>'LSCO FGD'!$K$55</f>
        <v>0</v>
      </c>
      <c r="L389" s="458">
        <f>'LSCO FGD'!$L$55</f>
        <v>0</v>
      </c>
      <c r="M389" s="458">
        <f>'LSCO FGD'!$M$55</f>
        <v>1020792</v>
      </c>
    </row>
    <row r="390" spans="2:13" s="440" customFormat="1" hidden="1" outlineLevel="1">
      <c r="B390" s="770" t="str">
        <f>'LSCPA FGD'!$B$2</f>
        <v>Lamar State College - Port Arthur</v>
      </c>
      <c r="C390" s="458"/>
      <c r="D390" s="458">
        <f>'LSCPA FGD'!$D$55</f>
        <v>0</v>
      </c>
      <c r="E390" s="458">
        <f>'LSCPA FGD'!$E$55</f>
        <v>473789</v>
      </c>
      <c r="F390" s="458">
        <f>'LSCPA FGD'!$F$55</f>
        <v>25669</v>
      </c>
      <c r="G390" s="458">
        <f>'LSCPA FGD'!$G$55</f>
        <v>539316</v>
      </c>
      <c r="H390" s="458">
        <f>'LSCPA FGD'!$H$55</f>
        <v>0</v>
      </c>
      <c r="I390" s="458">
        <f>'LSCPA FGD'!$I$55</f>
        <v>0</v>
      </c>
      <c r="J390" s="458">
        <f>'LSCPA FGD'!$J$55</f>
        <v>0</v>
      </c>
      <c r="K390" s="458">
        <f>'LSCPA FGD'!$K$55</f>
        <v>0</v>
      </c>
      <c r="L390" s="458">
        <f>'LSCPA FGD'!$L$55</f>
        <v>0</v>
      </c>
      <c r="M390" s="458">
        <f>'LSCPA FGD'!$M$55</f>
        <v>1038774</v>
      </c>
    </row>
    <row r="391" spans="2:13" s="440" customFormat="1" hidden="1" outlineLevel="1">
      <c r="B391" s="770" t="str">
        <f>'TSTCH FGD'!$B$2</f>
        <v>Texas State Technical College - Harlingen</v>
      </c>
      <c r="C391" s="458"/>
      <c r="D391" s="458">
        <f>'TSTCH FGD'!$D$55</f>
        <v>0</v>
      </c>
      <c r="E391" s="458">
        <f>'TSTCH FGD'!$E$55</f>
        <v>0</v>
      </c>
      <c r="F391" s="458">
        <f>'TSTCH FGD'!$F$55</f>
        <v>0</v>
      </c>
      <c r="G391" s="458">
        <f>'TSTCH FGD'!$G$55</f>
        <v>0</v>
      </c>
      <c r="H391" s="458">
        <f>'TSTCH FGD'!$H$55</f>
        <v>0</v>
      </c>
      <c r="I391" s="458">
        <f>'TSTCH FGD'!$I$55</f>
        <v>0</v>
      </c>
      <c r="J391" s="458">
        <f>'TSTCH FGD'!$J$55</f>
        <v>1899</v>
      </c>
      <c r="K391" s="458">
        <f>'TSTCH FGD'!$K$55</f>
        <v>0</v>
      </c>
      <c r="L391" s="458">
        <f>'TSTCH FGD'!$L$55</f>
        <v>0</v>
      </c>
      <c r="M391" s="458">
        <f>'TSTCH FGD'!$M$55</f>
        <v>1899</v>
      </c>
    </row>
    <row r="392" spans="2:13" s="440" customFormat="1" hidden="1" outlineLevel="1">
      <c r="B392" s="770" t="str">
        <f>'TSTCM FGD'!$B$2</f>
        <v>Texas State Technical College - Marshall</v>
      </c>
      <c r="C392" s="458"/>
      <c r="D392" s="458">
        <f>'TSTCM FGD'!$D$55</f>
        <v>0</v>
      </c>
      <c r="E392" s="458">
        <f>'TSTCM FGD'!$E$55</f>
        <v>0</v>
      </c>
      <c r="F392" s="458">
        <f>'TSTCM FGD'!$F$55</f>
        <v>0</v>
      </c>
      <c r="G392" s="458">
        <f>'TSTCM FGD'!$G$55</f>
        <v>0</v>
      </c>
      <c r="H392" s="458">
        <f>'TSTCM FGD'!$H$55</f>
        <v>0</v>
      </c>
      <c r="I392" s="458">
        <f>'TSTCM FGD'!$I$55</f>
        <v>0</v>
      </c>
      <c r="J392" s="458">
        <f>'TSTCM FGD'!$J$55</f>
        <v>0</v>
      </c>
      <c r="K392" s="458">
        <f>'TSTCM FGD'!$K$55</f>
        <v>0</v>
      </c>
      <c r="L392" s="458">
        <f>'TSTCM FGD'!$L$55</f>
        <v>0</v>
      </c>
      <c r="M392" s="458">
        <f>'TSTCM FGD'!$M$55</f>
        <v>0</v>
      </c>
    </row>
    <row r="393" spans="2:13" s="440" customFormat="1" hidden="1" outlineLevel="1">
      <c r="B393" s="770" t="str">
        <f>'TSTCW FGD'!$B$2</f>
        <v>Texas State Technical College - Waco</v>
      </c>
      <c r="C393" s="458"/>
      <c r="D393" s="458">
        <f>'TSTCW FGD'!$D$55</f>
        <v>0</v>
      </c>
      <c r="E393" s="458">
        <f>'TSTCW FGD'!$E$55</f>
        <v>1187142</v>
      </c>
      <c r="F393" s="458">
        <f>'TSTCW FGD'!$F$55</f>
        <v>0</v>
      </c>
      <c r="G393" s="458">
        <f>'TSTCW FGD'!$G$55</f>
        <v>0</v>
      </c>
      <c r="H393" s="458">
        <f>'TSTCW FGD'!$H$55</f>
        <v>0</v>
      </c>
      <c r="I393" s="458">
        <f>'TSTCW FGD'!$I$55</f>
        <v>0</v>
      </c>
      <c r="J393" s="458">
        <f>'TSTCW FGD'!$J$55</f>
        <v>1162</v>
      </c>
      <c r="K393" s="458">
        <f>'TSTCW FGD'!$K$55</f>
        <v>0</v>
      </c>
      <c r="L393" s="458">
        <f>'TSTCW FGD'!$L$55</f>
        <v>0</v>
      </c>
      <c r="M393" s="458">
        <f>'TSTCW FGD'!$M$55</f>
        <v>1188304</v>
      </c>
    </row>
    <row r="394" spans="2:13" s="440" customFormat="1" hidden="1" outlineLevel="1">
      <c r="B394" s="770" t="str">
        <f>'TSTCWT FGD'!$B$2</f>
        <v>Texas State Technical College - West Texas</v>
      </c>
      <c r="C394" s="458"/>
      <c r="D394" s="458">
        <f>'TSTCWT FGD'!$D$55</f>
        <v>0</v>
      </c>
      <c r="E394" s="458">
        <f>'TSTCWT FGD'!$E$55</f>
        <v>0</v>
      </c>
      <c r="F394" s="458">
        <f>'TSTCWT FGD'!$F$55</f>
        <v>0</v>
      </c>
      <c r="G394" s="458">
        <f>'TSTCWT FGD'!$G$55</f>
        <v>0</v>
      </c>
      <c r="H394" s="458">
        <f>'TSTCWT FGD'!$H$55</f>
        <v>0</v>
      </c>
      <c r="I394" s="458">
        <f>'TSTCWT FGD'!$I$55</f>
        <v>0</v>
      </c>
      <c r="J394" s="458">
        <f>'TSTCWT FGD'!$J$55</f>
        <v>0</v>
      </c>
      <c r="K394" s="458">
        <f>'TSTCWT FGD'!$K$55</f>
        <v>0</v>
      </c>
      <c r="L394" s="458">
        <f>'TSTCWT FGD'!$L$55</f>
        <v>0</v>
      </c>
      <c r="M394" s="458">
        <f>'TSTCWT FGD'!$M$55</f>
        <v>0</v>
      </c>
    </row>
    <row r="395" spans="2:13" s="440" customFormat="1" hidden="1" outlineLevel="1">
      <c r="B395" s="770" t="str">
        <f>'TSTCNT FGD'!$B$2</f>
        <v>Texas State Technical College - North Texas</v>
      </c>
      <c r="C395" s="458"/>
      <c r="D395" s="458">
        <f>'TSTCNT FGD'!$D$55</f>
        <v>0</v>
      </c>
      <c r="E395" s="458">
        <f>'TSTCNT FGD'!$E$55</f>
        <v>0</v>
      </c>
      <c r="F395" s="458">
        <f>'TSTCNT FGD'!$F$55</f>
        <v>0</v>
      </c>
      <c r="G395" s="458">
        <f>'TSTCNT FGD'!$G$55</f>
        <v>0</v>
      </c>
      <c r="H395" s="458">
        <f>'TSTCNT FGD'!$H$55</f>
        <v>0</v>
      </c>
      <c r="I395" s="458">
        <f>'TSTCNT FGD'!$I$55</f>
        <v>0</v>
      </c>
      <c r="J395" s="458">
        <f>'TSTCNT FGD'!$J$55</f>
        <v>0</v>
      </c>
      <c r="K395" s="458">
        <f>'TSTCNT FGD'!$K$55</f>
        <v>0</v>
      </c>
      <c r="L395" s="458">
        <f>'TSTCNT FGD'!$L$55</f>
        <v>0</v>
      </c>
      <c r="M395" s="458">
        <f>'TSTCNT FGD'!$M$55</f>
        <v>0</v>
      </c>
    </row>
    <row r="396" spans="2:13" s="440" customFormat="1" hidden="1" outlineLevel="1">
      <c r="B396" s="770" t="str">
        <f>'TSTCFB FGD'!$B$2</f>
        <v>Texas State Technical College - Fort Bend</v>
      </c>
      <c r="C396" s="458"/>
      <c r="D396" s="458">
        <f>'TSTCFB FGD'!$D$55</f>
        <v>0</v>
      </c>
      <c r="E396" s="458">
        <f>'TSTCFB FGD'!$E$55</f>
        <v>0</v>
      </c>
      <c r="F396" s="458">
        <f>'TSTCFB FGD'!$F$55</f>
        <v>0</v>
      </c>
      <c r="G396" s="458">
        <f>'TSTCFB FGD'!$G$55</f>
        <v>0</v>
      </c>
      <c r="H396" s="458">
        <f>'TSTCFB FGD'!$H$55</f>
        <v>0</v>
      </c>
      <c r="I396" s="458">
        <f>'TSTCFB FGD'!$I$55</f>
        <v>0</v>
      </c>
      <c r="J396" s="458">
        <f>'TSTCFB FGD'!$J$55</f>
        <v>68158</v>
      </c>
      <c r="K396" s="458">
        <f>'TSTCFB FGD'!$K$55</f>
        <v>0</v>
      </c>
      <c r="L396" s="458">
        <f>'TSTCFB FGD'!$L$55</f>
        <v>0</v>
      </c>
      <c r="M396" s="458">
        <f>'TSTCFB FGD'!$M$55</f>
        <v>68158</v>
      </c>
    </row>
    <row r="397" spans="2:13" s="440" customFormat="1" collapsed="1">
      <c r="B397" s="440" t="s">
        <v>43</v>
      </c>
      <c r="C397" s="458"/>
      <c r="D397" s="458">
        <f t="shared" ref="D397:M397" si="39">SUM(D388:D396)</f>
        <v>194242</v>
      </c>
      <c r="E397" s="458">
        <f t="shared" si="39"/>
        <v>1177760</v>
      </c>
      <c r="F397" s="458">
        <f t="shared" si="39"/>
        <v>38310</v>
      </c>
      <c r="G397" s="458">
        <f t="shared" si="39"/>
        <v>585575</v>
      </c>
      <c r="H397" s="458">
        <f t="shared" si="39"/>
        <v>186912</v>
      </c>
      <c r="I397" s="458">
        <f t="shared" si="39"/>
        <v>0</v>
      </c>
      <c r="J397" s="458">
        <f t="shared" si="39"/>
        <v>1553877</v>
      </c>
      <c r="K397" s="458">
        <f t="shared" si="39"/>
        <v>0</v>
      </c>
      <c r="L397" s="458">
        <f t="shared" si="39"/>
        <v>2191466</v>
      </c>
      <c r="M397" s="458">
        <f t="shared" si="39"/>
        <v>5928142</v>
      </c>
    </row>
    <row r="398" spans="2:13" s="440" customFormat="1" hidden="1" outlineLevel="1">
      <c r="B398" s="770" t="str">
        <f>'LIT FGD'!$B$2</f>
        <v>Lamar Institute of Technology</v>
      </c>
      <c r="C398" s="458"/>
      <c r="D398" s="458">
        <f>'LIT FGD'!$D$56</f>
        <v>212078</v>
      </c>
      <c r="E398" s="458">
        <f>'LIT FGD'!$E$56</f>
        <v>166309</v>
      </c>
      <c r="F398" s="458">
        <f>'LIT FGD'!$F$56</f>
        <v>20387</v>
      </c>
      <c r="G398" s="458">
        <f>'LIT FGD'!$G$56</f>
        <v>1442395</v>
      </c>
      <c r="H398" s="458">
        <f>'LIT FGD'!$H$56</f>
        <v>21940</v>
      </c>
      <c r="I398" s="458">
        <f>'LIT FGD'!$I$56</f>
        <v>0</v>
      </c>
      <c r="J398" s="458">
        <f>'LIT FGD'!$J$56</f>
        <v>0</v>
      </c>
      <c r="K398" s="458">
        <f>'LIT FGD'!$K$56</f>
        <v>0</v>
      </c>
      <c r="L398" s="458">
        <f>'LIT FGD'!$L$56</f>
        <v>2191466</v>
      </c>
      <c r="M398" s="458">
        <f>'LIT FGD'!$M$56</f>
        <v>4054575</v>
      </c>
    </row>
    <row r="399" spans="2:13" s="440" customFormat="1" hidden="1" outlineLevel="1">
      <c r="B399" s="770" t="str">
        <f>'LSCO FGD'!$B$2</f>
        <v>Lamar State College - Orange</v>
      </c>
      <c r="C399" s="458"/>
      <c r="D399" s="458">
        <f>'LSCO FGD'!$D$56</f>
        <v>15820</v>
      </c>
      <c r="E399" s="458">
        <f>'LSCO FGD'!$E$56</f>
        <v>-110372</v>
      </c>
      <c r="F399" s="458">
        <f>'LSCO FGD'!$F$56</f>
        <v>125458</v>
      </c>
      <c r="G399" s="458">
        <f>'LSCO FGD'!$G$56</f>
        <v>1203200</v>
      </c>
      <c r="H399" s="458">
        <f>'LSCO FGD'!$H$56</f>
        <v>164972</v>
      </c>
      <c r="I399" s="458">
        <f>'LSCO FGD'!$I$56</f>
        <v>0</v>
      </c>
      <c r="J399" s="458">
        <f>'LSCO FGD'!$J$56</f>
        <v>1482678</v>
      </c>
      <c r="K399" s="458">
        <f>'LSCO FGD'!$K$56</f>
        <v>0</v>
      </c>
      <c r="L399" s="458">
        <f>'LSCO FGD'!$L$56</f>
        <v>0</v>
      </c>
      <c r="M399" s="458">
        <f>'LSCO FGD'!$M$56</f>
        <v>2881756</v>
      </c>
    </row>
    <row r="400" spans="2:13" s="440" customFormat="1" hidden="1" outlineLevel="1">
      <c r="B400" s="770" t="str">
        <f>'LSCPA FGD'!$B$2</f>
        <v>Lamar State College - Port Arthur</v>
      </c>
      <c r="C400" s="458"/>
      <c r="D400" s="458">
        <f>'LSCPA FGD'!$D$56</f>
        <v>18686</v>
      </c>
      <c r="E400" s="458">
        <f>'LSCPA FGD'!$E$56</f>
        <v>708603</v>
      </c>
      <c r="F400" s="458">
        <f>'LSCPA FGD'!$F$56</f>
        <v>199277</v>
      </c>
      <c r="G400" s="458">
        <f>'LSCPA FGD'!$G$56</f>
        <v>3054733</v>
      </c>
      <c r="H400" s="458">
        <f>'LSCPA FGD'!$H$56</f>
        <v>0</v>
      </c>
      <c r="I400" s="458">
        <f>'LSCPA FGD'!$I$56</f>
        <v>0</v>
      </c>
      <c r="J400" s="458">
        <f>'LSCPA FGD'!$J$56</f>
        <v>0</v>
      </c>
      <c r="K400" s="458">
        <f>'LSCPA FGD'!$K$56</f>
        <v>0</v>
      </c>
      <c r="L400" s="458">
        <f>'LSCPA FGD'!$L$56</f>
        <v>0</v>
      </c>
      <c r="M400" s="458">
        <f>'LSCPA FGD'!$M$56</f>
        <v>3981299</v>
      </c>
    </row>
    <row r="401" spans="2:13" s="440" customFormat="1" hidden="1" outlineLevel="1">
      <c r="B401" s="770" t="str">
        <f>'TSTCH FGD'!$B$2</f>
        <v>Texas State Technical College - Harlingen</v>
      </c>
      <c r="C401" s="458"/>
      <c r="D401" s="458">
        <f>'TSTCH FGD'!$D$56</f>
        <v>0</v>
      </c>
      <c r="E401" s="458">
        <f>'TSTCH FGD'!$E$56</f>
        <v>2324606</v>
      </c>
      <c r="F401" s="458">
        <f>'TSTCH FGD'!$F$56</f>
        <v>1084945</v>
      </c>
      <c r="G401" s="458">
        <f>'TSTCH FGD'!$G$56</f>
        <v>471962</v>
      </c>
      <c r="H401" s="458">
        <f>'TSTCH FGD'!$H$56</f>
        <v>-2802</v>
      </c>
      <c r="I401" s="458">
        <f>'TSTCH FGD'!$I$56</f>
        <v>0</v>
      </c>
      <c r="J401" s="458">
        <f>'TSTCH FGD'!$J$56</f>
        <v>2135</v>
      </c>
      <c r="K401" s="458">
        <f>'TSTCH FGD'!$K$56</f>
        <v>0</v>
      </c>
      <c r="L401" s="458">
        <f>'TSTCH FGD'!$L$56</f>
        <v>0</v>
      </c>
      <c r="M401" s="458">
        <f>'TSTCH FGD'!$M$56</f>
        <v>3880846</v>
      </c>
    </row>
    <row r="402" spans="2:13" s="440" customFormat="1" hidden="1" outlineLevel="1">
      <c r="B402" s="770" t="str">
        <f>'TSTCM FGD'!$B$2</f>
        <v>Texas State Technical College - Marshall</v>
      </c>
      <c r="C402" s="458"/>
      <c r="D402" s="458">
        <f>'TSTCM FGD'!$D$56</f>
        <v>0</v>
      </c>
      <c r="E402" s="458">
        <f>'TSTCM FGD'!$E$56</f>
        <v>129535</v>
      </c>
      <c r="F402" s="458">
        <f>'TSTCM FGD'!$F$56</f>
        <v>294836</v>
      </c>
      <c r="G402" s="458">
        <f>'TSTCM FGD'!$G$56</f>
        <v>108856</v>
      </c>
      <c r="H402" s="458">
        <f>'TSTCM FGD'!$H$56</f>
        <v>-505</v>
      </c>
      <c r="I402" s="458">
        <f>'TSTCM FGD'!$I$56</f>
        <v>1686</v>
      </c>
      <c r="J402" s="458">
        <f>'TSTCM FGD'!$J$56</f>
        <v>0</v>
      </c>
      <c r="K402" s="458">
        <f>'TSTCM FGD'!$K$56</f>
        <v>0</v>
      </c>
      <c r="L402" s="458">
        <f>'TSTCM FGD'!$L$56</f>
        <v>0</v>
      </c>
      <c r="M402" s="458">
        <f>'TSTCM FGD'!$M$56</f>
        <v>534408</v>
      </c>
    </row>
    <row r="403" spans="2:13" s="440" customFormat="1" hidden="1" outlineLevel="1">
      <c r="B403" s="770" t="str">
        <f>'TSTCW FGD'!$B$2</f>
        <v>Texas State Technical College - Waco</v>
      </c>
      <c r="C403" s="458"/>
      <c r="D403" s="458">
        <f>'TSTCW FGD'!$D$56</f>
        <v>-1110</v>
      </c>
      <c r="E403" s="458">
        <f>'TSTCW FGD'!$E$56</f>
        <v>2321838</v>
      </c>
      <c r="F403" s="458">
        <f>'TSTCW FGD'!$F$56</f>
        <v>3436917</v>
      </c>
      <c r="G403" s="458">
        <f>'TSTCW FGD'!$G$56</f>
        <v>532014</v>
      </c>
      <c r="H403" s="458">
        <f>'TSTCW FGD'!$H$56</f>
        <v>-1467</v>
      </c>
      <c r="I403" s="458">
        <f>'TSTCW FGD'!$I$56</f>
        <v>3</v>
      </c>
      <c r="J403" s="458">
        <f>'TSTCW FGD'!$J$56</f>
        <v>64948</v>
      </c>
      <c r="K403" s="458">
        <f>'TSTCW FGD'!$K$56</f>
        <v>772379</v>
      </c>
      <c r="L403" s="458">
        <f>'TSTCW FGD'!$L$56</f>
        <v>0</v>
      </c>
      <c r="M403" s="458">
        <f>'TSTCW FGD'!$M$56</f>
        <v>7125522</v>
      </c>
    </row>
    <row r="404" spans="2:13" s="440" customFormat="1" hidden="1" outlineLevel="1">
      <c r="B404" s="770" t="str">
        <f>'TSTCWT FGD'!$B$2</f>
        <v>Texas State Technical College - West Texas</v>
      </c>
      <c r="C404" s="458"/>
      <c r="D404" s="458">
        <f>'TSTCWT FGD'!$D$56</f>
        <v>0</v>
      </c>
      <c r="E404" s="458">
        <f>'TSTCWT FGD'!$E$56</f>
        <v>1268907</v>
      </c>
      <c r="F404" s="458">
        <f>'TSTCWT FGD'!$F$56</f>
        <v>551497</v>
      </c>
      <c r="G404" s="458">
        <f>'TSTCWT FGD'!$G$56</f>
        <v>47273</v>
      </c>
      <c r="H404" s="458">
        <f>'TSTCWT FGD'!$H$56</f>
        <v>-1887</v>
      </c>
      <c r="I404" s="458">
        <f>'TSTCWT FGD'!$I$56</f>
        <v>0</v>
      </c>
      <c r="J404" s="458">
        <f>'TSTCWT FGD'!$J$56</f>
        <v>0</v>
      </c>
      <c r="K404" s="458">
        <f>'TSTCWT FGD'!$K$56</f>
        <v>0</v>
      </c>
      <c r="L404" s="458">
        <f>'TSTCWT FGD'!$L$56</f>
        <v>0</v>
      </c>
      <c r="M404" s="458">
        <f>'TSTCWT FGD'!$M$56</f>
        <v>1865790</v>
      </c>
    </row>
    <row r="405" spans="2:13" s="440" customFormat="1" hidden="1" outlineLevel="1">
      <c r="B405" s="770" t="str">
        <f>'TSTCNT FGD'!$B$2</f>
        <v>Texas State Technical College - North Texas</v>
      </c>
      <c r="C405" s="458"/>
      <c r="D405" s="458">
        <f>'TSTCNT FGD'!$D$56</f>
        <v>0</v>
      </c>
      <c r="E405" s="458">
        <f>'TSTCNT FGD'!$E$56</f>
        <v>158049</v>
      </c>
      <c r="F405" s="458">
        <f>'TSTCNT FGD'!$F$56</f>
        <v>2897</v>
      </c>
      <c r="G405" s="458">
        <f>'TSTCNT FGD'!$G$56</f>
        <v>25068</v>
      </c>
      <c r="H405" s="458">
        <f>'TSTCNT FGD'!$H$56</f>
        <v>-47</v>
      </c>
      <c r="I405" s="458">
        <f>'TSTCNT FGD'!$I$56</f>
        <v>0</v>
      </c>
      <c r="J405" s="458">
        <f>'TSTCNT FGD'!$J$56</f>
        <v>0</v>
      </c>
      <c r="K405" s="458">
        <f>'TSTCNT FGD'!$K$56</f>
        <v>0</v>
      </c>
      <c r="L405" s="458">
        <f>'TSTCNT FGD'!$L$56</f>
        <v>0</v>
      </c>
      <c r="M405" s="458">
        <f>'TSTCNT FGD'!$M$56</f>
        <v>185967</v>
      </c>
    </row>
    <row r="406" spans="2:13" s="440" customFormat="1" hidden="1" outlineLevel="1">
      <c r="B406" s="770" t="str">
        <f>'TSTCFB FGD'!$B$2</f>
        <v>Texas State Technical College - Fort Bend</v>
      </c>
      <c r="C406" s="458"/>
      <c r="D406" s="458">
        <f>'TSTCFB FGD'!$D$56</f>
        <v>0</v>
      </c>
      <c r="E406" s="458">
        <f>'TSTCFB FGD'!$E$56</f>
        <v>161296</v>
      </c>
      <c r="F406" s="458">
        <f>'TSTCFB FGD'!$F$56</f>
        <v>109616</v>
      </c>
      <c r="G406" s="458">
        <f>'TSTCFB FGD'!$G$56</f>
        <v>163111</v>
      </c>
      <c r="H406" s="458">
        <f>'TSTCFB FGD'!$H$56</f>
        <v>-75</v>
      </c>
      <c r="I406" s="458">
        <f>'TSTCFB FGD'!$I$56</f>
        <v>0</v>
      </c>
      <c r="J406" s="458">
        <f>'TSTCFB FGD'!$J$56</f>
        <v>603892</v>
      </c>
      <c r="K406" s="458">
        <f>'TSTCFB FGD'!$K$56</f>
        <v>0</v>
      </c>
      <c r="L406" s="458">
        <f>'TSTCFB FGD'!$L$56</f>
        <v>0</v>
      </c>
      <c r="M406" s="458">
        <f>'TSTCFB FGD'!$M$56</f>
        <v>1037840</v>
      </c>
    </row>
    <row r="407" spans="2:13" s="440" customFormat="1" collapsed="1">
      <c r="B407" s="464" t="s">
        <v>3</v>
      </c>
      <c r="C407" s="465"/>
      <c r="D407" s="465">
        <f t="shared" ref="D407:M407" si="40">SUM(D398:D406)</f>
        <v>245474</v>
      </c>
      <c r="E407" s="465">
        <f t="shared" si="40"/>
        <v>7128771</v>
      </c>
      <c r="F407" s="465">
        <f t="shared" si="40"/>
        <v>5825830</v>
      </c>
      <c r="G407" s="465">
        <f t="shared" si="40"/>
        <v>7048612</v>
      </c>
      <c r="H407" s="465">
        <f t="shared" si="40"/>
        <v>180129</v>
      </c>
      <c r="I407" s="465">
        <f t="shared" si="40"/>
        <v>1689</v>
      </c>
      <c r="J407" s="465">
        <f t="shared" si="40"/>
        <v>2153653</v>
      </c>
      <c r="K407" s="465">
        <f t="shared" si="40"/>
        <v>772379</v>
      </c>
      <c r="L407" s="465">
        <f t="shared" si="40"/>
        <v>2191466</v>
      </c>
      <c r="M407" s="465">
        <f t="shared" si="40"/>
        <v>25548003</v>
      </c>
    </row>
    <row r="408" spans="2:13" s="440" customFormat="1" hidden="1" outlineLevel="1">
      <c r="B408" s="464" t="s">
        <v>94</v>
      </c>
      <c r="C408" s="465"/>
      <c r="D408" s="465">
        <f>'LIT FGD'!$D$57</f>
        <v>28402663</v>
      </c>
      <c r="E408" s="465">
        <f>'LIT FGD'!$E$57</f>
        <v>2352866</v>
      </c>
      <c r="F408" s="465">
        <f>'LIT FGD'!$F$57</f>
        <v>307807</v>
      </c>
      <c r="G408" s="465">
        <f>'LIT FGD'!$G$57</f>
        <v>13256564</v>
      </c>
      <c r="H408" s="465">
        <f>'LIT FGD'!$H$57</f>
        <v>21940</v>
      </c>
      <c r="I408" s="465">
        <f>'LIT FGD'!$I$57</f>
        <v>0</v>
      </c>
      <c r="J408" s="465">
        <f>'LIT FGD'!$J$57</f>
        <v>0</v>
      </c>
      <c r="K408" s="465">
        <f>'LIT FGD'!$K$57</f>
        <v>0</v>
      </c>
      <c r="L408" s="465">
        <f>'LIT FGD'!$L$57</f>
        <v>2191466</v>
      </c>
      <c r="M408" s="465">
        <f>'LIT FGD'!$M$57</f>
        <v>46533306</v>
      </c>
    </row>
    <row r="409" spans="2:13" s="440" customFormat="1" hidden="1" outlineLevel="1">
      <c r="B409" s="464" t="s">
        <v>96</v>
      </c>
      <c r="C409" s="465"/>
      <c r="D409" s="465">
        <f>'LSCO FGD'!$D$57</f>
        <v>18378216</v>
      </c>
      <c r="E409" s="465">
        <f>'LSCO FGD'!$E$57</f>
        <v>2578341</v>
      </c>
      <c r="F409" s="465">
        <f>'LSCO FGD'!$F$57</f>
        <v>348975</v>
      </c>
      <c r="G409" s="465">
        <f>'LSCO FGD'!$G$57</f>
        <v>12145597</v>
      </c>
      <c r="H409" s="465">
        <f>'LSCO FGD'!$H$57</f>
        <v>164972</v>
      </c>
      <c r="I409" s="465">
        <f>'LSCO FGD'!$I$57</f>
        <v>0</v>
      </c>
      <c r="J409" s="465">
        <f>'LSCO FGD'!$J$57</f>
        <v>727198</v>
      </c>
      <c r="K409" s="465">
        <f>'LSCO FGD'!$K$57</f>
        <v>0</v>
      </c>
      <c r="L409" s="465">
        <f>'LSCO FGD'!$L$57</f>
        <v>0</v>
      </c>
      <c r="M409" s="465">
        <f>'LSCO FGD'!$M$57</f>
        <v>34343299</v>
      </c>
    </row>
    <row r="410" spans="2:13" s="440" customFormat="1" hidden="1" outlineLevel="1">
      <c r="B410" s="464" t="s">
        <v>109</v>
      </c>
      <c r="C410" s="465"/>
      <c r="D410" s="465">
        <f>'LSCPA FGD'!$D$57</f>
        <v>21905911</v>
      </c>
      <c r="E410" s="465">
        <f>'LSCPA FGD'!$E$57</f>
        <v>3181041</v>
      </c>
      <c r="F410" s="465">
        <f>'LSCPA FGD'!$F$57</f>
        <v>408595</v>
      </c>
      <c r="G410" s="465">
        <f>'LSCPA FGD'!$G$57</f>
        <v>15911942</v>
      </c>
      <c r="H410" s="465">
        <f>'LSCPA FGD'!$H$57</f>
        <v>0</v>
      </c>
      <c r="I410" s="465">
        <f>'LSCPA FGD'!$I$57</f>
        <v>0</v>
      </c>
      <c r="J410" s="465">
        <f>'LSCPA FGD'!$J$57</f>
        <v>0</v>
      </c>
      <c r="K410" s="465">
        <f>'LSCPA FGD'!$K$57</f>
        <v>0</v>
      </c>
      <c r="L410" s="465">
        <f>'LSCPA FGD'!$L$57</f>
        <v>0</v>
      </c>
      <c r="M410" s="465">
        <f>'LSCPA FGD'!$M$57</f>
        <v>41407489</v>
      </c>
    </row>
    <row r="411" spans="2:13" s="440" customFormat="1" hidden="1" outlineLevel="1">
      <c r="B411" s="464" t="s">
        <v>97</v>
      </c>
      <c r="C411" s="465"/>
      <c r="D411" s="465">
        <f>'TSTCH FGD'!$D$57</f>
        <v>34338877</v>
      </c>
      <c r="E411" s="465">
        <f>'TSTCH FGD'!$E$57</f>
        <v>9246207</v>
      </c>
      <c r="F411" s="465">
        <f>'TSTCH FGD'!$F$57</f>
        <v>1084945</v>
      </c>
      <c r="G411" s="465">
        <f>'TSTCH FGD'!$G$57</f>
        <v>8272781</v>
      </c>
      <c r="H411" s="465">
        <f>'TSTCH FGD'!$H$57</f>
        <v>-2802</v>
      </c>
      <c r="I411" s="465">
        <f>'TSTCH FGD'!$I$57</f>
        <v>0</v>
      </c>
      <c r="J411" s="465">
        <f>'TSTCH FGD'!$J$57</f>
        <v>2135</v>
      </c>
      <c r="K411" s="465">
        <f>'TSTCH FGD'!$K$57</f>
        <v>0</v>
      </c>
      <c r="L411" s="465">
        <f>'TSTCH FGD'!$L$57</f>
        <v>0</v>
      </c>
      <c r="M411" s="465">
        <f>'TSTCH FGD'!$M$57</f>
        <v>52942143</v>
      </c>
    </row>
    <row r="412" spans="2:13" s="440" customFormat="1" hidden="1" outlineLevel="1">
      <c r="B412" s="464" t="s">
        <v>99</v>
      </c>
      <c r="C412" s="465"/>
      <c r="D412" s="465">
        <f>'TSTCM FGD'!$D$57</f>
        <v>7480269</v>
      </c>
      <c r="E412" s="465">
        <f>'TSTCM FGD'!$E$57</f>
        <v>2027144</v>
      </c>
      <c r="F412" s="465">
        <f>'TSTCM FGD'!$F$57</f>
        <v>294836</v>
      </c>
      <c r="G412" s="465">
        <f>'TSTCM FGD'!$G$57</f>
        <v>3025475</v>
      </c>
      <c r="H412" s="465">
        <f>'TSTCM FGD'!$H$57</f>
        <v>-505</v>
      </c>
      <c r="I412" s="465">
        <f>'TSTCM FGD'!$I$57</f>
        <v>1686</v>
      </c>
      <c r="J412" s="465">
        <f>'TSTCM FGD'!$J$57</f>
        <v>0</v>
      </c>
      <c r="K412" s="465">
        <f>'TSTCM FGD'!$K$57</f>
        <v>0</v>
      </c>
      <c r="L412" s="465">
        <f>'TSTCM FGD'!$L$57</f>
        <v>0</v>
      </c>
      <c r="M412" s="465">
        <f>'TSTCM FGD'!$M$57</f>
        <v>12828905</v>
      </c>
    </row>
    <row r="413" spans="2:13" s="440" customFormat="1" hidden="1" outlineLevel="1">
      <c r="B413" s="464" t="s">
        <v>100</v>
      </c>
      <c r="C413" s="465"/>
      <c r="D413" s="465">
        <f>'TSTCW FGD'!$D$57</f>
        <v>52878133</v>
      </c>
      <c r="E413" s="465">
        <f>'TSTCW FGD'!$E$57</f>
        <v>15129285</v>
      </c>
      <c r="F413" s="465">
        <f>'TSTCW FGD'!$F$57</f>
        <v>3436917</v>
      </c>
      <c r="G413" s="465">
        <f>'TSTCW FGD'!$G$57</f>
        <v>51827247</v>
      </c>
      <c r="H413" s="465">
        <f>'TSTCW FGD'!$H$57</f>
        <v>-1467</v>
      </c>
      <c r="I413" s="465">
        <f>'TSTCW FGD'!$I$57</f>
        <v>3</v>
      </c>
      <c r="J413" s="465">
        <f>'TSTCW FGD'!$J$57</f>
        <v>64948</v>
      </c>
      <c r="K413" s="465">
        <f>'TSTCW FGD'!$K$57</f>
        <v>772379</v>
      </c>
      <c r="L413" s="465">
        <f>'TSTCW FGD'!$L$57</f>
        <v>0</v>
      </c>
      <c r="M413" s="465">
        <f>'TSTCW FGD'!$M$57</f>
        <v>124107445</v>
      </c>
    </row>
    <row r="414" spans="2:13" s="440" customFormat="1" hidden="1" outlineLevel="1">
      <c r="B414" s="464" t="s">
        <v>322</v>
      </c>
      <c r="C414" s="465"/>
      <c r="D414" s="465">
        <f>'TSTCWT FGD'!$D$57</f>
        <v>20359061</v>
      </c>
      <c r="E414" s="465">
        <f>'TSTCWT FGD'!$E$57</f>
        <v>3617497</v>
      </c>
      <c r="F414" s="465">
        <f>'TSTCWT FGD'!$F$57</f>
        <v>551497</v>
      </c>
      <c r="G414" s="465">
        <f>'TSTCWT FGD'!$G$57</f>
        <v>5181562</v>
      </c>
      <c r="H414" s="465">
        <f>'TSTCWT FGD'!$H$57</f>
        <v>-1887</v>
      </c>
      <c r="I414" s="465">
        <f>'TSTCWT FGD'!$I$57</f>
        <v>0</v>
      </c>
      <c r="J414" s="465">
        <f>'TSTCWT FGD'!$J$57</f>
        <v>0</v>
      </c>
      <c r="K414" s="465">
        <f>'TSTCWT FGD'!$K$57</f>
        <v>0</v>
      </c>
      <c r="L414" s="465">
        <f>'TSTCWT FGD'!$L$57</f>
        <v>0</v>
      </c>
      <c r="M414" s="465">
        <f>'TSTCWT FGD'!$M$57</f>
        <v>29707730</v>
      </c>
    </row>
    <row r="415" spans="2:13" s="440" customFormat="1" hidden="1" outlineLevel="1">
      <c r="B415" s="464" t="s">
        <v>322</v>
      </c>
      <c r="C415" s="465"/>
      <c r="D415" s="465">
        <f>'TSTCNT FGD'!$D$57</f>
        <v>5481007</v>
      </c>
      <c r="E415" s="465">
        <f>'TSTCNT FGD'!$E$57</f>
        <v>832565</v>
      </c>
      <c r="F415" s="465">
        <f>'TSTCNT FGD'!$F$57</f>
        <v>2897</v>
      </c>
      <c r="G415" s="465">
        <f>'TSTCNT FGD'!$G$57</f>
        <v>1273925</v>
      </c>
      <c r="H415" s="465">
        <f>'TSTCNT FGD'!$H$57</f>
        <v>-47</v>
      </c>
      <c r="I415" s="465">
        <f>'TSTCNT FGD'!$I$57</f>
        <v>0</v>
      </c>
      <c r="J415" s="465">
        <f>'TSTCNT FGD'!$J$57</f>
        <v>0</v>
      </c>
      <c r="K415" s="465">
        <f>'TSTCNT FGD'!$K$57</f>
        <v>0</v>
      </c>
      <c r="L415" s="465">
        <f>'TSTCNT FGD'!$L$57</f>
        <v>0</v>
      </c>
      <c r="M415" s="465">
        <f>'TSTCNT FGD'!$M$57</f>
        <v>7590347</v>
      </c>
    </row>
    <row r="416" spans="2:13" s="440" customFormat="1" hidden="1" outlineLevel="1">
      <c r="B416" s="464" t="s">
        <v>322</v>
      </c>
      <c r="C416" s="465"/>
      <c r="D416" s="465">
        <f>'TSTCFB FGD'!$D$57</f>
        <v>10415477</v>
      </c>
      <c r="E416" s="465">
        <f>'TSTCFB FGD'!$E$57</f>
        <v>2158173</v>
      </c>
      <c r="F416" s="465">
        <f>'TSTCFB FGD'!$F$57</f>
        <v>109616</v>
      </c>
      <c r="G416" s="465">
        <f>'TSTCFB FGD'!$G$57</f>
        <v>3016049</v>
      </c>
      <c r="H416" s="465">
        <f>'TSTCFB FGD'!$H$57</f>
        <v>-75</v>
      </c>
      <c r="I416" s="465">
        <f>'TSTCFB FGD'!$I$57</f>
        <v>0</v>
      </c>
      <c r="J416" s="465">
        <f>'TSTCFB FGD'!$J$57</f>
        <v>603892</v>
      </c>
      <c r="K416" s="465">
        <f>'TSTCFB FGD'!$K$57</f>
        <v>0</v>
      </c>
      <c r="L416" s="465">
        <f>'TSTCFB FGD'!$L$57</f>
        <v>0</v>
      </c>
      <c r="M416" s="465">
        <f>'TSTCFB FGD'!$M$57</f>
        <v>16303132</v>
      </c>
    </row>
    <row r="417" spans="2:13" s="440" customFormat="1" collapsed="1">
      <c r="B417" s="526" t="s">
        <v>67</v>
      </c>
      <c r="C417" s="465"/>
      <c r="D417" s="465">
        <f t="shared" ref="D417:M417" si="41">SUM(D408:D416)</f>
        <v>199639614</v>
      </c>
      <c r="E417" s="465">
        <f t="shared" si="41"/>
        <v>41123119</v>
      </c>
      <c r="F417" s="465">
        <f t="shared" si="41"/>
        <v>6546085</v>
      </c>
      <c r="G417" s="465">
        <f t="shared" si="41"/>
        <v>113911142</v>
      </c>
      <c r="H417" s="465">
        <f t="shared" si="41"/>
        <v>180129</v>
      </c>
      <c r="I417" s="465">
        <f t="shared" si="41"/>
        <v>1689</v>
      </c>
      <c r="J417" s="465">
        <f t="shared" si="41"/>
        <v>1398173</v>
      </c>
      <c r="K417" s="465">
        <f t="shared" si="41"/>
        <v>772379</v>
      </c>
      <c r="L417" s="465">
        <f t="shared" si="41"/>
        <v>2191466</v>
      </c>
      <c r="M417" s="465">
        <f t="shared" si="41"/>
        <v>365763796</v>
      </c>
    </row>
    <row r="418" spans="2:13" s="440" customFormat="1">
      <c r="C418" s="458"/>
      <c r="D418" s="458"/>
      <c r="E418" s="458"/>
      <c r="F418" s="458"/>
      <c r="G418" s="458"/>
      <c r="H418" s="458"/>
      <c r="I418" s="458"/>
      <c r="J418" s="458"/>
      <c r="K418" s="458"/>
      <c r="L418" s="458"/>
      <c r="M418" s="458"/>
    </row>
    <row r="419" spans="2:13" s="440" customFormat="1" ht="13.8">
      <c r="B419" s="527" t="s">
        <v>71</v>
      </c>
      <c r="C419" s="512"/>
      <c r="D419" s="512"/>
      <c r="E419" s="512"/>
      <c r="F419" s="512"/>
      <c r="G419" s="1176"/>
      <c r="H419" s="1176"/>
      <c r="I419" s="1176"/>
      <c r="J419" s="1176"/>
      <c r="K419" s="1176"/>
      <c r="L419" s="512"/>
      <c r="M419" s="512"/>
    </row>
    <row r="420" spans="2:13" s="440" customFormat="1" ht="13.8" hidden="1" outlineLevel="1">
      <c r="B420" s="770" t="str">
        <f>'LIT FGD'!$B$2</f>
        <v>Lamar Institute of Technology</v>
      </c>
      <c r="C420" s="458"/>
      <c r="D420" s="458">
        <f>'LIT FGD'!$D$60</f>
        <v>12306422</v>
      </c>
      <c r="E420" s="458">
        <f>'LIT FGD'!$E$60</f>
        <v>792161</v>
      </c>
      <c r="F420" s="458">
        <f>'LIT FGD'!$F$60</f>
        <v>0</v>
      </c>
      <c r="G420" s="773">
        <f>'LIT FGD'!$G$60</f>
        <v>959007</v>
      </c>
      <c r="H420" s="773">
        <f>'LIT FGD'!$H$60</f>
        <v>0</v>
      </c>
      <c r="I420" s="773">
        <f>'LIT FGD'!$I$60</f>
        <v>0</v>
      </c>
      <c r="J420" s="773">
        <f>'LIT FGD'!$J$60</f>
        <v>0</v>
      </c>
      <c r="K420" s="773">
        <f>'LIT FGD'!$K$60</f>
        <v>0</v>
      </c>
      <c r="L420" s="458">
        <f>'LIT FGD'!$L$60</f>
        <v>0</v>
      </c>
      <c r="M420" s="458">
        <f>'LIT FGD'!$M$60</f>
        <v>14057590</v>
      </c>
    </row>
    <row r="421" spans="2:13" s="440" customFormat="1" ht="13.8" hidden="1" outlineLevel="1">
      <c r="B421" s="770" t="str">
        <f>'LSCO FGD'!$B$2</f>
        <v>Lamar State College - Orange</v>
      </c>
      <c r="C421" s="458"/>
      <c r="D421" s="458">
        <f>'LSCO FGD'!$D$60</f>
        <v>5796641</v>
      </c>
      <c r="E421" s="458">
        <f>'LSCO FGD'!$E$60</f>
        <v>506274</v>
      </c>
      <c r="F421" s="458">
        <f>'LSCO FGD'!$F$60</f>
        <v>0</v>
      </c>
      <c r="G421" s="773">
        <f>'LSCO FGD'!$G$60</f>
        <v>821837</v>
      </c>
      <c r="H421" s="773">
        <f>'LSCO FGD'!$H$60</f>
        <v>0</v>
      </c>
      <c r="I421" s="773">
        <f>'LSCO FGD'!$I$60</f>
        <v>0</v>
      </c>
      <c r="J421" s="773">
        <f>'LSCO FGD'!$J$60</f>
        <v>0</v>
      </c>
      <c r="K421" s="773">
        <f>'LSCO FGD'!$K$60</f>
        <v>0</v>
      </c>
      <c r="L421" s="458">
        <f>'LSCO FGD'!$L$60</f>
        <v>0</v>
      </c>
      <c r="M421" s="458">
        <f>'LSCO FGD'!$M$60</f>
        <v>7124752</v>
      </c>
    </row>
    <row r="422" spans="2:13" s="440" customFormat="1" ht="13.8" hidden="1" outlineLevel="1">
      <c r="B422" s="770" t="str">
        <f>'LSCPA FGD'!$B$2</f>
        <v>Lamar State College - Port Arthur</v>
      </c>
      <c r="C422" s="458"/>
      <c r="D422" s="458">
        <f>'LSCPA FGD'!$D$60</f>
        <v>7821162</v>
      </c>
      <c r="E422" s="458">
        <f>'LSCPA FGD'!$E$60</f>
        <v>572044</v>
      </c>
      <c r="F422" s="458">
        <f>'LSCPA FGD'!$F$60</f>
        <v>0</v>
      </c>
      <c r="G422" s="773">
        <f>'LSCPA FGD'!$G$60</f>
        <v>844245</v>
      </c>
      <c r="H422" s="773">
        <f>'LSCPA FGD'!$H$60</f>
        <v>0</v>
      </c>
      <c r="I422" s="773">
        <f>'LSCPA FGD'!$I$60</f>
        <v>0</v>
      </c>
      <c r="J422" s="773">
        <f>'LSCPA FGD'!$J$60</f>
        <v>0</v>
      </c>
      <c r="K422" s="773">
        <f>'LSCPA FGD'!$K$60</f>
        <v>0</v>
      </c>
      <c r="L422" s="458">
        <f>'LSCPA FGD'!$L$60</f>
        <v>0</v>
      </c>
      <c r="M422" s="458">
        <f>'LSCPA FGD'!$M$60</f>
        <v>9237451</v>
      </c>
    </row>
    <row r="423" spans="2:13" s="440" customFormat="1" ht="13.8" hidden="1" outlineLevel="1">
      <c r="B423" s="770" t="str">
        <f>'TSTCH FGD'!$B$2</f>
        <v>Texas State Technical College - Harlingen</v>
      </c>
      <c r="C423" s="458"/>
      <c r="D423" s="458">
        <f>'TSTCH FGD'!$D$60</f>
        <v>17254845</v>
      </c>
      <c r="E423" s="458">
        <f>'TSTCH FGD'!$E$60</f>
        <v>2530232</v>
      </c>
      <c r="F423" s="458">
        <f>'TSTCH FGD'!$F$60</f>
        <v>0</v>
      </c>
      <c r="G423" s="773">
        <f>'TSTCH FGD'!$G$60</f>
        <v>1045536</v>
      </c>
      <c r="H423" s="773">
        <f>'TSTCH FGD'!$H$60</f>
        <v>0</v>
      </c>
      <c r="I423" s="773">
        <f>'TSTCH FGD'!$I$60</f>
        <v>0</v>
      </c>
      <c r="J423" s="773">
        <f>'TSTCH FGD'!$J$60</f>
        <v>0</v>
      </c>
      <c r="K423" s="773">
        <f>'TSTCH FGD'!$K$60</f>
        <v>0</v>
      </c>
      <c r="L423" s="458">
        <f>'TSTCH FGD'!$L$60</f>
        <v>0</v>
      </c>
      <c r="M423" s="458">
        <f>'TSTCH FGD'!$M$60</f>
        <v>20830613</v>
      </c>
    </row>
    <row r="424" spans="2:13" s="440" customFormat="1" ht="13.8" hidden="1" outlineLevel="1">
      <c r="B424" s="770" t="str">
        <f>'TSTCM FGD'!$B$2</f>
        <v>Texas State Technical College - Marshall</v>
      </c>
      <c r="C424" s="458"/>
      <c r="D424" s="458">
        <f>'TSTCM FGD'!$D$60</f>
        <v>3867509</v>
      </c>
      <c r="E424" s="458">
        <f>'TSTCM FGD'!$E$60</f>
        <v>467177</v>
      </c>
      <c r="F424" s="458">
        <f>'TSTCM FGD'!$F$60</f>
        <v>0</v>
      </c>
      <c r="G424" s="773">
        <f>'TSTCM FGD'!$G$60</f>
        <v>161836</v>
      </c>
      <c r="H424" s="773">
        <f>'TSTCM FGD'!$H$60</f>
        <v>0</v>
      </c>
      <c r="I424" s="773">
        <f>'TSTCM FGD'!$I$60</f>
        <v>0</v>
      </c>
      <c r="J424" s="773">
        <f>'TSTCM FGD'!$J$60</f>
        <v>0</v>
      </c>
      <c r="K424" s="773">
        <f>'TSTCM FGD'!$K$60</f>
        <v>0</v>
      </c>
      <c r="L424" s="458">
        <f>'TSTCM FGD'!$L$60</f>
        <v>0</v>
      </c>
      <c r="M424" s="458">
        <f>'TSTCM FGD'!$M$60</f>
        <v>4496522</v>
      </c>
    </row>
    <row r="425" spans="2:13" s="440" customFormat="1" ht="13.8" hidden="1" outlineLevel="1">
      <c r="B425" s="770" t="str">
        <f>'TSTCW FGD'!$B$2</f>
        <v>Texas State Technical College - Waco</v>
      </c>
      <c r="C425" s="458"/>
      <c r="D425" s="458">
        <f>'TSTCW FGD'!$D$60</f>
        <v>24668185</v>
      </c>
      <c r="E425" s="458">
        <f>'TSTCW FGD'!$E$60</f>
        <v>5114174</v>
      </c>
      <c r="F425" s="458">
        <f>'TSTCW FGD'!$F$60</f>
        <v>0</v>
      </c>
      <c r="G425" s="773">
        <f>'TSTCW FGD'!$G$60</f>
        <v>9172149</v>
      </c>
      <c r="H425" s="773">
        <f>'TSTCW FGD'!$H$60</f>
        <v>0</v>
      </c>
      <c r="I425" s="773">
        <f>'TSTCW FGD'!$I$60</f>
        <v>0</v>
      </c>
      <c r="J425" s="773">
        <f>'TSTCW FGD'!$J$60</f>
        <v>0</v>
      </c>
      <c r="K425" s="773">
        <f>'TSTCW FGD'!$K$60</f>
        <v>0</v>
      </c>
      <c r="L425" s="458">
        <f>'TSTCW FGD'!$L$60</f>
        <v>0</v>
      </c>
      <c r="M425" s="458">
        <f>'TSTCW FGD'!$M$60</f>
        <v>38954508</v>
      </c>
    </row>
    <row r="426" spans="2:13" s="440" customFormat="1" ht="13.8" hidden="1" outlineLevel="1">
      <c r="B426" s="770" t="str">
        <f>'TSTCWT FGD'!$B$2</f>
        <v>Texas State Technical College - West Texas</v>
      </c>
      <c r="C426" s="458"/>
      <c r="D426" s="458">
        <f>'TSTCWT FGD'!$D$60</f>
        <v>8619908</v>
      </c>
      <c r="E426" s="458">
        <f>'TSTCWT FGD'!$E$60</f>
        <v>902431</v>
      </c>
      <c r="F426" s="458">
        <f>'TSTCWT FGD'!$F$60</f>
        <v>0</v>
      </c>
      <c r="G426" s="773">
        <f>'TSTCWT FGD'!$G$60</f>
        <v>507309</v>
      </c>
      <c r="H426" s="773">
        <f>'TSTCWT FGD'!$H$60</f>
        <v>0</v>
      </c>
      <c r="I426" s="773">
        <f>'TSTCWT FGD'!$I$60</f>
        <v>0</v>
      </c>
      <c r="J426" s="773">
        <f>'TSTCWT FGD'!$J$60</f>
        <v>0</v>
      </c>
      <c r="K426" s="773">
        <f>'TSTCWT FGD'!$K$60</f>
        <v>0</v>
      </c>
      <c r="L426" s="458">
        <f>'TSTCWT FGD'!$L$60</f>
        <v>0</v>
      </c>
      <c r="M426" s="458">
        <f>'TSTCWT FGD'!$M$60</f>
        <v>10029648</v>
      </c>
    </row>
    <row r="427" spans="2:13" s="440" customFormat="1" ht="13.8" hidden="1" outlineLevel="1">
      <c r="B427" s="770" t="str">
        <f>'TSTCNT FGD'!$B$2</f>
        <v>Texas State Technical College - North Texas</v>
      </c>
      <c r="C427" s="458"/>
      <c r="D427" s="458">
        <f>'TSTCNT FGD'!$D$60</f>
        <v>2567655</v>
      </c>
      <c r="E427" s="458">
        <f>'TSTCNT FGD'!$E$60</f>
        <v>361245</v>
      </c>
      <c r="F427" s="458">
        <f>'TSTCNT FGD'!$F$60</f>
        <v>0</v>
      </c>
      <c r="G427" s="773">
        <f>'TSTCNT FGD'!$G$60</f>
        <v>43325</v>
      </c>
      <c r="H427" s="773">
        <f>'TSTCNT FGD'!$H$60</f>
        <v>0</v>
      </c>
      <c r="I427" s="773">
        <f>'TSTCNT FGD'!$I$60</f>
        <v>0</v>
      </c>
      <c r="J427" s="773">
        <f>'TSTCNT FGD'!$J$60</f>
        <v>0</v>
      </c>
      <c r="K427" s="773">
        <f>'TSTCNT FGD'!$K$60</f>
        <v>0</v>
      </c>
      <c r="L427" s="458">
        <f>'TSTCNT FGD'!$L$60</f>
        <v>0</v>
      </c>
      <c r="M427" s="458">
        <f>'TSTCNT FGD'!$M$60</f>
        <v>2972225</v>
      </c>
    </row>
    <row r="428" spans="2:13" s="440" customFormat="1" ht="13.8" hidden="1" outlineLevel="1">
      <c r="B428" s="770" t="str">
        <f>'TSTCFB FGD'!$B$2</f>
        <v>Texas State Technical College - Fort Bend</v>
      </c>
      <c r="C428" s="458"/>
      <c r="D428" s="458">
        <f>'TSTCFB FGD'!$D$60</f>
        <v>3973311</v>
      </c>
      <c r="E428" s="458">
        <f>'TSTCFB FGD'!$E$60</f>
        <v>562329</v>
      </c>
      <c r="F428" s="458">
        <f>'TSTCFB FGD'!$F$60</f>
        <v>0</v>
      </c>
      <c r="G428" s="773">
        <f>'TSTCFB FGD'!$G$60</f>
        <v>13009</v>
      </c>
      <c r="H428" s="773">
        <f>'TSTCFB FGD'!$H$60</f>
        <v>0</v>
      </c>
      <c r="I428" s="773">
        <f>'TSTCFB FGD'!$I$60</f>
        <v>0</v>
      </c>
      <c r="J428" s="773">
        <f>'TSTCFB FGD'!$J$60</f>
        <v>0</v>
      </c>
      <c r="K428" s="773">
        <f>'TSTCFB FGD'!$K$60</f>
        <v>0</v>
      </c>
      <c r="L428" s="458">
        <f>'TSTCFB FGD'!$L$60</f>
        <v>0</v>
      </c>
      <c r="M428" s="458">
        <f>'TSTCFB FGD'!$M$60</f>
        <v>4548649</v>
      </c>
    </row>
    <row r="429" spans="2:13" s="440" customFormat="1" collapsed="1">
      <c r="B429" s="440" t="s">
        <v>14</v>
      </c>
      <c r="C429" s="458"/>
      <c r="D429" s="458">
        <f t="shared" ref="D429:M429" si="42">SUM(D420:D428)</f>
        <v>86875638</v>
      </c>
      <c r="E429" s="458">
        <f t="shared" si="42"/>
        <v>11808067</v>
      </c>
      <c r="F429" s="458">
        <f t="shared" si="42"/>
        <v>0</v>
      </c>
      <c r="G429" s="458">
        <f t="shared" si="42"/>
        <v>13568253</v>
      </c>
      <c r="H429" s="458">
        <f t="shared" si="42"/>
        <v>0</v>
      </c>
      <c r="I429" s="458">
        <f t="shared" si="42"/>
        <v>0</v>
      </c>
      <c r="J429" s="458">
        <f t="shared" si="42"/>
        <v>0</v>
      </c>
      <c r="K429" s="458">
        <f t="shared" si="42"/>
        <v>0</v>
      </c>
      <c r="L429" s="458">
        <f t="shared" si="42"/>
        <v>0</v>
      </c>
      <c r="M429" s="458">
        <f t="shared" si="42"/>
        <v>112251958</v>
      </c>
    </row>
    <row r="430" spans="2:13" s="440" customFormat="1" hidden="1" outlineLevel="1">
      <c r="B430" s="770" t="str">
        <f>'LIT FGD'!$B$2</f>
        <v>Lamar Institute of Technology</v>
      </c>
      <c r="C430" s="458"/>
      <c r="D430" s="458">
        <f>'LIT FGD'!$D$61</f>
        <v>0</v>
      </c>
      <c r="E430" s="458">
        <f>'LIT FGD'!$E$61</f>
        <v>0</v>
      </c>
      <c r="F430" s="458">
        <f>'LIT FGD'!$F$61</f>
        <v>0</v>
      </c>
      <c r="G430" s="458">
        <f>'LIT FGD'!$G$61</f>
        <v>0</v>
      </c>
      <c r="H430" s="458">
        <f>'LIT FGD'!$H$61</f>
        <v>0</v>
      </c>
      <c r="I430" s="458">
        <f>'LIT FGD'!$I$61</f>
        <v>0</v>
      </c>
      <c r="J430" s="458">
        <f>'LIT FGD'!$J$61</f>
        <v>0</v>
      </c>
      <c r="K430" s="458">
        <f>'LIT FGD'!$K$61</f>
        <v>0</v>
      </c>
      <c r="L430" s="458">
        <f>'LIT FGD'!$L$61</f>
        <v>0</v>
      </c>
      <c r="M430" s="458">
        <f>'LIT FGD'!$M$61</f>
        <v>0</v>
      </c>
    </row>
    <row r="431" spans="2:13" s="440" customFormat="1" hidden="1" outlineLevel="1">
      <c r="B431" s="770" t="str">
        <f>'LSCO FGD'!$B$2</f>
        <v>Lamar State College - Orange</v>
      </c>
      <c r="C431" s="458"/>
      <c r="D431" s="458">
        <f>'LSCO FGD'!$D$61</f>
        <v>0</v>
      </c>
      <c r="E431" s="458">
        <f>'LSCO FGD'!$E$61</f>
        <v>0</v>
      </c>
      <c r="F431" s="458">
        <f>'LSCO FGD'!$F$61</f>
        <v>0</v>
      </c>
      <c r="G431" s="458">
        <f>'LSCO FGD'!$G$61</f>
        <v>0</v>
      </c>
      <c r="H431" s="458">
        <f>'LSCO FGD'!$H$61</f>
        <v>0</v>
      </c>
      <c r="I431" s="458">
        <f>'LSCO FGD'!$I$61</f>
        <v>0</v>
      </c>
      <c r="J431" s="458">
        <f>'LSCO FGD'!$J$61</f>
        <v>0</v>
      </c>
      <c r="K431" s="458">
        <f>'LSCO FGD'!$K$61</f>
        <v>0</v>
      </c>
      <c r="L431" s="458">
        <f>'LSCO FGD'!$L$61</f>
        <v>0</v>
      </c>
      <c r="M431" s="458">
        <f>'LSCO FGD'!$M$61</f>
        <v>0</v>
      </c>
    </row>
    <row r="432" spans="2:13" s="440" customFormat="1" hidden="1" outlineLevel="1">
      <c r="B432" s="770" t="str">
        <f>'LSCPA FGD'!$B$2</f>
        <v>Lamar State College - Port Arthur</v>
      </c>
      <c r="C432" s="458"/>
      <c r="D432" s="458">
        <f>'LSCPA FGD'!$D$61</f>
        <v>0</v>
      </c>
      <c r="E432" s="458">
        <f>'LSCPA FGD'!$E$61</f>
        <v>0</v>
      </c>
      <c r="F432" s="458">
        <f>'LSCPA FGD'!$F$61</f>
        <v>0</v>
      </c>
      <c r="G432" s="458">
        <f>'LSCPA FGD'!$G$61</f>
        <v>0</v>
      </c>
      <c r="H432" s="458">
        <f>'LSCPA FGD'!$H$61</f>
        <v>0</v>
      </c>
      <c r="I432" s="458">
        <f>'LSCPA FGD'!$I$61</f>
        <v>0</v>
      </c>
      <c r="J432" s="458">
        <f>'LSCPA FGD'!$J$61</f>
        <v>0</v>
      </c>
      <c r="K432" s="458">
        <f>'LSCPA FGD'!$K$61</f>
        <v>0</v>
      </c>
      <c r="L432" s="458">
        <f>'LSCPA FGD'!$L$61</f>
        <v>0</v>
      </c>
      <c r="M432" s="458">
        <f>'LSCPA FGD'!$M$61</f>
        <v>0</v>
      </c>
    </row>
    <row r="433" spans="2:13" s="440" customFormat="1" hidden="1" outlineLevel="1">
      <c r="B433" s="770" t="str">
        <f>'TSTCH FGD'!$B$2</f>
        <v>Texas State Technical College - Harlingen</v>
      </c>
      <c r="C433" s="458"/>
      <c r="D433" s="458">
        <f>'TSTCH FGD'!$D$61</f>
        <v>0</v>
      </c>
      <c r="E433" s="458">
        <f>'TSTCH FGD'!$E$61</f>
        <v>0</v>
      </c>
      <c r="F433" s="458">
        <f>'TSTCH FGD'!$F$61</f>
        <v>0</v>
      </c>
      <c r="G433" s="458">
        <f>'TSTCH FGD'!$G$61</f>
        <v>0</v>
      </c>
      <c r="H433" s="458">
        <f>'TSTCH FGD'!$H$61</f>
        <v>0</v>
      </c>
      <c r="I433" s="458">
        <f>'TSTCH FGD'!$I$61</f>
        <v>0</v>
      </c>
      <c r="J433" s="458">
        <f>'TSTCH FGD'!$J$61</f>
        <v>0</v>
      </c>
      <c r="K433" s="458">
        <f>'TSTCH FGD'!$K$61</f>
        <v>0</v>
      </c>
      <c r="L433" s="458">
        <f>'TSTCH FGD'!$L$61</f>
        <v>0</v>
      </c>
      <c r="M433" s="458">
        <f>'TSTCH FGD'!$M$61</f>
        <v>0</v>
      </c>
    </row>
    <row r="434" spans="2:13" s="440" customFormat="1" hidden="1" outlineLevel="1">
      <c r="B434" s="770" t="str">
        <f>'TSTCM FGD'!$B$2</f>
        <v>Texas State Technical College - Marshall</v>
      </c>
      <c r="C434" s="458"/>
      <c r="D434" s="458">
        <f>'TSTCM FGD'!$D$61</f>
        <v>0</v>
      </c>
      <c r="E434" s="458">
        <f>'TSTCM FGD'!$E$61</f>
        <v>0</v>
      </c>
      <c r="F434" s="458">
        <f>'TSTCM FGD'!$F$61</f>
        <v>0</v>
      </c>
      <c r="G434" s="458">
        <f>'TSTCM FGD'!$G$61</f>
        <v>0</v>
      </c>
      <c r="H434" s="458">
        <f>'TSTCM FGD'!$H$61</f>
        <v>0</v>
      </c>
      <c r="I434" s="458">
        <f>'TSTCM FGD'!$I$61</f>
        <v>0</v>
      </c>
      <c r="J434" s="458">
        <f>'TSTCM FGD'!$J$61</f>
        <v>0</v>
      </c>
      <c r="K434" s="458">
        <f>'TSTCM FGD'!$K$61</f>
        <v>0</v>
      </c>
      <c r="L434" s="458">
        <f>'TSTCM FGD'!$L$61</f>
        <v>0</v>
      </c>
      <c r="M434" s="458">
        <f>'TSTCM FGD'!$M$61</f>
        <v>0</v>
      </c>
    </row>
    <row r="435" spans="2:13" s="440" customFormat="1" hidden="1" outlineLevel="1">
      <c r="B435" s="770" t="str">
        <f>'TSTCW FGD'!$B$2</f>
        <v>Texas State Technical College - Waco</v>
      </c>
      <c r="C435" s="458"/>
      <c r="D435" s="458">
        <f>'TSTCW FGD'!$D$61</f>
        <v>0</v>
      </c>
      <c r="E435" s="458">
        <f>'TSTCW FGD'!$E$61</f>
        <v>0</v>
      </c>
      <c r="F435" s="458">
        <f>'TSTCW FGD'!$F$61</f>
        <v>0</v>
      </c>
      <c r="G435" s="458">
        <f>'TSTCW FGD'!$G$61</f>
        <v>0</v>
      </c>
      <c r="H435" s="458">
        <f>'TSTCW FGD'!$H$61</f>
        <v>0</v>
      </c>
      <c r="I435" s="458">
        <f>'TSTCW FGD'!$I$61</f>
        <v>0</v>
      </c>
      <c r="J435" s="458">
        <f>'TSTCW FGD'!$J$61</f>
        <v>0</v>
      </c>
      <c r="K435" s="458">
        <f>'TSTCW FGD'!$K$61</f>
        <v>0</v>
      </c>
      <c r="L435" s="458">
        <f>'TSTCW FGD'!$L$61</f>
        <v>0</v>
      </c>
      <c r="M435" s="458">
        <f>'TSTCW FGD'!$M$61</f>
        <v>0</v>
      </c>
    </row>
    <row r="436" spans="2:13" s="440" customFormat="1" hidden="1" outlineLevel="1">
      <c r="B436" s="770" t="str">
        <f>'TSTCWT FGD'!$B$2</f>
        <v>Texas State Technical College - West Texas</v>
      </c>
      <c r="C436" s="458"/>
      <c r="D436" s="458">
        <f>'TSTCWT FGD'!$D$61</f>
        <v>0</v>
      </c>
      <c r="E436" s="458">
        <f>'TSTCWT FGD'!$E$61</f>
        <v>0</v>
      </c>
      <c r="F436" s="458">
        <f>'TSTCWT FGD'!$F$61</f>
        <v>0</v>
      </c>
      <c r="G436" s="458">
        <f>'TSTCWT FGD'!$G$61</f>
        <v>0</v>
      </c>
      <c r="H436" s="458">
        <f>'TSTCWT FGD'!$H$61</f>
        <v>0</v>
      </c>
      <c r="I436" s="458">
        <f>'TSTCWT FGD'!$I$61</f>
        <v>0</v>
      </c>
      <c r="J436" s="458">
        <f>'TSTCWT FGD'!$J$61</f>
        <v>0</v>
      </c>
      <c r="K436" s="458">
        <f>'TSTCWT FGD'!$K$61</f>
        <v>0</v>
      </c>
      <c r="L436" s="458">
        <f>'TSTCWT FGD'!$L$61</f>
        <v>0</v>
      </c>
      <c r="M436" s="458">
        <f>'TSTCWT FGD'!$M$61</f>
        <v>0</v>
      </c>
    </row>
    <row r="437" spans="2:13" s="440" customFormat="1" hidden="1" outlineLevel="1">
      <c r="B437" s="770" t="str">
        <f>'TSTCNT FGD'!$B$2</f>
        <v>Texas State Technical College - North Texas</v>
      </c>
      <c r="C437" s="458"/>
      <c r="D437" s="458">
        <f>'TSTCNT FGD'!$D$61</f>
        <v>0</v>
      </c>
      <c r="E437" s="458">
        <f>'TSTCNT FGD'!$E$61</f>
        <v>0</v>
      </c>
      <c r="F437" s="458">
        <f>'TSTCNT FGD'!$F$61</f>
        <v>0</v>
      </c>
      <c r="G437" s="458">
        <f>'TSTCNT FGD'!$G$61</f>
        <v>0</v>
      </c>
      <c r="H437" s="458">
        <f>'TSTCNT FGD'!$H$61</f>
        <v>0</v>
      </c>
      <c r="I437" s="458">
        <f>'TSTCNT FGD'!$I$61</f>
        <v>0</v>
      </c>
      <c r="J437" s="458">
        <f>'TSTCNT FGD'!$J$61</f>
        <v>0</v>
      </c>
      <c r="K437" s="458">
        <f>'TSTCNT FGD'!$K$61</f>
        <v>0</v>
      </c>
      <c r="L437" s="458">
        <f>'TSTCNT FGD'!$L$61</f>
        <v>0</v>
      </c>
      <c r="M437" s="458">
        <f>'TSTCNT FGD'!$M$61</f>
        <v>0</v>
      </c>
    </row>
    <row r="438" spans="2:13" s="440" customFormat="1" hidden="1" outlineLevel="1">
      <c r="B438" s="770" t="str">
        <f>'TSTCFB FGD'!$B$2</f>
        <v>Texas State Technical College - Fort Bend</v>
      </c>
      <c r="C438" s="458"/>
      <c r="D438" s="458">
        <f>'TSTCFB FGD'!$D$61</f>
        <v>0</v>
      </c>
      <c r="E438" s="458">
        <f>'TSTCFB FGD'!$E$61</f>
        <v>0</v>
      </c>
      <c r="F438" s="458">
        <f>'TSTCFB FGD'!$F$61</f>
        <v>0</v>
      </c>
      <c r="G438" s="458">
        <f>'TSTCFB FGD'!$G$61</f>
        <v>0</v>
      </c>
      <c r="H438" s="458">
        <f>'TSTCFB FGD'!$H$61</f>
        <v>0</v>
      </c>
      <c r="I438" s="458">
        <f>'TSTCFB FGD'!$I$61</f>
        <v>0</v>
      </c>
      <c r="J438" s="458">
        <f>'TSTCFB FGD'!$J$61</f>
        <v>0</v>
      </c>
      <c r="K438" s="458">
        <f>'TSTCFB FGD'!$K$61</f>
        <v>0</v>
      </c>
      <c r="L438" s="458">
        <f>'TSTCFB FGD'!$L$61</f>
        <v>0</v>
      </c>
      <c r="M438" s="458">
        <f>'TSTCFB FGD'!$M$61</f>
        <v>0</v>
      </c>
    </row>
    <row r="439" spans="2:13" s="440" customFormat="1" collapsed="1">
      <c r="B439" s="440" t="s">
        <v>15</v>
      </c>
      <c r="C439" s="458"/>
      <c r="D439" s="458">
        <f t="shared" ref="D439:M439" si="43">SUM(D430:D438)</f>
        <v>0</v>
      </c>
      <c r="E439" s="458">
        <f t="shared" si="43"/>
        <v>0</v>
      </c>
      <c r="F439" s="458">
        <f t="shared" si="43"/>
        <v>0</v>
      </c>
      <c r="G439" s="458">
        <f t="shared" si="43"/>
        <v>0</v>
      </c>
      <c r="H439" s="458">
        <f t="shared" si="43"/>
        <v>0</v>
      </c>
      <c r="I439" s="458">
        <f t="shared" si="43"/>
        <v>0</v>
      </c>
      <c r="J439" s="458">
        <f t="shared" si="43"/>
        <v>0</v>
      </c>
      <c r="K439" s="458">
        <f t="shared" si="43"/>
        <v>0</v>
      </c>
      <c r="L439" s="458">
        <f t="shared" si="43"/>
        <v>0</v>
      </c>
      <c r="M439" s="458">
        <f t="shared" si="43"/>
        <v>0</v>
      </c>
    </row>
    <row r="440" spans="2:13" s="440" customFormat="1" hidden="1" outlineLevel="1">
      <c r="B440" s="770" t="str">
        <f>'LIT FGD'!$B$2</f>
        <v>Lamar Institute of Technology</v>
      </c>
      <c r="C440" s="458"/>
      <c r="D440" s="458">
        <f>'LIT FGD'!$D$62</f>
        <v>121806</v>
      </c>
      <c r="E440" s="458">
        <f>'LIT FGD'!$E$62</f>
        <v>22178</v>
      </c>
      <c r="F440" s="458">
        <f>'LIT FGD'!$F$62</f>
        <v>0</v>
      </c>
      <c r="G440" s="458">
        <f>'LIT FGD'!$G$62</f>
        <v>0</v>
      </c>
      <c r="H440" s="458">
        <f>'LIT FGD'!$H$62</f>
        <v>0</v>
      </c>
      <c r="I440" s="458">
        <f>'LIT FGD'!$I$62</f>
        <v>0</v>
      </c>
      <c r="J440" s="458">
        <f>'LIT FGD'!$J$62</f>
        <v>0</v>
      </c>
      <c r="K440" s="458">
        <f>'LIT FGD'!$K$62</f>
        <v>0</v>
      </c>
      <c r="L440" s="458">
        <f>'LIT FGD'!$L$62</f>
        <v>0</v>
      </c>
      <c r="M440" s="458">
        <f>'LIT FGD'!$M$62</f>
        <v>143984</v>
      </c>
    </row>
    <row r="441" spans="2:13" s="440" customFormat="1" hidden="1" outlineLevel="1">
      <c r="B441" s="770" t="str">
        <f>'LSCO FGD'!$B$2</f>
        <v>Lamar State College - Orange</v>
      </c>
      <c r="C441" s="458"/>
      <c r="D441" s="458">
        <f>'LSCO FGD'!$D$62</f>
        <v>620461</v>
      </c>
      <c r="E441" s="458">
        <f>'LSCO FGD'!$E$62</f>
        <v>476181</v>
      </c>
      <c r="F441" s="458">
        <f>'LSCO FGD'!$F$62</f>
        <v>0</v>
      </c>
      <c r="G441" s="458">
        <f>'LSCO FGD'!$G$62</f>
        <v>534422</v>
      </c>
      <c r="H441" s="458">
        <f>'LSCO FGD'!$H$62</f>
        <v>0</v>
      </c>
      <c r="I441" s="458">
        <f>'LSCO FGD'!$I$62</f>
        <v>0</v>
      </c>
      <c r="J441" s="458">
        <f>'LSCO FGD'!$J$62</f>
        <v>0</v>
      </c>
      <c r="K441" s="458">
        <f>'LSCO FGD'!$K$62</f>
        <v>0</v>
      </c>
      <c r="L441" s="458">
        <f>'LSCO FGD'!$L$62</f>
        <v>0</v>
      </c>
      <c r="M441" s="458">
        <f>'LSCO FGD'!$M$62</f>
        <v>1631064</v>
      </c>
    </row>
    <row r="442" spans="2:13" s="440" customFormat="1" hidden="1" outlineLevel="1">
      <c r="B442" s="770" t="str">
        <f>'LSCPA FGD'!$B$2</f>
        <v>Lamar State College - Port Arthur</v>
      </c>
      <c r="C442" s="458"/>
      <c r="D442" s="458">
        <f>'LSCPA FGD'!$D$62</f>
        <v>186899</v>
      </c>
      <c r="E442" s="458">
        <f>'LSCPA FGD'!$E$62</f>
        <v>18529</v>
      </c>
      <c r="F442" s="458">
        <f>'LSCPA FGD'!$F$62</f>
        <v>0</v>
      </c>
      <c r="G442" s="458">
        <f>'LSCPA FGD'!$G$62</f>
        <v>68963</v>
      </c>
      <c r="H442" s="458">
        <f>'LSCPA FGD'!$H$62</f>
        <v>0</v>
      </c>
      <c r="I442" s="458">
        <f>'LSCPA FGD'!$I$62</f>
        <v>0</v>
      </c>
      <c r="J442" s="458">
        <f>'LSCPA FGD'!$J$62</f>
        <v>0</v>
      </c>
      <c r="K442" s="458">
        <f>'LSCPA FGD'!$K$62</f>
        <v>0</v>
      </c>
      <c r="L442" s="458">
        <f>'LSCPA FGD'!$L$62</f>
        <v>0</v>
      </c>
      <c r="M442" s="458">
        <f>'LSCPA FGD'!$M$62</f>
        <v>274391</v>
      </c>
    </row>
    <row r="443" spans="2:13" s="440" customFormat="1" hidden="1" outlineLevel="1">
      <c r="B443" s="770" t="str">
        <f>'TSTCH FGD'!$B$2</f>
        <v>Texas State Technical College - Harlingen</v>
      </c>
      <c r="C443" s="458"/>
      <c r="D443" s="458">
        <f>'TSTCH FGD'!$D$62</f>
        <v>0</v>
      </c>
      <c r="E443" s="458">
        <f>'TSTCH FGD'!$E$62</f>
        <v>0</v>
      </c>
      <c r="F443" s="458">
        <f>'TSTCH FGD'!$F$62</f>
        <v>0</v>
      </c>
      <c r="G443" s="458">
        <f>'TSTCH FGD'!$G$62</f>
        <v>0</v>
      </c>
      <c r="H443" s="458">
        <f>'TSTCH FGD'!$H$62</f>
        <v>0</v>
      </c>
      <c r="I443" s="458">
        <f>'TSTCH FGD'!$I$62</f>
        <v>0</v>
      </c>
      <c r="J443" s="458">
        <f>'TSTCH FGD'!$J$62</f>
        <v>0</v>
      </c>
      <c r="K443" s="458">
        <f>'TSTCH FGD'!$K$62</f>
        <v>0</v>
      </c>
      <c r="L443" s="458">
        <f>'TSTCH FGD'!$L$62</f>
        <v>0</v>
      </c>
      <c r="M443" s="458">
        <f>'TSTCH FGD'!$M$62</f>
        <v>0</v>
      </c>
    </row>
    <row r="444" spans="2:13" s="440" customFormat="1" hidden="1" outlineLevel="1">
      <c r="B444" s="770" t="str">
        <f>'TSTCM FGD'!$B$2</f>
        <v>Texas State Technical College - Marshall</v>
      </c>
      <c r="C444" s="458"/>
      <c r="D444" s="458">
        <f>'TSTCM FGD'!$D$62</f>
        <v>0</v>
      </c>
      <c r="E444" s="458">
        <f>'TSTCM FGD'!$E$62</f>
        <v>0</v>
      </c>
      <c r="F444" s="458">
        <f>'TSTCM FGD'!$F$62</f>
        <v>0</v>
      </c>
      <c r="G444" s="458">
        <f>'TSTCM FGD'!$G$62</f>
        <v>0</v>
      </c>
      <c r="H444" s="458">
        <f>'TSTCM FGD'!$H$62</f>
        <v>0</v>
      </c>
      <c r="I444" s="458">
        <f>'TSTCM FGD'!$I$62</f>
        <v>0</v>
      </c>
      <c r="J444" s="458">
        <f>'TSTCM FGD'!$J$62</f>
        <v>0</v>
      </c>
      <c r="K444" s="458">
        <f>'TSTCM FGD'!$K$62</f>
        <v>0</v>
      </c>
      <c r="L444" s="458">
        <f>'TSTCM FGD'!$L$62</f>
        <v>0</v>
      </c>
      <c r="M444" s="458">
        <f>'TSTCM FGD'!$M$62</f>
        <v>0</v>
      </c>
    </row>
    <row r="445" spans="2:13" s="440" customFormat="1" hidden="1" outlineLevel="1">
      <c r="B445" s="770" t="str">
        <f>'TSTCW FGD'!$B$2</f>
        <v>Texas State Technical College - Waco</v>
      </c>
      <c r="C445" s="458"/>
      <c r="D445" s="458">
        <f>'TSTCW FGD'!$D$62</f>
        <v>0</v>
      </c>
      <c r="E445" s="458">
        <f>'TSTCW FGD'!$E$62</f>
        <v>0</v>
      </c>
      <c r="F445" s="458">
        <f>'TSTCW FGD'!$F$62</f>
        <v>0</v>
      </c>
      <c r="G445" s="458">
        <f>'TSTCW FGD'!$G$62</f>
        <v>0</v>
      </c>
      <c r="H445" s="458">
        <f>'TSTCW FGD'!$H$62</f>
        <v>0</v>
      </c>
      <c r="I445" s="458">
        <f>'TSTCW FGD'!$I$62</f>
        <v>0</v>
      </c>
      <c r="J445" s="458">
        <f>'TSTCW FGD'!$J$62</f>
        <v>0</v>
      </c>
      <c r="K445" s="458">
        <f>'TSTCW FGD'!$K$62</f>
        <v>0</v>
      </c>
      <c r="L445" s="458">
        <f>'TSTCW FGD'!$L$62</f>
        <v>0</v>
      </c>
      <c r="M445" s="458">
        <f>'TSTCW FGD'!$M$62</f>
        <v>0</v>
      </c>
    </row>
    <row r="446" spans="2:13" s="440" customFormat="1" hidden="1" outlineLevel="1">
      <c r="B446" s="770" t="str">
        <f>'TSTCWT FGD'!$B$2</f>
        <v>Texas State Technical College - West Texas</v>
      </c>
      <c r="C446" s="458"/>
      <c r="D446" s="458">
        <f>'TSTCWT FGD'!$D$62</f>
        <v>0</v>
      </c>
      <c r="E446" s="458">
        <f>'TSTCWT FGD'!$E$62</f>
        <v>0</v>
      </c>
      <c r="F446" s="458">
        <f>'TSTCWT FGD'!$F$62</f>
        <v>0</v>
      </c>
      <c r="G446" s="458">
        <f>'TSTCWT FGD'!$G$62</f>
        <v>0</v>
      </c>
      <c r="H446" s="458">
        <f>'TSTCWT FGD'!$H$62</f>
        <v>0</v>
      </c>
      <c r="I446" s="458">
        <f>'TSTCWT FGD'!$I$62</f>
        <v>0</v>
      </c>
      <c r="J446" s="458">
        <f>'TSTCWT FGD'!$J$62</f>
        <v>0</v>
      </c>
      <c r="K446" s="458">
        <f>'TSTCWT FGD'!$K$62</f>
        <v>0</v>
      </c>
      <c r="L446" s="458">
        <f>'TSTCWT FGD'!$L$62</f>
        <v>0</v>
      </c>
      <c r="M446" s="458">
        <f>'TSTCWT FGD'!$M$62</f>
        <v>0</v>
      </c>
    </row>
    <row r="447" spans="2:13" s="440" customFormat="1" hidden="1" outlineLevel="1">
      <c r="B447" s="770" t="str">
        <f>'TSTCNT FGD'!$B$2</f>
        <v>Texas State Technical College - North Texas</v>
      </c>
      <c r="C447" s="458"/>
      <c r="D447" s="458">
        <f>'TSTCNT FGD'!$D$62</f>
        <v>0</v>
      </c>
      <c r="E447" s="458">
        <f>'TSTCNT FGD'!$E$62</f>
        <v>0</v>
      </c>
      <c r="F447" s="458">
        <f>'TSTCNT FGD'!$F$62</f>
        <v>0</v>
      </c>
      <c r="G447" s="458">
        <f>'TSTCNT FGD'!$G$62</f>
        <v>0</v>
      </c>
      <c r="H447" s="458">
        <f>'TSTCNT FGD'!$H$62</f>
        <v>0</v>
      </c>
      <c r="I447" s="458">
        <f>'TSTCNT FGD'!$I$62</f>
        <v>0</v>
      </c>
      <c r="J447" s="458">
        <f>'TSTCNT FGD'!$J$62</f>
        <v>0</v>
      </c>
      <c r="K447" s="458">
        <f>'TSTCNT FGD'!$K$62</f>
        <v>0</v>
      </c>
      <c r="L447" s="458">
        <f>'TSTCNT FGD'!$L$62</f>
        <v>0</v>
      </c>
      <c r="M447" s="458">
        <f>'TSTCNT FGD'!$M$62</f>
        <v>0</v>
      </c>
    </row>
    <row r="448" spans="2:13" s="440" customFormat="1" hidden="1" outlineLevel="1">
      <c r="B448" s="770" t="str">
        <f>'TSTCFB FGD'!$B$2</f>
        <v>Texas State Technical College - Fort Bend</v>
      </c>
      <c r="C448" s="458"/>
      <c r="D448" s="458">
        <f>'TSTCFB FGD'!$D$62</f>
        <v>0</v>
      </c>
      <c r="E448" s="458">
        <f>'TSTCFB FGD'!$E$62</f>
        <v>0</v>
      </c>
      <c r="F448" s="458">
        <f>'TSTCFB FGD'!$F$62</f>
        <v>0</v>
      </c>
      <c r="G448" s="458">
        <f>'TSTCFB FGD'!$G$62</f>
        <v>0</v>
      </c>
      <c r="H448" s="458">
        <f>'TSTCFB FGD'!$H$62</f>
        <v>0</v>
      </c>
      <c r="I448" s="458">
        <f>'TSTCFB FGD'!$I$62</f>
        <v>0</v>
      </c>
      <c r="J448" s="458">
        <f>'TSTCFB FGD'!$J$62</f>
        <v>0</v>
      </c>
      <c r="K448" s="458">
        <f>'TSTCFB FGD'!$K$62</f>
        <v>0</v>
      </c>
      <c r="L448" s="458">
        <f>'TSTCFB FGD'!$L$62</f>
        <v>0</v>
      </c>
      <c r="M448" s="458">
        <f>'TSTCFB FGD'!$M$62</f>
        <v>0</v>
      </c>
    </row>
    <row r="449" spans="2:13" s="440" customFormat="1" collapsed="1">
      <c r="B449" s="440" t="s">
        <v>16</v>
      </c>
      <c r="C449" s="458"/>
      <c r="D449" s="458">
        <f t="shared" ref="D449:M449" si="44">SUM(D440:D448)</f>
        <v>929166</v>
      </c>
      <c r="E449" s="458">
        <f t="shared" si="44"/>
        <v>516888</v>
      </c>
      <c r="F449" s="458">
        <f t="shared" si="44"/>
        <v>0</v>
      </c>
      <c r="G449" s="458">
        <f t="shared" si="44"/>
        <v>603385</v>
      </c>
      <c r="H449" s="458">
        <f t="shared" si="44"/>
        <v>0</v>
      </c>
      <c r="I449" s="458">
        <f t="shared" si="44"/>
        <v>0</v>
      </c>
      <c r="J449" s="458">
        <f t="shared" si="44"/>
        <v>0</v>
      </c>
      <c r="K449" s="458">
        <f t="shared" si="44"/>
        <v>0</v>
      </c>
      <c r="L449" s="458">
        <f t="shared" si="44"/>
        <v>0</v>
      </c>
      <c r="M449" s="458">
        <f t="shared" si="44"/>
        <v>2049439</v>
      </c>
    </row>
    <row r="450" spans="2:13" s="440" customFormat="1" hidden="1" outlineLevel="1">
      <c r="B450" s="770" t="str">
        <f>'LIT FGD'!$B$2</f>
        <v>Lamar Institute of Technology</v>
      </c>
      <c r="C450" s="458"/>
      <c r="D450" s="458">
        <f>'LIT FGD'!$D$63</f>
        <v>2032560</v>
      </c>
      <c r="E450" s="458">
        <f>'LIT FGD'!$E$63</f>
        <v>173022</v>
      </c>
      <c r="F450" s="458">
        <f>'LIT FGD'!$F$63</f>
        <v>0</v>
      </c>
      <c r="G450" s="458">
        <f>'LIT FGD'!$G$63</f>
        <v>0</v>
      </c>
      <c r="H450" s="458">
        <f>'LIT FGD'!$H$63</f>
        <v>0</v>
      </c>
      <c r="I450" s="458">
        <f>'LIT FGD'!$I$63</f>
        <v>0</v>
      </c>
      <c r="J450" s="458">
        <f>'LIT FGD'!$J$63</f>
        <v>0</v>
      </c>
      <c r="K450" s="458">
        <f>'LIT FGD'!$K$63</f>
        <v>0</v>
      </c>
      <c r="L450" s="458">
        <f>'LIT FGD'!$L$63</f>
        <v>0</v>
      </c>
      <c r="M450" s="458">
        <f>'LIT FGD'!$M$63</f>
        <v>2205582</v>
      </c>
    </row>
    <row r="451" spans="2:13" s="440" customFormat="1" hidden="1" outlineLevel="1">
      <c r="B451" s="770" t="str">
        <f>'LSCO FGD'!$B$2</f>
        <v>Lamar State College - Orange</v>
      </c>
      <c r="C451" s="458"/>
      <c r="D451" s="458">
        <f>'LSCO FGD'!$D$63</f>
        <v>2090091</v>
      </c>
      <c r="E451" s="458">
        <f>'LSCO FGD'!$E$63</f>
        <v>566946</v>
      </c>
      <c r="F451" s="458">
        <f>'LSCO FGD'!$F$63</f>
        <v>0</v>
      </c>
      <c r="G451" s="458">
        <f>'LSCO FGD'!$G$63</f>
        <v>0</v>
      </c>
      <c r="H451" s="458">
        <f>'LSCO FGD'!$H$63</f>
        <v>0</v>
      </c>
      <c r="I451" s="458">
        <f>'LSCO FGD'!$I$63</f>
        <v>0</v>
      </c>
      <c r="J451" s="458">
        <f>'LSCO FGD'!$J$63</f>
        <v>0</v>
      </c>
      <c r="K451" s="458">
        <f>'LSCO FGD'!$K$63</f>
        <v>0</v>
      </c>
      <c r="L451" s="458">
        <f>'LSCO FGD'!$L$63</f>
        <v>0</v>
      </c>
      <c r="M451" s="458">
        <f>'LSCO FGD'!$M$63</f>
        <v>2657037</v>
      </c>
    </row>
    <row r="452" spans="2:13" s="440" customFormat="1" hidden="1" outlineLevel="1">
      <c r="B452" s="770" t="str">
        <f>'LSCPA FGD'!$B$2</f>
        <v>Lamar State College - Port Arthur</v>
      </c>
      <c r="C452" s="458"/>
      <c r="D452" s="458">
        <f>'LSCPA FGD'!$D$63</f>
        <v>1570753</v>
      </c>
      <c r="E452" s="458">
        <f>'LSCPA FGD'!$E$63</f>
        <v>364567</v>
      </c>
      <c r="F452" s="458">
        <f>'LSCPA FGD'!$F$63</f>
        <v>0</v>
      </c>
      <c r="G452" s="458">
        <f>'LSCPA FGD'!$G$63</f>
        <v>1969072</v>
      </c>
      <c r="H452" s="458">
        <f>'LSCPA FGD'!$H$63</f>
        <v>0</v>
      </c>
      <c r="I452" s="458">
        <f>'LSCPA FGD'!$I$63</f>
        <v>0</v>
      </c>
      <c r="J452" s="458">
        <f>'LSCPA FGD'!$J$63</f>
        <v>0</v>
      </c>
      <c r="K452" s="458">
        <f>'LSCPA FGD'!$K$63</f>
        <v>0</v>
      </c>
      <c r="L452" s="458">
        <f>'LSCPA FGD'!$L$63</f>
        <v>0</v>
      </c>
      <c r="M452" s="458">
        <f>'LSCPA FGD'!$M$63</f>
        <v>3904392</v>
      </c>
    </row>
    <row r="453" spans="2:13" s="440" customFormat="1" hidden="1" outlineLevel="1">
      <c r="B453" s="770" t="str">
        <f>'TSTCH FGD'!$B$2</f>
        <v>Texas State Technical College - Harlingen</v>
      </c>
      <c r="C453" s="458"/>
      <c r="D453" s="458">
        <f>'TSTCH FGD'!$D$63</f>
        <v>3625473</v>
      </c>
      <c r="E453" s="458">
        <f>'TSTCH FGD'!$E$63</f>
        <v>-4911</v>
      </c>
      <c r="F453" s="458">
        <f>'TSTCH FGD'!$F$63</f>
        <v>0</v>
      </c>
      <c r="G453" s="458">
        <f>'TSTCH FGD'!$G$63</f>
        <v>148137</v>
      </c>
      <c r="H453" s="458">
        <f>'TSTCH FGD'!$H$63</f>
        <v>0</v>
      </c>
      <c r="I453" s="458">
        <f>'TSTCH FGD'!$I$63</f>
        <v>0</v>
      </c>
      <c r="J453" s="458">
        <f>'TSTCH FGD'!$J$63</f>
        <v>0</v>
      </c>
      <c r="K453" s="458">
        <f>'TSTCH FGD'!$K$63</f>
        <v>0</v>
      </c>
      <c r="L453" s="458">
        <f>'TSTCH FGD'!$L$63</f>
        <v>0</v>
      </c>
      <c r="M453" s="458">
        <f>'TSTCH FGD'!$M$63</f>
        <v>3768699</v>
      </c>
    </row>
    <row r="454" spans="2:13" s="440" customFormat="1" hidden="1" outlineLevel="1">
      <c r="B454" s="770" t="str">
        <f>'TSTCM FGD'!$B$2</f>
        <v>Texas State Technical College - Marshall</v>
      </c>
      <c r="C454" s="458"/>
      <c r="D454" s="458">
        <f>'TSTCM FGD'!$D$63</f>
        <v>876173</v>
      </c>
      <c r="E454" s="458">
        <f>'TSTCM FGD'!$E$63</f>
        <v>32392</v>
      </c>
      <c r="F454" s="458">
        <f>'TSTCM FGD'!$F$63</f>
        <v>0</v>
      </c>
      <c r="G454" s="458">
        <f>'TSTCM FGD'!$G$63</f>
        <v>5352</v>
      </c>
      <c r="H454" s="458">
        <f>'TSTCM FGD'!$H$63</f>
        <v>0</v>
      </c>
      <c r="I454" s="458">
        <f>'TSTCM FGD'!$I$63</f>
        <v>0</v>
      </c>
      <c r="J454" s="458">
        <f>'TSTCM FGD'!$J$63</f>
        <v>0</v>
      </c>
      <c r="K454" s="458">
        <f>'TSTCM FGD'!$K$63</f>
        <v>0</v>
      </c>
      <c r="L454" s="458">
        <f>'TSTCM FGD'!$L$63</f>
        <v>0</v>
      </c>
      <c r="M454" s="458">
        <f>'TSTCM FGD'!$M$63</f>
        <v>913917</v>
      </c>
    </row>
    <row r="455" spans="2:13" s="440" customFormat="1" hidden="1" outlineLevel="1">
      <c r="B455" s="770" t="str">
        <f>'TSTCW FGD'!$B$2</f>
        <v>Texas State Technical College - Waco</v>
      </c>
      <c r="C455" s="458"/>
      <c r="D455" s="458">
        <f>'TSTCW FGD'!$D$63</f>
        <v>5543184</v>
      </c>
      <c r="E455" s="458">
        <f>'TSTCW FGD'!$E$63</f>
        <v>1943311</v>
      </c>
      <c r="F455" s="458">
        <f>'TSTCW FGD'!$F$63</f>
        <v>0</v>
      </c>
      <c r="G455" s="458">
        <f>'TSTCW FGD'!$G$63</f>
        <v>332198</v>
      </c>
      <c r="H455" s="458">
        <f>'TSTCW FGD'!$H$63</f>
        <v>0</v>
      </c>
      <c r="I455" s="458">
        <f>'TSTCW FGD'!$I$63</f>
        <v>0</v>
      </c>
      <c r="J455" s="458">
        <f>'TSTCW FGD'!$J$63</f>
        <v>0</v>
      </c>
      <c r="K455" s="458">
        <f>'TSTCW FGD'!$K$63</f>
        <v>0</v>
      </c>
      <c r="L455" s="458">
        <f>'TSTCW FGD'!$L$63</f>
        <v>0</v>
      </c>
      <c r="M455" s="458">
        <f>'TSTCW FGD'!$M$63</f>
        <v>7818693</v>
      </c>
    </row>
    <row r="456" spans="2:13" s="440" customFormat="1" hidden="1" outlineLevel="1">
      <c r="B456" s="770" t="str">
        <f>'TSTCWT FGD'!$B$2</f>
        <v>Texas State Technical College - West Texas</v>
      </c>
      <c r="C456" s="458"/>
      <c r="D456" s="458">
        <f>'TSTCWT FGD'!$D$63</f>
        <v>3692448</v>
      </c>
      <c r="E456" s="458">
        <f>'TSTCWT FGD'!$E$63</f>
        <v>98762</v>
      </c>
      <c r="F456" s="458">
        <f>'TSTCWT FGD'!$F$63</f>
        <v>0</v>
      </c>
      <c r="G456" s="458">
        <f>'TSTCWT FGD'!$G$63</f>
        <v>5892</v>
      </c>
      <c r="H456" s="458">
        <f>'TSTCWT FGD'!$H$63</f>
        <v>0</v>
      </c>
      <c r="I456" s="458">
        <f>'TSTCWT FGD'!$I$63</f>
        <v>0</v>
      </c>
      <c r="J456" s="458">
        <f>'TSTCWT FGD'!$J$63</f>
        <v>0</v>
      </c>
      <c r="K456" s="458">
        <f>'TSTCWT FGD'!$K$63</f>
        <v>0</v>
      </c>
      <c r="L456" s="458">
        <f>'TSTCWT FGD'!$L$63</f>
        <v>0</v>
      </c>
      <c r="M456" s="458">
        <f>'TSTCWT FGD'!$M$63</f>
        <v>3797102</v>
      </c>
    </row>
    <row r="457" spans="2:13" s="440" customFormat="1" hidden="1" outlineLevel="1">
      <c r="B457" s="770" t="str">
        <f>'TSTCNT FGD'!$B$2</f>
        <v>Texas State Technical College - North Texas</v>
      </c>
      <c r="C457" s="458"/>
      <c r="D457" s="458">
        <f>'TSTCNT FGD'!$D$63</f>
        <v>1054630</v>
      </c>
      <c r="E457" s="458">
        <f>'TSTCNT FGD'!$E$63</f>
        <v>-25878</v>
      </c>
      <c r="F457" s="458">
        <f>'TSTCNT FGD'!$F$63</f>
        <v>0</v>
      </c>
      <c r="G457" s="458">
        <f>'TSTCNT FGD'!$G$63</f>
        <v>784</v>
      </c>
      <c r="H457" s="458">
        <f>'TSTCNT FGD'!$H$63</f>
        <v>0</v>
      </c>
      <c r="I457" s="458">
        <f>'TSTCNT FGD'!$I$63</f>
        <v>0</v>
      </c>
      <c r="J457" s="458">
        <f>'TSTCNT FGD'!$J$63</f>
        <v>0</v>
      </c>
      <c r="K457" s="458">
        <f>'TSTCNT FGD'!$K$63</f>
        <v>0</v>
      </c>
      <c r="L457" s="458">
        <f>'TSTCNT FGD'!$L$63</f>
        <v>0</v>
      </c>
      <c r="M457" s="458">
        <f>'TSTCNT FGD'!$M$63</f>
        <v>1029536</v>
      </c>
    </row>
    <row r="458" spans="2:13" s="440" customFormat="1" hidden="1" outlineLevel="1">
      <c r="B458" s="770" t="str">
        <f>'TSTCFB FGD'!$B$2</f>
        <v>Texas State Technical College - Fort Bend</v>
      </c>
      <c r="C458" s="458"/>
      <c r="D458" s="458">
        <f>'TSTCFB FGD'!$D$63</f>
        <v>1466327</v>
      </c>
      <c r="E458" s="458">
        <f>'TSTCFB FGD'!$E$63</f>
        <v>25973</v>
      </c>
      <c r="F458" s="458">
        <f>'TSTCFB FGD'!$F$63</f>
        <v>0</v>
      </c>
      <c r="G458" s="458">
        <f>'TSTCFB FGD'!$G$63</f>
        <v>4564</v>
      </c>
      <c r="H458" s="458">
        <f>'TSTCFB FGD'!$H$63</f>
        <v>0</v>
      </c>
      <c r="I458" s="458">
        <f>'TSTCFB FGD'!$I$63</f>
        <v>0</v>
      </c>
      <c r="J458" s="458">
        <f>'TSTCFB FGD'!$J$63</f>
        <v>0</v>
      </c>
      <c r="K458" s="458">
        <f>'TSTCFB FGD'!$K$63</f>
        <v>0</v>
      </c>
      <c r="L458" s="458">
        <f>'TSTCFB FGD'!$L$63</f>
        <v>0</v>
      </c>
      <c r="M458" s="458">
        <f>'TSTCFB FGD'!$M$63</f>
        <v>1496864</v>
      </c>
    </row>
    <row r="459" spans="2:13" s="440" customFormat="1" collapsed="1">
      <c r="B459" s="440" t="s">
        <v>17</v>
      </c>
      <c r="C459" s="458"/>
      <c r="D459" s="458">
        <f t="shared" ref="D459:M459" si="45">SUM(D450:D458)</f>
        <v>21951639</v>
      </c>
      <c r="E459" s="458">
        <f t="shared" si="45"/>
        <v>3174184</v>
      </c>
      <c r="F459" s="458">
        <f t="shared" si="45"/>
        <v>0</v>
      </c>
      <c r="G459" s="458">
        <f t="shared" si="45"/>
        <v>2465999</v>
      </c>
      <c r="H459" s="458">
        <f t="shared" si="45"/>
        <v>0</v>
      </c>
      <c r="I459" s="458">
        <f t="shared" si="45"/>
        <v>0</v>
      </c>
      <c r="J459" s="458">
        <f t="shared" si="45"/>
        <v>0</v>
      </c>
      <c r="K459" s="458">
        <f t="shared" si="45"/>
        <v>0</v>
      </c>
      <c r="L459" s="458">
        <f t="shared" si="45"/>
        <v>0</v>
      </c>
      <c r="M459" s="458">
        <f t="shared" si="45"/>
        <v>27591822</v>
      </c>
    </row>
    <row r="460" spans="2:13" s="440" customFormat="1" hidden="1" outlineLevel="1">
      <c r="B460" s="770" t="str">
        <f>'LIT FGD'!$B$2</f>
        <v>Lamar Institute of Technology</v>
      </c>
      <c r="C460" s="458"/>
      <c r="D460" s="458">
        <f>'LIT FGD'!$D$64</f>
        <v>1159349</v>
      </c>
      <c r="E460" s="458">
        <f>'LIT FGD'!$E$64</f>
        <v>60264</v>
      </c>
      <c r="F460" s="458">
        <f>'LIT FGD'!$F$64</f>
        <v>0</v>
      </c>
      <c r="G460" s="458">
        <f>'LIT FGD'!$G$64</f>
        <v>295255</v>
      </c>
      <c r="H460" s="458">
        <f>'LIT FGD'!$H$64</f>
        <v>0</v>
      </c>
      <c r="I460" s="458">
        <f>'LIT FGD'!$I$64</f>
        <v>0</v>
      </c>
      <c r="J460" s="458">
        <f>'LIT FGD'!$J$64</f>
        <v>0</v>
      </c>
      <c r="K460" s="458">
        <f>'LIT FGD'!$K$64</f>
        <v>0</v>
      </c>
      <c r="L460" s="458">
        <f>'LIT FGD'!$L$64</f>
        <v>0</v>
      </c>
      <c r="M460" s="458">
        <f>'LIT FGD'!$M$64</f>
        <v>1514868</v>
      </c>
    </row>
    <row r="461" spans="2:13" s="440" customFormat="1" hidden="1" outlineLevel="1">
      <c r="B461" s="770" t="str">
        <f>'LSCO FGD'!$B$2</f>
        <v>Lamar State College - Orange</v>
      </c>
      <c r="C461" s="458"/>
      <c r="D461" s="458">
        <f>'LSCO FGD'!$D$64</f>
        <v>1334756</v>
      </c>
      <c r="E461" s="458">
        <f>'LSCO FGD'!$E$64</f>
        <v>105454</v>
      </c>
      <c r="F461" s="458">
        <f>'LSCO FGD'!$F$64</f>
        <v>539132</v>
      </c>
      <c r="G461" s="458">
        <f>'LSCO FGD'!$G$64</f>
        <v>0</v>
      </c>
      <c r="H461" s="458">
        <f>'LSCO FGD'!$H$64</f>
        <v>0</v>
      </c>
      <c r="I461" s="458">
        <f>'LSCO FGD'!$I$64</f>
        <v>0</v>
      </c>
      <c r="J461" s="458">
        <f>'LSCO FGD'!$J$64</f>
        <v>0</v>
      </c>
      <c r="K461" s="458">
        <f>'LSCO FGD'!$K$64</f>
        <v>0</v>
      </c>
      <c r="L461" s="458">
        <f>'LSCO FGD'!$L$64</f>
        <v>0</v>
      </c>
      <c r="M461" s="458">
        <f>'LSCO FGD'!$M$64</f>
        <v>1979342</v>
      </c>
    </row>
    <row r="462" spans="2:13" s="440" customFormat="1" hidden="1" outlineLevel="1">
      <c r="B462" s="770" t="str">
        <f>'LSCPA FGD'!$B$2</f>
        <v>Lamar State College - Port Arthur</v>
      </c>
      <c r="C462" s="458"/>
      <c r="D462" s="458">
        <f>'LSCPA FGD'!$D$64</f>
        <v>1576320</v>
      </c>
      <c r="E462" s="458">
        <f>'LSCPA FGD'!$E$64</f>
        <v>91967</v>
      </c>
      <c r="F462" s="458">
        <f>'LSCPA FGD'!$F$64</f>
        <v>0</v>
      </c>
      <c r="G462" s="458">
        <f>'LSCPA FGD'!$G$64</f>
        <v>56631</v>
      </c>
      <c r="H462" s="458">
        <f>'LSCPA FGD'!$H$64</f>
        <v>0</v>
      </c>
      <c r="I462" s="458">
        <f>'LSCPA FGD'!$I$64</f>
        <v>0</v>
      </c>
      <c r="J462" s="458">
        <f>'LSCPA FGD'!$J$64</f>
        <v>0</v>
      </c>
      <c r="K462" s="458">
        <f>'LSCPA FGD'!$K$64</f>
        <v>0</v>
      </c>
      <c r="L462" s="458">
        <f>'LSCPA FGD'!$L$64</f>
        <v>0</v>
      </c>
      <c r="M462" s="458">
        <f>'LSCPA FGD'!$M$64</f>
        <v>1724918</v>
      </c>
    </row>
    <row r="463" spans="2:13" s="440" customFormat="1" hidden="1" outlineLevel="1">
      <c r="B463" s="770" t="str">
        <f>'TSTCH FGD'!$B$2</f>
        <v>Texas State Technical College - Harlingen</v>
      </c>
      <c r="C463" s="458"/>
      <c r="D463" s="458">
        <f>'TSTCH FGD'!$D$64</f>
        <v>4794882</v>
      </c>
      <c r="E463" s="458">
        <f>'TSTCH FGD'!$E$64</f>
        <v>857706</v>
      </c>
      <c r="F463" s="458">
        <f>'TSTCH FGD'!$F$64</f>
        <v>0</v>
      </c>
      <c r="G463" s="458">
        <f>'TSTCH FGD'!$G$64</f>
        <v>31629</v>
      </c>
      <c r="H463" s="458">
        <f>'TSTCH FGD'!$H$64</f>
        <v>0</v>
      </c>
      <c r="I463" s="458">
        <f>'TSTCH FGD'!$I$64</f>
        <v>0</v>
      </c>
      <c r="J463" s="458">
        <f>'TSTCH FGD'!$J$64</f>
        <v>0</v>
      </c>
      <c r="K463" s="458">
        <f>'TSTCH FGD'!$K$64</f>
        <v>0</v>
      </c>
      <c r="L463" s="458">
        <f>'TSTCH FGD'!$L$64</f>
        <v>0</v>
      </c>
      <c r="M463" s="458">
        <f>'TSTCH FGD'!$M$64</f>
        <v>5684217</v>
      </c>
    </row>
    <row r="464" spans="2:13" s="440" customFormat="1" hidden="1" outlineLevel="1">
      <c r="B464" s="770" t="str">
        <f>'TSTCM FGD'!$B$2</f>
        <v>Texas State Technical College - Marshall</v>
      </c>
      <c r="C464" s="458"/>
      <c r="D464" s="458">
        <f>'TSTCM FGD'!$D$64</f>
        <v>1025584</v>
      </c>
      <c r="E464" s="458">
        <f>'TSTCM FGD'!$E$64</f>
        <v>149281</v>
      </c>
      <c r="F464" s="458">
        <f>'TSTCM FGD'!$F$64</f>
        <v>0</v>
      </c>
      <c r="G464" s="458">
        <f>'TSTCM FGD'!$G$64</f>
        <v>2910</v>
      </c>
      <c r="H464" s="458">
        <f>'TSTCM FGD'!$H$64</f>
        <v>0</v>
      </c>
      <c r="I464" s="458">
        <f>'TSTCM FGD'!$I$64</f>
        <v>0</v>
      </c>
      <c r="J464" s="458">
        <f>'TSTCM FGD'!$J$64</f>
        <v>0</v>
      </c>
      <c r="K464" s="458">
        <f>'TSTCM FGD'!$K$64</f>
        <v>0</v>
      </c>
      <c r="L464" s="458">
        <f>'TSTCM FGD'!$L$64</f>
        <v>0</v>
      </c>
      <c r="M464" s="458">
        <f>'TSTCM FGD'!$M$64</f>
        <v>1177775</v>
      </c>
    </row>
    <row r="465" spans="2:13" s="440" customFormat="1" hidden="1" outlineLevel="1">
      <c r="B465" s="770" t="str">
        <f>'TSTCW FGD'!$B$2</f>
        <v>Texas State Technical College - Waco</v>
      </c>
      <c r="C465" s="458"/>
      <c r="D465" s="458">
        <f>'TSTCW FGD'!$D$64</f>
        <v>5005609</v>
      </c>
      <c r="E465" s="458">
        <f>'TSTCW FGD'!$E$64</f>
        <v>1157762</v>
      </c>
      <c r="F465" s="458">
        <f>'TSTCW FGD'!$F$64</f>
        <v>0</v>
      </c>
      <c r="G465" s="458">
        <f>'TSTCW FGD'!$G$64</f>
        <v>842267</v>
      </c>
      <c r="H465" s="458">
        <f>'TSTCW FGD'!$H$64</f>
        <v>0</v>
      </c>
      <c r="I465" s="458">
        <f>'TSTCW FGD'!$I$64</f>
        <v>0</v>
      </c>
      <c r="J465" s="458">
        <f>'TSTCW FGD'!$J$64</f>
        <v>0</v>
      </c>
      <c r="K465" s="458">
        <f>'TSTCW FGD'!$K$64</f>
        <v>0</v>
      </c>
      <c r="L465" s="458">
        <f>'TSTCW FGD'!$L$64</f>
        <v>0</v>
      </c>
      <c r="M465" s="458">
        <f>'TSTCW FGD'!$M$64</f>
        <v>7005638</v>
      </c>
    </row>
    <row r="466" spans="2:13" s="440" customFormat="1" hidden="1" outlineLevel="1">
      <c r="B466" s="770" t="str">
        <f>'TSTCWT FGD'!$B$2</f>
        <v>Texas State Technical College - West Texas</v>
      </c>
      <c r="C466" s="458"/>
      <c r="D466" s="458">
        <f>'TSTCWT FGD'!$D$64</f>
        <v>2623613</v>
      </c>
      <c r="E466" s="458">
        <f>'TSTCWT FGD'!$E$64</f>
        <v>543382</v>
      </c>
      <c r="F466" s="458">
        <f>'TSTCWT FGD'!$F$64</f>
        <v>0</v>
      </c>
      <c r="G466" s="458">
        <f>'TSTCWT FGD'!$G$64</f>
        <v>48140</v>
      </c>
      <c r="H466" s="458">
        <f>'TSTCWT FGD'!$H$64</f>
        <v>0</v>
      </c>
      <c r="I466" s="458">
        <f>'TSTCWT FGD'!$I$64</f>
        <v>0</v>
      </c>
      <c r="J466" s="458">
        <f>'TSTCWT FGD'!$J$64</f>
        <v>0</v>
      </c>
      <c r="K466" s="458">
        <f>'TSTCWT FGD'!$K$64</f>
        <v>0</v>
      </c>
      <c r="L466" s="458">
        <f>'TSTCWT FGD'!$L$64</f>
        <v>0</v>
      </c>
      <c r="M466" s="458">
        <f>'TSTCWT FGD'!$M$64</f>
        <v>3215135</v>
      </c>
    </row>
    <row r="467" spans="2:13" s="440" customFormat="1" hidden="1" outlineLevel="1">
      <c r="B467" s="770" t="str">
        <f>'TSTCNT FGD'!$B$2</f>
        <v>Texas State Technical College - North Texas</v>
      </c>
      <c r="C467" s="458"/>
      <c r="D467" s="458">
        <f>'TSTCNT FGD'!$D$64</f>
        <v>715137</v>
      </c>
      <c r="E467" s="458">
        <f>'TSTCNT FGD'!$E$64</f>
        <v>110089</v>
      </c>
      <c r="F467" s="458">
        <f>'TSTCNT FGD'!$F$64</f>
        <v>0</v>
      </c>
      <c r="G467" s="458">
        <f>'TSTCNT FGD'!$G$64</f>
        <v>0</v>
      </c>
      <c r="H467" s="458">
        <f>'TSTCNT FGD'!$H$64</f>
        <v>0</v>
      </c>
      <c r="I467" s="458">
        <f>'TSTCNT FGD'!$I$64</f>
        <v>0</v>
      </c>
      <c r="J467" s="458">
        <f>'TSTCNT FGD'!$J$64</f>
        <v>0</v>
      </c>
      <c r="K467" s="458">
        <f>'TSTCNT FGD'!$K$64</f>
        <v>0</v>
      </c>
      <c r="L467" s="458">
        <f>'TSTCNT FGD'!$L$64</f>
        <v>0</v>
      </c>
      <c r="M467" s="458">
        <f>'TSTCNT FGD'!$M$64</f>
        <v>825226</v>
      </c>
    </row>
    <row r="468" spans="2:13" s="440" customFormat="1" hidden="1" outlineLevel="1">
      <c r="B468" s="770" t="str">
        <f>'TSTCFB FGD'!$B$2</f>
        <v>Texas State Technical College - Fort Bend</v>
      </c>
      <c r="C468" s="458"/>
      <c r="D468" s="458">
        <f>'TSTCFB FGD'!$D$64</f>
        <v>1171693</v>
      </c>
      <c r="E468" s="458">
        <f>'TSTCFB FGD'!$E$64</f>
        <v>202238</v>
      </c>
      <c r="F468" s="458">
        <f>'TSTCFB FGD'!$F$64</f>
        <v>0</v>
      </c>
      <c r="G468" s="458">
        <f>'TSTCFB FGD'!$G$64</f>
        <v>753</v>
      </c>
      <c r="H468" s="458">
        <f>'TSTCFB FGD'!$H$64</f>
        <v>0</v>
      </c>
      <c r="I468" s="458">
        <f>'TSTCFB FGD'!$I$64</f>
        <v>0</v>
      </c>
      <c r="J468" s="458">
        <f>'TSTCFB FGD'!$J$64</f>
        <v>0</v>
      </c>
      <c r="K468" s="458">
        <f>'TSTCFB FGD'!$K$64</f>
        <v>0</v>
      </c>
      <c r="L468" s="458">
        <f>'TSTCFB FGD'!$L$64</f>
        <v>0</v>
      </c>
      <c r="M468" s="458">
        <f>'TSTCFB FGD'!$M$64</f>
        <v>1374684</v>
      </c>
    </row>
    <row r="469" spans="2:13" s="440" customFormat="1" collapsed="1">
      <c r="B469" s="440" t="s">
        <v>18</v>
      </c>
      <c r="C469" s="458"/>
      <c r="D469" s="458">
        <f t="shared" ref="D469:M469" si="46">SUM(D460:D468)</f>
        <v>19406943</v>
      </c>
      <c r="E469" s="458">
        <f t="shared" si="46"/>
        <v>3278143</v>
      </c>
      <c r="F469" s="458">
        <f t="shared" si="46"/>
        <v>539132</v>
      </c>
      <c r="G469" s="458">
        <f t="shared" si="46"/>
        <v>1277585</v>
      </c>
      <c r="H469" s="458">
        <f t="shared" si="46"/>
        <v>0</v>
      </c>
      <c r="I469" s="458">
        <f t="shared" si="46"/>
        <v>0</v>
      </c>
      <c r="J469" s="458">
        <f t="shared" si="46"/>
        <v>0</v>
      </c>
      <c r="K469" s="458">
        <f t="shared" si="46"/>
        <v>0</v>
      </c>
      <c r="L469" s="458">
        <f t="shared" si="46"/>
        <v>0</v>
      </c>
      <c r="M469" s="458">
        <f t="shared" si="46"/>
        <v>24501803</v>
      </c>
    </row>
    <row r="470" spans="2:13" s="440" customFormat="1" hidden="1" outlineLevel="1">
      <c r="B470" s="770" t="str">
        <f>'LIT FGD'!$B$2</f>
        <v>Lamar Institute of Technology</v>
      </c>
      <c r="C470" s="458"/>
      <c r="D470" s="458">
        <f>'LIT FGD'!$D$65</f>
        <v>3545809</v>
      </c>
      <c r="E470" s="458">
        <f>'LIT FGD'!$E$65</f>
        <v>1079972</v>
      </c>
      <c r="F470" s="458">
        <f>'LIT FGD'!$F$65</f>
        <v>0</v>
      </c>
      <c r="G470" s="458">
        <f>'LIT FGD'!$G$65</f>
        <v>29818</v>
      </c>
      <c r="H470" s="458">
        <f>'LIT FGD'!$H$65</f>
        <v>0</v>
      </c>
      <c r="I470" s="458">
        <f>'LIT FGD'!$I$65</f>
        <v>0</v>
      </c>
      <c r="J470" s="458">
        <f>'LIT FGD'!$J$65</f>
        <v>0</v>
      </c>
      <c r="K470" s="458">
        <f>'LIT FGD'!$K$65</f>
        <v>0</v>
      </c>
      <c r="L470" s="458">
        <f>'LIT FGD'!$L$65</f>
        <v>0</v>
      </c>
      <c r="M470" s="458">
        <f>'LIT FGD'!$M$65</f>
        <v>4655599</v>
      </c>
    </row>
    <row r="471" spans="2:13" s="440" customFormat="1" hidden="1" outlineLevel="1">
      <c r="B471" s="770" t="str">
        <f>'LSCO FGD'!$B$2</f>
        <v>Lamar State College - Orange</v>
      </c>
      <c r="C471" s="458"/>
      <c r="D471" s="458">
        <f>'LSCO FGD'!$D$65</f>
        <v>2191690</v>
      </c>
      <c r="E471" s="458">
        <f>'LSCO FGD'!$E$65</f>
        <v>949488</v>
      </c>
      <c r="F471" s="458">
        <f>'LSCO FGD'!$F$65</f>
        <v>0</v>
      </c>
      <c r="G471" s="458">
        <f>'LSCO FGD'!$G$65</f>
        <v>40913</v>
      </c>
      <c r="H471" s="458">
        <f>'LSCO FGD'!$H$65</f>
        <v>0</v>
      </c>
      <c r="I471" s="458">
        <f>'LSCO FGD'!$I$65</f>
        <v>0</v>
      </c>
      <c r="J471" s="458">
        <f>'LSCO FGD'!$J$65</f>
        <v>0</v>
      </c>
      <c r="K471" s="458">
        <f>'LSCO FGD'!$K$65</f>
        <v>0</v>
      </c>
      <c r="L471" s="458">
        <f>'LSCO FGD'!$L$65</f>
        <v>0</v>
      </c>
      <c r="M471" s="458">
        <f>'LSCO FGD'!$M$65</f>
        <v>3182091</v>
      </c>
    </row>
    <row r="472" spans="2:13" s="440" customFormat="1" hidden="1" outlineLevel="1">
      <c r="B472" s="770" t="str">
        <f>'LSCPA FGD'!$B$2</f>
        <v>Lamar State College - Port Arthur</v>
      </c>
      <c r="C472" s="458"/>
      <c r="D472" s="458">
        <f>'LSCPA FGD'!$D$65</f>
        <v>4448189</v>
      </c>
      <c r="E472" s="458">
        <f>'LSCPA FGD'!$E$65</f>
        <v>849399</v>
      </c>
      <c r="F472" s="458">
        <f>'LSCPA FGD'!$F$65</f>
        <v>0</v>
      </c>
      <c r="G472" s="458">
        <f>'LSCPA FGD'!$G$65</f>
        <v>67660</v>
      </c>
      <c r="H472" s="458">
        <f>'LSCPA FGD'!$H$65</f>
        <v>0</v>
      </c>
      <c r="I472" s="458">
        <f>'LSCPA FGD'!$I$65</f>
        <v>0</v>
      </c>
      <c r="J472" s="458">
        <f>'LSCPA FGD'!$J$65</f>
        <v>0</v>
      </c>
      <c r="K472" s="458">
        <f>'LSCPA FGD'!$K$65</f>
        <v>0</v>
      </c>
      <c r="L472" s="458">
        <f>'LSCPA FGD'!$L$65</f>
        <v>0</v>
      </c>
      <c r="M472" s="458">
        <f>'LSCPA FGD'!$M$65</f>
        <v>5365248</v>
      </c>
    </row>
    <row r="473" spans="2:13" s="440" customFormat="1" hidden="1" outlineLevel="1">
      <c r="B473" s="770" t="str">
        <f>'TSTCH FGD'!$B$2</f>
        <v>Texas State Technical College - Harlingen</v>
      </c>
      <c r="C473" s="458"/>
      <c r="D473" s="458">
        <f>'TSTCH FGD'!$D$65</f>
        <v>4228522</v>
      </c>
      <c r="E473" s="458">
        <f>'TSTCH FGD'!$E$65</f>
        <v>969510</v>
      </c>
      <c r="F473" s="458">
        <f>'TSTCH FGD'!$F$65</f>
        <v>0</v>
      </c>
      <c r="G473" s="458">
        <f>'TSTCH FGD'!$G$65</f>
        <v>3050</v>
      </c>
      <c r="H473" s="458">
        <f>'TSTCH FGD'!$H$65</f>
        <v>0</v>
      </c>
      <c r="I473" s="458">
        <f>'TSTCH FGD'!$I$65</f>
        <v>0</v>
      </c>
      <c r="J473" s="458">
        <f>'TSTCH FGD'!$J$65</f>
        <v>0</v>
      </c>
      <c r="K473" s="458">
        <f>'TSTCH FGD'!$K$65</f>
        <v>0</v>
      </c>
      <c r="L473" s="458">
        <f>'TSTCH FGD'!$L$65</f>
        <v>0</v>
      </c>
      <c r="M473" s="458">
        <f>'TSTCH FGD'!$M$65</f>
        <v>5201082</v>
      </c>
    </row>
    <row r="474" spans="2:13" s="440" customFormat="1" hidden="1" outlineLevel="1">
      <c r="B474" s="770" t="str">
        <f>'TSTCM FGD'!$B$2</f>
        <v>Texas State Technical College - Marshall</v>
      </c>
      <c r="C474" s="458"/>
      <c r="D474" s="458">
        <f>'TSTCM FGD'!$D$65</f>
        <v>966931</v>
      </c>
      <c r="E474" s="458">
        <f>'TSTCM FGD'!$E$65</f>
        <v>367440</v>
      </c>
      <c r="F474" s="458">
        <f>'TSTCM FGD'!$F$65</f>
        <v>0</v>
      </c>
      <c r="G474" s="458">
        <f>'TSTCM FGD'!$G$65</f>
        <v>0</v>
      </c>
      <c r="H474" s="458">
        <f>'TSTCM FGD'!$H$65</f>
        <v>0</v>
      </c>
      <c r="I474" s="458">
        <f>'TSTCM FGD'!$I$65</f>
        <v>0</v>
      </c>
      <c r="J474" s="458">
        <f>'TSTCM FGD'!$J$65</f>
        <v>0</v>
      </c>
      <c r="K474" s="458">
        <f>'TSTCM FGD'!$K$65</f>
        <v>0</v>
      </c>
      <c r="L474" s="458">
        <f>'TSTCM FGD'!$L$65</f>
        <v>0</v>
      </c>
      <c r="M474" s="458">
        <f>'TSTCM FGD'!$M$65</f>
        <v>1334371</v>
      </c>
    </row>
    <row r="475" spans="2:13" s="440" customFormat="1" hidden="1" outlineLevel="1">
      <c r="B475" s="770" t="str">
        <f>'TSTCW FGD'!$B$2</f>
        <v>Texas State Technical College - Waco</v>
      </c>
      <c r="C475" s="458"/>
      <c r="D475" s="458">
        <f>'TSTCW FGD'!$D$65</f>
        <v>9428714</v>
      </c>
      <c r="E475" s="458">
        <f>'TSTCW FGD'!$E$65</f>
        <v>4356607</v>
      </c>
      <c r="F475" s="458">
        <f>'TSTCW FGD'!$F$65</f>
        <v>0</v>
      </c>
      <c r="G475" s="458">
        <f>'TSTCW FGD'!$G$65</f>
        <v>306417</v>
      </c>
      <c r="H475" s="458">
        <f>'TSTCW FGD'!$H$65</f>
        <v>0</v>
      </c>
      <c r="I475" s="458">
        <f>'TSTCW FGD'!$I$65</f>
        <v>0</v>
      </c>
      <c r="J475" s="458">
        <f>'TSTCW FGD'!$J$65</f>
        <v>0</v>
      </c>
      <c r="K475" s="458">
        <f>'TSTCW FGD'!$K$65</f>
        <v>0</v>
      </c>
      <c r="L475" s="458">
        <f>'TSTCW FGD'!$L$65</f>
        <v>0</v>
      </c>
      <c r="M475" s="458">
        <f>'TSTCW FGD'!$M$65</f>
        <v>14091738</v>
      </c>
    </row>
    <row r="476" spans="2:13" s="440" customFormat="1" hidden="1" outlineLevel="1">
      <c r="B476" s="770" t="str">
        <f>'TSTCWT FGD'!$B$2</f>
        <v>Texas State Technical College - West Texas</v>
      </c>
      <c r="C476" s="458"/>
      <c r="D476" s="458">
        <f>'TSTCWT FGD'!$D$65</f>
        <v>2306982</v>
      </c>
      <c r="E476" s="458">
        <f>'TSTCWT FGD'!$E$65</f>
        <v>471264</v>
      </c>
      <c r="F476" s="458">
        <f>'TSTCWT FGD'!$F$65</f>
        <v>0</v>
      </c>
      <c r="G476" s="458">
        <f>'TSTCWT FGD'!$G$65</f>
        <v>0</v>
      </c>
      <c r="H476" s="458">
        <f>'TSTCWT FGD'!$H$65</f>
        <v>0</v>
      </c>
      <c r="I476" s="458">
        <f>'TSTCWT FGD'!$I$65</f>
        <v>0</v>
      </c>
      <c r="J476" s="458">
        <f>'TSTCWT FGD'!$J$65</f>
        <v>0</v>
      </c>
      <c r="K476" s="458">
        <f>'TSTCWT FGD'!$K$65</f>
        <v>0</v>
      </c>
      <c r="L476" s="458">
        <f>'TSTCWT FGD'!$L$65</f>
        <v>0</v>
      </c>
      <c r="M476" s="458">
        <f>'TSTCWT FGD'!$M$65</f>
        <v>2778246</v>
      </c>
    </row>
    <row r="477" spans="2:13" s="440" customFormat="1" hidden="1" outlineLevel="1">
      <c r="B477" s="770" t="str">
        <f>'TSTCNT FGD'!$B$2</f>
        <v>Texas State Technical College - North Texas</v>
      </c>
      <c r="C477" s="458"/>
      <c r="D477" s="458">
        <f>'TSTCNT FGD'!$D$65</f>
        <v>682568</v>
      </c>
      <c r="E477" s="458">
        <f>'TSTCNT FGD'!$E$65</f>
        <v>58492</v>
      </c>
      <c r="F477" s="458">
        <f>'TSTCNT FGD'!$F$65</f>
        <v>0</v>
      </c>
      <c r="G477" s="458">
        <f>'TSTCNT FGD'!$G$65</f>
        <v>29784</v>
      </c>
      <c r="H477" s="458">
        <f>'TSTCNT FGD'!$H$65</f>
        <v>0</v>
      </c>
      <c r="I477" s="458">
        <f>'TSTCNT FGD'!$I$65</f>
        <v>0</v>
      </c>
      <c r="J477" s="458">
        <f>'TSTCNT FGD'!$J$65</f>
        <v>0</v>
      </c>
      <c r="K477" s="458">
        <f>'TSTCNT FGD'!$K$65</f>
        <v>0</v>
      </c>
      <c r="L477" s="458">
        <f>'TSTCNT FGD'!$L$65</f>
        <v>0</v>
      </c>
      <c r="M477" s="458">
        <f>'TSTCNT FGD'!$M$65</f>
        <v>770844</v>
      </c>
    </row>
    <row r="478" spans="2:13" s="440" customFormat="1" hidden="1" outlineLevel="1">
      <c r="B478" s="770" t="str">
        <f>'TSTCFB FGD'!$B$2</f>
        <v>Texas State Technical College - Fort Bend</v>
      </c>
      <c r="C478" s="458"/>
      <c r="D478" s="458">
        <f>'TSTCFB FGD'!$D$65</f>
        <v>797605</v>
      </c>
      <c r="E478" s="458">
        <f>'TSTCFB FGD'!$E$65</f>
        <v>287299</v>
      </c>
      <c r="F478" s="458">
        <f>'TSTCFB FGD'!$F$65</f>
        <v>0</v>
      </c>
      <c r="G478" s="458">
        <f>'TSTCFB FGD'!$G$65</f>
        <v>0</v>
      </c>
      <c r="H478" s="458">
        <f>'TSTCFB FGD'!$H$65</f>
        <v>0</v>
      </c>
      <c r="I478" s="458">
        <f>'TSTCFB FGD'!$I$65</f>
        <v>0</v>
      </c>
      <c r="J478" s="458">
        <f>'TSTCFB FGD'!$J$65</f>
        <v>0</v>
      </c>
      <c r="K478" s="458">
        <f>'TSTCFB FGD'!$K$65</f>
        <v>0</v>
      </c>
      <c r="L478" s="458">
        <f>'TSTCFB FGD'!$L$65</f>
        <v>0</v>
      </c>
      <c r="M478" s="458">
        <f>'TSTCFB FGD'!$M$65</f>
        <v>1084904</v>
      </c>
    </row>
    <row r="479" spans="2:13" s="440" customFormat="1" collapsed="1">
      <c r="B479" s="440" t="s">
        <v>19</v>
      </c>
      <c r="C479" s="458"/>
      <c r="D479" s="458">
        <f t="shared" ref="D479:M479" si="47">SUM(D470:D478)</f>
        <v>28597010</v>
      </c>
      <c r="E479" s="458">
        <f t="shared" si="47"/>
        <v>9389471</v>
      </c>
      <c r="F479" s="458">
        <f t="shared" si="47"/>
        <v>0</v>
      </c>
      <c r="G479" s="458">
        <f t="shared" si="47"/>
        <v>477642</v>
      </c>
      <c r="H479" s="458">
        <f t="shared" si="47"/>
        <v>0</v>
      </c>
      <c r="I479" s="458">
        <f t="shared" si="47"/>
        <v>0</v>
      </c>
      <c r="J479" s="458">
        <f t="shared" si="47"/>
        <v>0</v>
      </c>
      <c r="K479" s="458">
        <f t="shared" si="47"/>
        <v>0</v>
      </c>
      <c r="L479" s="458">
        <f t="shared" si="47"/>
        <v>0</v>
      </c>
      <c r="M479" s="458">
        <f t="shared" si="47"/>
        <v>38464123</v>
      </c>
    </row>
    <row r="480" spans="2:13" s="440" customFormat="1" hidden="1" outlineLevel="1">
      <c r="B480" s="770" t="str">
        <f>'LIT FGD'!$B$2</f>
        <v>Lamar Institute of Technology</v>
      </c>
      <c r="C480" s="458"/>
      <c r="D480" s="458">
        <f>'LIT FGD'!$D$66</f>
        <v>1394510</v>
      </c>
      <c r="E480" s="458">
        <f>'LIT FGD'!$E$66</f>
        <v>1204499</v>
      </c>
      <c r="F480" s="458">
        <f>'LIT FGD'!$F$66</f>
        <v>0</v>
      </c>
      <c r="G480" s="458">
        <f>'LIT FGD'!$G$66</f>
        <v>35938</v>
      </c>
      <c r="H480" s="458">
        <f>'LIT FGD'!$H$66</f>
        <v>0</v>
      </c>
      <c r="I480" s="458">
        <f>'LIT FGD'!$I$66</f>
        <v>0</v>
      </c>
      <c r="J480" s="458">
        <f>'LIT FGD'!$J$66</f>
        <v>0</v>
      </c>
      <c r="K480" s="458">
        <f>'LIT FGD'!$K$66</f>
        <v>0</v>
      </c>
      <c r="L480" s="458">
        <f>'LIT FGD'!$L$66</f>
        <v>0</v>
      </c>
      <c r="M480" s="458">
        <f>'LIT FGD'!$M$66</f>
        <v>2634947</v>
      </c>
    </row>
    <row r="481" spans="2:13" s="440" customFormat="1" hidden="1" outlineLevel="1">
      <c r="B481" s="770" t="str">
        <f>'LSCO FGD'!$B$2</f>
        <v>Lamar State College - Orange</v>
      </c>
      <c r="C481" s="458"/>
      <c r="D481" s="458">
        <f>'LSCO FGD'!$D$66</f>
        <v>2563365</v>
      </c>
      <c r="E481" s="458">
        <f>'LSCO FGD'!$E$66</f>
        <v>-33394</v>
      </c>
      <c r="F481" s="458">
        <f>'LSCO FGD'!$F$66</f>
        <v>0</v>
      </c>
      <c r="G481" s="458">
        <f>'LSCO FGD'!$G$66</f>
        <v>0</v>
      </c>
      <c r="H481" s="458">
        <f>'LSCO FGD'!$H$66</f>
        <v>0</v>
      </c>
      <c r="I481" s="458">
        <f>'LSCO FGD'!$I$66</f>
        <v>0</v>
      </c>
      <c r="J481" s="458">
        <f>'LSCO FGD'!$J$66</f>
        <v>0</v>
      </c>
      <c r="K481" s="458">
        <f>'LSCO FGD'!$K$66</f>
        <v>0</v>
      </c>
      <c r="L481" s="458">
        <f>'LSCO FGD'!$L$66</f>
        <v>0</v>
      </c>
      <c r="M481" s="458">
        <f>'LSCO FGD'!$M$66</f>
        <v>2529971</v>
      </c>
    </row>
    <row r="482" spans="2:13" s="440" customFormat="1" hidden="1" outlineLevel="1">
      <c r="B482" s="770" t="str">
        <f>'LSCPA FGD'!$B$2</f>
        <v>Lamar State College - Port Arthur</v>
      </c>
      <c r="C482" s="458"/>
      <c r="D482" s="458">
        <f>'LSCPA FGD'!$D$66</f>
        <v>2363737</v>
      </c>
      <c r="E482" s="458">
        <f>'LSCPA FGD'!$E$66</f>
        <v>301032</v>
      </c>
      <c r="F482" s="458">
        <f>'LSCPA FGD'!$F$66</f>
        <v>0</v>
      </c>
      <c r="G482" s="458">
        <f>'LSCPA FGD'!$G$66</f>
        <v>0</v>
      </c>
      <c r="H482" s="458">
        <f>'LSCPA FGD'!$H$66</f>
        <v>0</v>
      </c>
      <c r="I482" s="458">
        <f>'LSCPA FGD'!$I$66</f>
        <v>0</v>
      </c>
      <c r="J482" s="458">
        <f>'LSCPA FGD'!$J$66</f>
        <v>0</v>
      </c>
      <c r="K482" s="458">
        <f>'LSCPA FGD'!$K$66</f>
        <v>0</v>
      </c>
      <c r="L482" s="458">
        <f>'LSCPA FGD'!$L$66</f>
        <v>0</v>
      </c>
      <c r="M482" s="458">
        <f>'LSCPA FGD'!$M$66</f>
        <v>2664769</v>
      </c>
    </row>
    <row r="483" spans="2:13" s="440" customFormat="1" hidden="1" outlineLevel="1">
      <c r="B483" s="770" t="str">
        <f>'TSTCH FGD'!$B$2</f>
        <v>Texas State Technical College - Harlingen</v>
      </c>
      <c r="C483" s="458"/>
      <c r="D483" s="458">
        <f>'TSTCH FGD'!$D$66</f>
        <v>2655657</v>
      </c>
      <c r="E483" s="458">
        <f>'TSTCH FGD'!$E$66</f>
        <v>1016581</v>
      </c>
      <c r="F483" s="458">
        <f>'TSTCH FGD'!$F$66</f>
        <v>0</v>
      </c>
      <c r="G483" s="458">
        <f>'TSTCH FGD'!$G$66</f>
        <v>0</v>
      </c>
      <c r="H483" s="458">
        <f>'TSTCH FGD'!$H$66</f>
        <v>0</v>
      </c>
      <c r="I483" s="458">
        <f>'TSTCH FGD'!$I$66</f>
        <v>0</v>
      </c>
      <c r="J483" s="458">
        <f>'TSTCH FGD'!$J$66</f>
        <v>0</v>
      </c>
      <c r="K483" s="458">
        <f>'TSTCH FGD'!$K$66</f>
        <v>0</v>
      </c>
      <c r="L483" s="458">
        <f>'TSTCH FGD'!$L$66</f>
        <v>0</v>
      </c>
      <c r="M483" s="458">
        <f>'TSTCH FGD'!$M$66</f>
        <v>3672238</v>
      </c>
    </row>
    <row r="484" spans="2:13" s="440" customFormat="1" hidden="1" outlineLevel="1">
      <c r="B484" s="770" t="str">
        <f>'TSTCM FGD'!$B$2</f>
        <v>Texas State Technical College - Marshall</v>
      </c>
      <c r="C484" s="458"/>
      <c r="D484" s="458">
        <f>'TSTCM FGD'!$D$66</f>
        <v>517057</v>
      </c>
      <c r="E484" s="458">
        <f>'TSTCM FGD'!$E$66</f>
        <v>393994</v>
      </c>
      <c r="F484" s="458">
        <f>'TSTCM FGD'!$F$66</f>
        <v>0</v>
      </c>
      <c r="G484" s="458">
        <f>'TSTCM FGD'!$G$66</f>
        <v>0</v>
      </c>
      <c r="H484" s="458">
        <f>'TSTCM FGD'!$H$66</f>
        <v>0</v>
      </c>
      <c r="I484" s="458">
        <f>'TSTCM FGD'!$I$66</f>
        <v>0</v>
      </c>
      <c r="J484" s="458">
        <f>'TSTCM FGD'!$J$66</f>
        <v>0</v>
      </c>
      <c r="K484" s="458">
        <f>'TSTCM FGD'!$K$66</f>
        <v>0</v>
      </c>
      <c r="L484" s="458">
        <f>'TSTCM FGD'!$L$66</f>
        <v>0</v>
      </c>
      <c r="M484" s="458">
        <f>'TSTCM FGD'!$M$66</f>
        <v>911051</v>
      </c>
    </row>
    <row r="485" spans="2:13" s="440" customFormat="1" hidden="1" outlineLevel="1">
      <c r="B485" s="770" t="str">
        <f>'TSTCW FGD'!$B$2</f>
        <v>Texas State Technical College - Waco</v>
      </c>
      <c r="C485" s="458"/>
      <c r="D485" s="458">
        <f>'TSTCW FGD'!$D$66</f>
        <v>4652145</v>
      </c>
      <c r="E485" s="458">
        <f>'TSTCW FGD'!$E$66</f>
        <v>3029337</v>
      </c>
      <c r="F485" s="458">
        <f>'TSTCW FGD'!$F$66</f>
        <v>0</v>
      </c>
      <c r="G485" s="458">
        <f>'TSTCW FGD'!$G$66</f>
        <v>44003</v>
      </c>
      <c r="H485" s="458">
        <f>'TSTCW FGD'!$H$66</f>
        <v>0</v>
      </c>
      <c r="I485" s="458">
        <f>'TSTCW FGD'!$I$66</f>
        <v>0</v>
      </c>
      <c r="J485" s="458">
        <f>'TSTCW FGD'!$J$66</f>
        <v>0</v>
      </c>
      <c r="K485" s="458">
        <f>'TSTCW FGD'!$K$66</f>
        <v>0</v>
      </c>
      <c r="L485" s="458">
        <f>'TSTCW FGD'!$L$66</f>
        <v>0</v>
      </c>
      <c r="M485" s="458">
        <f>'TSTCW FGD'!$M$66</f>
        <v>7725485</v>
      </c>
    </row>
    <row r="486" spans="2:13" s="440" customFormat="1" hidden="1" outlineLevel="1">
      <c r="B486" s="770" t="str">
        <f>'TSTCWT FGD'!$B$2</f>
        <v>Texas State Technical College - West Texas</v>
      </c>
      <c r="C486" s="458"/>
      <c r="D486" s="458">
        <f>'TSTCWT FGD'!$D$66</f>
        <v>2096148</v>
      </c>
      <c r="E486" s="458">
        <f>'TSTCWT FGD'!$E$66</f>
        <v>937957</v>
      </c>
      <c r="F486" s="458">
        <f>'TSTCWT FGD'!$F$66</f>
        <v>0</v>
      </c>
      <c r="G486" s="458">
        <f>'TSTCWT FGD'!$G$66</f>
        <v>0</v>
      </c>
      <c r="H486" s="458">
        <f>'TSTCWT FGD'!$H$66</f>
        <v>0</v>
      </c>
      <c r="I486" s="458">
        <f>'TSTCWT FGD'!$I$66</f>
        <v>0</v>
      </c>
      <c r="J486" s="458">
        <f>'TSTCWT FGD'!$J$66</f>
        <v>0</v>
      </c>
      <c r="K486" s="458">
        <f>'TSTCWT FGD'!$K$66</f>
        <v>0</v>
      </c>
      <c r="L486" s="458">
        <f>'TSTCWT FGD'!$L$66</f>
        <v>0</v>
      </c>
      <c r="M486" s="458">
        <f>'TSTCWT FGD'!$M$66</f>
        <v>3034105</v>
      </c>
    </row>
    <row r="487" spans="2:13" s="440" customFormat="1" hidden="1" outlineLevel="1">
      <c r="B487" s="770" t="str">
        <f>'TSTCNT FGD'!$B$2</f>
        <v>Texas State Technical College - North Texas</v>
      </c>
      <c r="C487" s="458"/>
      <c r="D487" s="458">
        <f>'TSTCNT FGD'!$D$66</f>
        <v>107139</v>
      </c>
      <c r="E487" s="458">
        <f>'TSTCNT FGD'!$E$66</f>
        <v>186257</v>
      </c>
      <c r="F487" s="458">
        <f>'TSTCNT FGD'!$F$66</f>
        <v>0</v>
      </c>
      <c r="G487" s="458">
        <f>'TSTCNT FGD'!$G$66</f>
        <v>0</v>
      </c>
      <c r="H487" s="458">
        <f>'TSTCNT FGD'!$H$66</f>
        <v>0</v>
      </c>
      <c r="I487" s="458">
        <f>'TSTCNT FGD'!$I$66</f>
        <v>0</v>
      </c>
      <c r="J487" s="458">
        <f>'TSTCNT FGD'!$J$66</f>
        <v>0</v>
      </c>
      <c r="K487" s="458">
        <f>'TSTCNT FGD'!$K$66</f>
        <v>0</v>
      </c>
      <c r="L487" s="458">
        <f>'TSTCNT FGD'!$L$66</f>
        <v>0</v>
      </c>
      <c r="M487" s="458">
        <f>'TSTCNT FGD'!$M$66</f>
        <v>293396</v>
      </c>
    </row>
    <row r="488" spans="2:13" s="440" customFormat="1" hidden="1" outlineLevel="1">
      <c r="B488" s="770" t="str">
        <f>'TSTCFB FGD'!$B$2</f>
        <v>Texas State Technical College - Fort Bend</v>
      </c>
      <c r="C488" s="458"/>
      <c r="D488" s="458">
        <f>'TSTCFB FGD'!$D$66</f>
        <v>536276</v>
      </c>
      <c r="E488" s="458">
        <f>'TSTCFB FGD'!$E$66</f>
        <v>273135</v>
      </c>
      <c r="F488" s="458">
        <f>'TSTCFB FGD'!$F$66</f>
        <v>0</v>
      </c>
      <c r="G488" s="458">
        <f>'TSTCFB FGD'!$G$66</f>
        <v>0</v>
      </c>
      <c r="H488" s="458">
        <f>'TSTCFB FGD'!$H$66</f>
        <v>0</v>
      </c>
      <c r="I488" s="458">
        <f>'TSTCFB FGD'!$I$66</f>
        <v>0</v>
      </c>
      <c r="J488" s="458">
        <f>'TSTCFB FGD'!$J$66</f>
        <v>0</v>
      </c>
      <c r="K488" s="458">
        <f>'TSTCFB FGD'!$K$66</f>
        <v>0</v>
      </c>
      <c r="L488" s="458">
        <f>'TSTCFB FGD'!$L$66</f>
        <v>0</v>
      </c>
      <c r="M488" s="458">
        <f>'TSTCFB FGD'!$M$66</f>
        <v>809411</v>
      </c>
    </row>
    <row r="489" spans="2:13" s="440" customFormat="1" collapsed="1">
      <c r="B489" s="440" t="s">
        <v>20</v>
      </c>
      <c r="C489" s="458"/>
      <c r="D489" s="458">
        <f t="shared" ref="D489:M489" si="48">SUM(D480:D488)</f>
        <v>16886034</v>
      </c>
      <c r="E489" s="458">
        <f t="shared" si="48"/>
        <v>7309398</v>
      </c>
      <c r="F489" s="458">
        <f t="shared" si="48"/>
        <v>0</v>
      </c>
      <c r="G489" s="458">
        <f t="shared" si="48"/>
        <v>79941</v>
      </c>
      <c r="H489" s="458">
        <f t="shared" si="48"/>
        <v>0</v>
      </c>
      <c r="I489" s="458">
        <f t="shared" si="48"/>
        <v>0</v>
      </c>
      <c r="J489" s="458">
        <f t="shared" si="48"/>
        <v>0</v>
      </c>
      <c r="K489" s="458">
        <f t="shared" si="48"/>
        <v>0</v>
      </c>
      <c r="L489" s="458">
        <f t="shared" si="48"/>
        <v>0</v>
      </c>
      <c r="M489" s="458">
        <f t="shared" si="48"/>
        <v>24275373</v>
      </c>
    </row>
    <row r="490" spans="2:13" s="440" customFormat="1" hidden="1" outlineLevel="1">
      <c r="B490" s="770" t="str">
        <f>'LIT FGD'!$B$2</f>
        <v>Lamar Institute of Technology</v>
      </c>
      <c r="C490" s="458"/>
      <c r="D490" s="458">
        <f>'LIT FGD'!$D$67</f>
        <v>0</v>
      </c>
      <c r="E490" s="458">
        <f>'LIT FGD'!$E$67</f>
        <v>0</v>
      </c>
      <c r="F490" s="458">
        <f>'LIT FGD'!$F$67</f>
        <v>0</v>
      </c>
      <c r="G490" s="458">
        <f>'LIT FGD'!$G$67</f>
        <v>8083149</v>
      </c>
      <c r="H490" s="458">
        <f>'LIT FGD'!$H$67</f>
        <v>0</v>
      </c>
      <c r="I490" s="458">
        <f>'LIT FGD'!$I$67</f>
        <v>0</v>
      </c>
      <c r="J490" s="458">
        <f>'LIT FGD'!$J$67</f>
        <v>0</v>
      </c>
      <c r="K490" s="458">
        <f>'LIT FGD'!$K$67</f>
        <v>0</v>
      </c>
      <c r="L490" s="458">
        <f>'LIT FGD'!$L$67</f>
        <v>0</v>
      </c>
      <c r="M490" s="458">
        <f>'LIT FGD'!$M$67</f>
        <v>8083149</v>
      </c>
    </row>
    <row r="491" spans="2:13" s="440" customFormat="1" hidden="1" outlineLevel="1">
      <c r="B491" s="770" t="str">
        <f>'LSCO FGD'!$B$2</f>
        <v>Lamar State College - Orange</v>
      </c>
      <c r="C491" s="458"/>
      <c r="D491" s="458">
        <f>'LSCO FGD'!$D$67</f>
        <v>1136823</v>
      </c>
      <c r="E491" s="458">
        <f>'LSCO FGD'!$E$67</f>
        <v>327690</v>
      </c>
      <c r="F491" s="458">
        <f>'LSCO FGD'!$F$67</f>
        <v>0</v>
      </c>
      <c r="G491" s="458">
        <f>'LSCO FGD'!$G$67</f>
        <v>6457302</v>
      </c>
      <c r="H491" s="458">
        <f>'LSCO FGD'!$H$67</f>
        <v>0</v>
      </c>
      <c r="I491" s="458">
        <f>'LSCO FGD'!$I$67</f>
        <v>0</v>
      </c>
      <c r="J491" s="458">
        <f>'LSCO FGD'!$J$67</f>
        <v>0</v>
      </c>
      <c r="K491" s="458">
        <f>'LSCO FGD'!$K$67</f>
        <v>0</v>
      </c>
      <c r="L491" s="458">
        <f>'LSCO FGD'!$L$67</f>
        <v>0</v>
      </c>
      <c r="M491" s="458">
        <f>'LSCO FGD'!$M$67</f>
        <v>7921815</v>
      </c>
    </row>
    <row r="492" spans="2:13" s="440" customFormat="1" hidden="1" outlineLevel="1">
      <c r="B492" s="770" t="str">
        <f>'LSCPA FGD'!$B$2</f>
        <v>Lamar State College - Port Arthur</v>
      </c>
      <c r="C492" s="458"/>
      <c r="D492" s="458">
        <f>'LSCPA FGD'!$D$67</f>
        <v>484134</v>
      </c>
      <c r="E492" s="458">
        <f>'LSCPA FGD'!$E$67</f>
        <v>489521</v>
      </c>
      <c r="F492" s="458">
        <f>'LSCPA FGD'!$F$67</f>
        <v>0</v>
      </c>
      <c r="G492" s="458">
        <f>'LSCPA FGD'!$G$67</f>
        <v>5971838</v>
      </c>
      <c r="H492" s="458">
        <f>'LSCPA FGD'!$H$67</f>
        <v>0</v>
      </c>
      <c r="I492" s="458">
        <f>'LSCPA FGD'!$I$67</f>
        <v>0</v>
      </c>
      <c r="J492" s="458">
        <f>'LSCPA FGD'!$J$67</f>
        <v>0</v>
      </c>
      <c r="K492" s="458">
        <f>'LSCPA FGD'!$K$67</f>
        <v>0</v>
      </c>
      <c r="L492" s="458">
        <f>'LSCPA FGD'!$L$67</f>
        <v>0</v>
      </c>
      <c r="M492" s="458">
        <f>'LSCPA FGD'!$M$67</f>
        <v>6945493</v>
      </c>
    </row>
    <row r="493" spans="2:13" s="440" customFormat="1" hidden="1" outlineLevel="1">
      <c r="B493" s="770" t="str">
        <f>'TSTCH FGD'!$B$2</f>
        <v>Texas State Technical College - Harlingen</v>
      </c>
      <c r="C493" s="458"/>
      <c r="D493" s="458">
        <f>'TSTCH FGD'!$D$67</f>
        <v>0</v>
      </c>
      <c r="E493" s="458">
        <f>'TSTCH FGD'!$E$67</f>
        <v>0</v>
      </c>
      <c r="F493" s="458">
        <f>'TSTCH FGD'!$F$67</f>
        <v>0</v>
      </c>
      <c r="G493" s="458">
        <f>'TSTCH FGD'!$G$67</f>
        <v>4340666</v>
      </c>
      <c r="H493" s="458">
        <f>'TSTCH FGD'!$H$67</f>
        <v>0</v>
      </c>
      <c r="I493" s="458">
        <f>'TSTCH FGD'!$I$67</f>
        <v>0</v>
      </c>
      <c r="J493" s="458">
        <f>'TSTCH FGD'!$J$67</f>
        <v>0</v>
      </c>
      <c r="K493" s="458">
        <f>'TSTCH FGD'!$K$67</f>
        <v>0</v>
      </c>
      <c r="L493" s="458">
        <f>'TSTCH FGD'!$L$67</f>
        <v>0</v>
      </c>
      <c r="M493" s="458">
        <f>'TSTCH FGD'!$M$67</f>
        <v>4340666</v>
      </c>
    </row>
    <row r="494" spans="2:13" s="440" customFormat="1" hidden="1" outlineLevel="1">
      <c r="B494" s="770" t="str">
        <f>'TSTCM FGD'!$B$2</f>
        <v>Texas State Technical College - Marshall</v>
      </c>
      <c r="C494" s="458"/>
      <c r="D494" s="458">
        <f>'TSTCM FGD'!$D$67</f>
        <v>0</v>
      </c>
      <c r="E494" s="458">
        <f>'TSTCM FGD'!$E$67</f>
        <v>0</v>
      </c>
      <c r="F494" s="458">
        <f>'TSTCM FGD'!$F$67</f>
        <v>0</v>
      </c>
      <c r="G494" s="458">
        <f>'TSTCM FGD'!$G$67</f>
        <v>1913817</v>
      </c>
      <c r="H494" s="458">
        <f>'TSTCM FGD'!$H$67</f>
        <v>0</v>
      </c>
      <c r="I494" s="458">
        <f>'TSTCM FGD'!$I$67</f>
        <v>0</v>
      </c>
      <c r="J494" s="458">
        <f>'TSTCM FGD'!$J$67</f>
        <v>0</v>
      </c>
      <c r="K494" s="458">
        <f>'TSTCM FGD'!$K$67</f>
        <v>0</v>
      </c>
      <c r="L494" s="458">
        <f>'TSTCM FGD'!$L$67</f>
        <v>0</v>
      </c>
      <c r="M494" s="458">
        <f>'TSTCM FGD'!$M$67</f>
        <v>1913817</v>
      </c>
    </row>
    <row r="495" spans="2:13" s="440" customFormat="1" hidden="1" outlineLevel="1">
      <c r="B495" s="770" t="str">
        <f>'TSTCW FGD'!$B$2</f>
        <v>Texas State Technical College - Waco</v>
      </c>
      <c r="C495" s="458"/>
      <c r="D495" s="458">
        <f>'TSTCW FGD'!$D$67</f>
        <v>0</v>
      </c>
      <c r="E495" s="458">
        <f>'TSTCW FGD'!$E$67</f>
        <v>0</v>
      </c>
      <c r="F495" s="458">
        <f>'TSTCW FGD'!$F$67</f>
        <v>0</v>
      </c>
      <c r="G495" s="458">
        <f>'TSTCW FGD'!$G$67</f>
        <v>16047662</v>
      </c>
      <c r="H495" s="458">
        <f>'TSTCW FGD'!$H$67</f>
        <v>0</v>
      </c>
      <c r="I495" s="458">
        <f>'TSTCW FGD'!$I$67</f>
        <v>0</v>
      </c>
      <c r="J495" s="458">
        <f>'TSTCW FGD'!$J$67</f>
        <v>0</v>
      </c>
      <c r="K495" s="458">
        <f>'TSTCW FGD'!$K$67</f>
        <v>0</v>
      </c>
      <c r="L495" s="458">
        <f>'TSTCW FGD'!$L$67</f>
        <v>0</v>
      </c>
      <c r="M495" s="458">
        <f>'TSTCW FGD'!$M$67</f>
        <v>16047662</v>
      </c>
    </row>
    <row r="496" spans="2:13" s="440" customFormat="1" hidden="1" outlineLevel="1">
      <c r="B496" s="770" t="str">
        <f>'TSTCWT FGD'!$B$2</f>
        <v>Texas State Technical College - West Texas</v>
      </c>
      <c r="C496" s="458"/>
      <c r="D496" s="458">
        <f>'TSTCWT FGD'!$D$67</f>
        <v>0</v>
      </c>
      <c r="E496" s="458">
        <f>'TSTCWT FGD'!$E$67</f>
        <v>0</v>
      </c>
      <c r="F496" s="458">
        <f>'TSTCWT FGD'!$F$67</f>
        <v>0</v>
      </c>
      <c r="G496" s="458">
        <f>'TSTCWT FGD'!$G$67</f>
        <v>2298565</v>
      </c>
      <c r="H496" s="458">
        <f>'TSTCWT FGD'!$H$67</f>
        <v>0</v>
      </c>
      <c r="I496" s="458">
        <f>'TSTCWT FGD'!$I$67</f>
        <v>0</v>
      </c>
      <c r="J496" s="458">
        <f>'TSTCWT FGD'!$J$67</f>
        <v>0</v>
      </c>
      <c r="K496" s="458">
        <f>'TSTCWT FGD'!$K$67</f>
        <v>0</v>
      </c>
      <c r="L496" s="458">
        <f>'TSTCWT FGD'!$L$67</f>
        <v>0</v>
      </c>
      <c r="M496" s="458">
        <f>'TSTCWT FGD'!$M$67</f>
        <v>2298565</v>
      </c>
    </row>
    <row r="497" spans="2:13" s="440" customFormat="1" hidden="1" outlineLevel="1">
      <c r="B497" s="770" t="str">
        <f>'TSTCNT FGD'!$B$2</f>
        <v>Texas State Technical College - North Texas</v>
      </c>
      <c r="C497" s="458"/>
      <c r="D497" s="458">
        <f>'TSTCNT FGD'!$D$67</f>
        <v>0</v>
      </c>
      <c r="E497" s="458">
        <f>'TSTCNT FGD'!$E$67</f>
        <v>0</v>
      </c>
      <c r="F497" s="458">
        <f>'TSTCNT FGD'!$F$67</f>
        <v>0</v>
      </c>
      <c r="G497" s="458">
        <f>'TSTCNT FGD'!$G$67</f>
        <v>811491</v>
      </c>
      <c r="H497" s="458">
        <f>'TSTCNT FGD'!$H$67</f>
        <v>0</v>
      </c>
      <c r="I497" s="458">
        <f>'TSTCNT FGD'!$I$67</f>
        <v>0</v>
      </c>
      <c r="J497" s="458">
        <f>'TSTCNT FGD'!$J$67</f>
        <v>0</v>
      </c>
      <c r="K497" s="458">
        <f>'TSTCNT FGD'!$K$67</f>
        <v>0</v>
      </c>
      <c r="L497" s="458">
        <f>'TSTCNT FGD'!$L$67</f>
        <v>0</v>
      </c>
      <c r="M497" s="458">
        <f>'TSTCNT FGD'!$M$67</f>
        <v>811491</v>
      </c>
    </row>
    <row r="498" spans="2:13" s="440" customFormat="1" hidden="1" outlineLevel="1">
      <c r="B498" s="770" t="str">
        <f>'TSTCFB FGD'!$B$2</f>
        <v>Texas State Technical College - Fort Bend</v>
      </c>
      <c r="C498" s="458"/>
      <c r="D498" s="458">
        <f>'TSTCFB FGD'!$D$67</f>
        <v>0</v>
      </c>
      <c r="E498" s="458">
        <f>'TSTCFB FGD'!$E$67</f>
        <v>0</v>
      </c>
      <c r="F498" s="458">
        <f>'TSTCFB FGD'!$F$67</f>
        <v>0</v>
      </c>
      <c r="G498" s="458">
        <f>'TSTCFB FGD'!$G$67</f>
        <v>1998864</v>
      </c>
      <c r="H498" s="458">
        <f>'TSTCFB FGD'!$H$67</f>
        <v>0</v>
      </c>
      <c r="I498" s="458">
        <f>'TSTCFB FGD'!$I$67</f>
        <v>0</v>
      </c>
      <c r="J498" s="458">
        <f>'TSTCFB FGD'!$J$67</f>
        <v>0</v>
      </c>
      <c r="K498" s="458">
        <f>'TSTCFB FGD'!$K$67</f>
        <v>0</v>
      </c>
      <c r="L498" s="458">
        <f>'TSTCFB FGD'!$L$67</f>
        <v>0</v>
      </c>
      <c r="M498" s="458">
        <f>'TSTCFB FGD'!$M$67</f>
        <v>1998864</v>
      </c>
    </row>
    <row r="499" spans="2:13" s="440" customFormat="1" collapsed="1">
      <c r="B499" s="440" t="s">
        <v>21</v>
      </c>
      <c r="C499" s="458"/>
      <c r="D499" s="458">
        <f t="shared" ref="D499:M499" si="49">SUM(D490:D498)</f>
        <v>1620957</v>
      </c>
      <c r="E499" s="458">
        <f t="shared" si="49"/>
        <v>817211</v>
      </c>
      <c r="F499" s="458">
        <f t="shared" si="49"/>
        <v>0</v>
      </c>
      <c r="G499" s="458">
        <f t="shared" si="49"/>
        <v>47923354</v>
      </c>
      <c r="H499" s="458">
        <f t="shared" si="49"/>
        <v>0</v>
      </c>
      <c r="I499" s="458">
        <f t="shared" si="49"/>
        <v>0</v>
      </c>
      <c r="J499" s="458">
        <f t="shared" si="49"/>
        <v>0</v>
      </c>
      <c r="K499" s="458">
        <f t="shared" si="49"/>
        <v>0</v>
      </c>
      <c r="L499" s="458">
        <f t="shared" si="49"/>
        <v>0</v>
      </c>
      <c r="M499" s="458">
        <f t="shared" si="49"/>
        <v>50361522</v>
      </c>
    </row>
    <row r="500" spans="2:13" s="440" customFormat="1" hidden="1" outlineLevel="1">
      <c r="B500" s="770" t="str">
        <f>'LIT FGD'!$B$2</f>
        <v>Lamar Institute of Technology</v>
      </c>
      <c r="C500" s="458"/>
      <c r="D500" s="458">
        <f>'LIT FGD'!$D$68</f>
        <v>0</v>
      </c>
      <c r="E500" s="458">
        <f>'LIT FGD'!$E$68</f>
        <v>0</v>
      </c>
      <c r="F500" s="458">
        <f>'LIT FGD'!$F$68</f>
        <v>460865</v>
      </c>
      <c r="G500" s="458">
        <f>'LIT FGD'!$G$68</f>
        <v>0</v>
      </c>
      <c r="H500" s="458">
        <f>'LIT FGD'!$H$68</f>
        <v>0</v>
      </c>
      <c r="I500" s="458">
        <f>'LIT FGD'!$I$68</f>
        <v>0</v>
      </c>
      <c r="J500" s="458">
        <f>'LIT FGD'!$J$68</f>
        <v>0</v>
      </c>
      <c r="K500" s="458">
        <f>'LIT FGD'!$K$68</f>
        <v>0</v>
      </c>
      <c r="L500" s="458">
        <f>'LIT FGD'!$L$68</f>
        <v>0</v>
      </c>
      <c r="M500" s="458">
        <f>'LIT FGD'!$M$68</f>
        <v>460865</v>
      </c>
    </row>
    <row r="501" spans="2:13" s="440" customFormat="1" hidden="1" outlineLevel="1">
      <c r="B501" s="770" t="str">
        <f>'LSCO FGD'!$B$2</f>
        <v>Lamar State College - Orange</v>
      </c>
      <c r="C501" s="458"/>
      <c r="D501" s="458">
        <f>'LSCO FGD'!$D$68</f>
        <v>0</v>
      </c>
      <c r="E501" s="458">
        <f>'LSCO FGD'!$E$68</f>
        <v>0</v>
      </c>
      <c r="F501" s="458">
        <f>'LSCO FGD'!$F$68</f>
        <v>0</v>
      </c>
      <c r="G501" s="458">
        <f>'LSCO FGD'!$G$68</f>
        <v>0</v>
      </c>
      <c r="H501" s="458">
        <f>'LSCO FGD'!$H$68</f>
        <v>0</v>
      </c>
      <c r="I501" s="458">
        <f>'LSCO FGD'!$I$68</f>
        <v>0</v>
      </c>
      <c r="J501" s="458">
        <f>'LSCO FGD'!$J$68</f>
        <v>0</v>
      </c>
      <c r="K501" s="458">
        <f>'LSCO FGD'!$K$68</f>
        <v>0</v>
      </c>
      <c r="L501" s="458">
        <f>'LSCO FGD'!$L$68</f>
        <v>0</v>
      </c>
      <c r="M501" s="458">
        <f>'LSCO FGD'!$M$68</f>
        <v>0</v>
      </c>
    </row>
    <row r="502" spans="2:13" s="440" customFormat="1" hidden="1" outlineLevel="1">
      <c r="B502" s="770" t="str">
        <f>'LSCPA FGD'!$B$2</f>
        <v>Lamar State College - Port Arthur</v>
      </c>
      <c r="C502" s="458"/>
      <c r="D502" s="458">
        <f>'LSCPA FGD'!$D$68</f>
        <v>0</v>
      </c>
      <c r="E502" s="458">
        <f>'LSCPA FGD'!$E$68</f>
        <v>0</v>
      </c>
      <c r="F502" s="458">
        <f>'LSCPA FGD'!$F$68</f>
        <v>1212028</v>
      </c>
      <c r="G502" s="458">
        <f>'LSCPA FGD'!$G$68</f>
        <v>0</v>
      </c>
      <c r="H502" s="458">
        <f>'LSCPA FGD'!$H$68</f>
        <v>0</v>
      </c>
      <c r="I502" s="458">
        <f>'LSCPA FGD'!$I$68</f>
        <v>0</v>
      </c>
      <c r="J502" s="458">
        <f>'LSCPA FGD'!$J$68</f>
        <v>0</v>
      </c>
      <c r="K502" s="458">
        <f>'LSCPA FGD'!$K$68</f>
        <v>0</v>
      </c>
      <c r="L502" s="458">
        <f>'LSCPA FGD'!$L$68</f>
        <v>0</v>
      </c>
      <c r="M502" s="458">
        <f>'LSCPA FGD'!$M$68</f>
        <v>1212028</v>
      </c>
    </row>
    <row r="503" spans="2:13" s="440" customFormat="1" hidden="1" outlineLevel="1">
      <c r="B503" s="770" t="str">
        <f>'TSTCH FGD'!$B$2</f>
        <v>Texas State Technical College - Harlingen</v>
      </c>
      <c r="C503" s="458"/>
      <c r="D503" s="458">
        <f>'TSTCH FGD'!$D$68</f>
        <v>0</v>
      </c>
      <c r="E503" s="458">
        <f>'TSTCH FGD'!$E$68</f>
        <v>0</v>
      </c>
      <c r="F503" s="458">
        <f>'TSTCH FGD'!$F$68</f>
        <v>1416036</v>
      </c>
      <c r="G503" s="458">
        <f>'TSTCH FGD'!$G$68</f>
        <v>0</v>
      </c>
      <c r="H503" s="458">
        <f>'TSTCH FGD'!$H$68</f>
        <v>0</v>
      </c>
      <c r="I503" s="458">
        <f>'TSTCH FGD'!$I$68</f>
        <v>0</v>
      </c>
      <c r="J503" s="458">
        <f>'TSTCH FGD'!$J$68</f>
        <v>0</v>
      </c>
      <c r="K503" s="458">
        <f>'TSTCH FGD'!$K$68</f>
        <v>0</v>
      </c>
      <c r="L503" s="458">
        <f>'TSTCH FGD'!$L$68</f>
        <v>0</v>
      </c>
      <c r="M503" s="458">
        <f>'TSTCH FGD'!$M$68</f>
        <v>1416036</v>
      </c>
    </row>
    <row r="504" spans="2:13" s="440" customFormat="1" hidden="1" outlineLevel="1">
      <c r="B504" s="770" t="str">
        <f>'TSTCM FGD'!$B$2</f>
        <v>Texas State Technical College - Marshall</v>
      </c>
      <c r="C504" s="458"/>
      <c r="D504" s="458">
        <f>'TSTCM FGD'!$D$68</f>
        <v>0</v>
      </c>
      <c r="E504" s="458">
        <f>'TSTCM FGD'!$E$68</f>
        <v>0</v>
      </c>
      <c r="F504" s="458">
        <f>'TSTCM FGD'!$F$68</f>
        <v>560779</v>
      </c>
      <c r="G504" s="458">
        <f>'TSTCM FGD'!$G$68</f>
        <v>0</v>
      </c>
      <c r="H504" s="458">
        <f>'TSTCM FGD'!$H$68</f>
        <v>0</v>
      </c>
      <c r="I504" s="458">
        <f>'TSTCM FGD'!$I$68</f>
        <v>0</v>
      </c>
      <c r="J504" s="458">
        <f>'TSTCM FGD'!$J$68</f>
        <v>0</v>
      </c>
      <c r="K504" s="458">
        <f>'TSTCM FGD'!$K$68</f>
        <v>0</v>
      </c>
      <c r="L504" s="458">
        <f>'TSTCM FGD'!$L$68</f>
        <v>0</v>
      </c>
      <c r="M504" s="458">
        <f>'TSTCM FGD'!$M$68</f>
        <v>560779</v>
      </c>
    </row>
    <row r="505" spans="2:13" s="440" customFormat="1" hidden="1" outlineLevel="1">
      <c r="B505" s="770" t="str">
        <f>'TSTCW FGD'!$B$2</f>
        <v>Texas State Technical College - Waco</v>
      </c>
      <c r="C505" s="458"/>
      <c r="D505" s="458">
        <f>'TSTCW FGD'!$D$68</f>
        <v>0</v>
      </c>
      <c r="E505" s="458">
        <f>'TSTCW FGD'!$E$68</f>
        <v>0</v>
      </c>
      <c r="F505" s="458">
        <f>'TSTCW FGD'!$F$68</f>
        <v>5006613</v>
      </c>
      <c r="G505" s="458">
        <f>'TSTCW FGD'!$G$68</f>
        <v>0</v>
      </c>
      <c r="H505" s="458">
        <f>'TSTCW FGD'!$H$68</f>
        <v>0</v>
      </c>
      <c r="I505" s="458">
        <f>'TSTCW FGD'!$I$68</f>
        <v>0</v>
      </c>
      <c r="J505" s="458">
        <f>'TSTCW FGD'!$J$68</f>
        <v>0</v>
      </c>
      <c r="K505" s="458">
        <f>'TSTCW FGD'!$K$68</f>
        <v>0</v>
      </c>
      <c r="L505" s="458">
        <f>'TSTCW FGD'!$L$68</f>
        <v>0</v>
      </c>
      <c r="M505" s="458">
        <f>'TSTCW FGD'!$M$68</f>
        <v>5006613</v>
      </c>
    </row>
    <row r="506" spans="2:13" s="440" customFormat="1" hidden="1" outlineLevel="1">
      <c r="B506" s="770" t="str">
        <f>'TSTCWT FGD'!$B$2</f>
        <v>Texas State Technical College - West Texas</v>
      </c>
      <c r="C506" s="458"/>
      <c r="D506" s="458">
        <f>'TSTCWT FGD'!$D$68</f>
        <v>0</v>
      </c>
      <c r="E506" s="458">
        <f>'TSTCWT FGD'!$E$68</f>
        <v>0</v>
      </c>
      <c r="F506" s="458">
        <f>'TSTCWT FGD'!$F$68</f>
        <v>956983</v>
      </c>
      <c r="G506" s="458">
        <f>'TSTCWT FGD'!$G$68</f>
        <v>0</v>
      </c>
      <c r="H506" s="458">
        <f>'TSTCWT FGD'!$H$68</f>
        <v>0</v>
      </c>
      <c r="I506" s="458">
        <f>'TSTCWT FGD'!$I$68</f>
        <v>0</v>
      </c>
      <c r="J506" s="458">
        <f>'TSTCWT FGD'!$J$68</f>
        <v>0</v>
      </c>
      <c r="K506" s="458">
        <f>'TSTCWT FGD'!$K$68</f>
        <v>0</v>
      </c>
      <c r="L506" s="458">
        <f>'TSTCWT FGD'!$L$68</f>
        <v>0</v>
      </c>
      <c r="M506" s="458">
        <f>'TSTCWT FGD'!$M$68</f>
        <v>956983</v>
      </c>
    </row>
    <row r="507" spans="2:13" s="440" customFormat="1" hidden="1" outlineLevel="1">
      <c r="B507" s="770" t="str">
        <f>'TSTCNT FGD'!$B$2</f>
        <v>Texas State Technical College - North Texas</v>
      </c>
      <c r="C507" s="458"/>
      <c r="D507" s="458">
        <f>'TSTCNT FGD'!$D$68</f>
        <v>0</v>
      </c>
      <c r="E507" s="458">
        <f>'TSTCNT FGD'!$E$68</f>
        <v>0</v>
      </c>
      <c r="F507" s="458">
        <f>'TSTCNT FGD'!$F$68</f>
        <v>0</v>
      </c>
      <c r="G507" s="458">
        <f>'TSTCNT FGD'!$G$68</f>
        <v>0</v>
      </c>
      <c r="H507" s="458">
        <f>'TSTCNT FGD'!$H$68</f>
        <v>0</v>
      </c>
      <c r="I507" s="458">
        <f>'TSTCNT FGD'!$I$68</f>
        <v>0</v>
      </c>
      <c r="J507" s="458">
        <f>'TSTCNT FGD'!$J$68</f>
        <v>0</v>
      </c>
      <c r="K507" s="458">
        <f>'TSTCNT FGD'!$K$68</f>
        <v>0</v>
      </c>
      <c r="L507" s="458">
        <f>'TSTCNT FGD'!$L$68</f>
        <v>0</v>
      </c>
      <c r="M507" s="458">
        <f>'TSTCNT FGD'!$M$68</f>
        <v>0</v>
      </c>
    </row>
    <row r="508" spans="2:13" s="440" customFormat="1" hidden="1" outlineLevel="1">
      <c r="B508" s="770" t="str">
        <f>'TSTCFB FGD'!$B$2</f>
        <v>Texas State Technical College - Fort Bend</v>
      </c>
      <c r="C508" s="458"/>
      <c r="D508" s="458">
        <f>'TSTCFB FGD'!$D$68</f>
        <v>0</v>
      </c>
      <c r="E508" s="458">
        <f>'TSTCFB FGD'!$E$68</f>
        <v>0</v>
      </c>
      <c r="F508" s="458">
        <f>'TSTCFB FGD'!$F$68</f>
        <v>226887</v>
      </c>
      <c r="G508" s="458">
        <f>'TSTCFB FGD'!$G$68</f>
        <v>0</v>
      </c>
      <c r="H508" s="458">
        <f>'TSTCFB FGD'!$H$68</f>
        <v>0</v>
      </c>
      <c r="I508" s="458">
        <f>'TSTCFB FGD'!$I$68</f>
        <v>0</v>
      </c>
      <c r="J508" s="458">
        <f>'TSTCFB FGD'!$J$68</f>
        <v>0</v>
      </c>
      <c r="K508" s="458">
        <f>'TSTCFB FGD'!$K$68</f>
        <v>0</v>
      </c>
      <c r="L508" s="458">
        <f>'TSTCFB FGD'!$L$68</f>
        <v>0</v>
      </c>
      <c r="M508" s="458">
        <f>'TSTCFB FGD'!$M$68</f>
        <v>226887</v>
      </c>
    </row>
    <row r="509" spans="2:13" s="440" customFormat="1" collapsed="1">
      <c r="B509" s="440" t="s">
        <v>1377</v>
      </c>
      <c r="C509" s="458"/>
      <c r="D509" s="458">
        <f t="shared" ref="D509:M509" si="50">SUM(D500:D508)</f>
        <v>0</v>
      </c>
      <c r="E509" s="458">
        <f t="shared" si="50"/>
        <v>0</v>
      </c>
      <c r="F509" s="458">
        <f t="shared" si="50"/>
        <v>9840191</v>
      </c>
      <c r="G509" s="458">
        <f t="shared" si="50"/>
        <v>0</v>
      </c>
      <c r="H509" s="458">
        <f t="shared" si="50"/>
        <v>0</v>
      </c>
      <c r="I509" s="458">
        <f t="shared" si="50"/>
        <v>0</v>
      </c>
      <c r="J509" s="458">
        <f t="shared" si="50"/>
        <v>0</v>
      </c>
      <c r="K509" s="458">
        <f t="shared" si="50"/>
        <v>0</v>
      </c>
      <c r="L509" s="458">
        <f t="shared" si="50"/>
        <v>0</v>
      </c>
      <c r="M509" s="458">
        <f t="shared" si="50"/>
        <v>9840191</v>
      </c>
    </row>
    <row r="510" spans="2:13" s="440" customFormat="1" hidden="1" outlineLevel="1">
      <c r="B510" s="770" t="str">
        <f>'LIT FGD'!$B$2</f>
        <v>Lamar Institute of Technology</v>
      </c>
      <c r="C510" s="458"/>
      <c r="D510" s="458">
        <f>'LIT FGD'!$D$69</f>
        <v>2660058</v>
      </c>
      <c r="E510" s="458">
        <f>'LIT FGD'!$E$69</f>
        <v>5000</v>
      </c>
      <c r="F510" s="458">
        <f>'LIT FGD'!$F$69</f>
        <v>0</v>
      </c>
      <c r="G510" s="458">
        <f>'LIT FGD'!$G$69</f>
        <v>668346</v>
      </c>
      <c r="H510" s="458">
        <f>'LIT FGD'!$H$69</f>
        <v>0</v>
      </c>
      <c r="I510" s="458">
        <f>'LIT FGD'!$I$69</f>
        <v>0</v>
      </c>
      <c r="J510" s="458">
        <f>'LIT FGD'!$J$69</f>
        <v>0</v>
      </c>
      <c r="K510" s="458">
        <f>'LIT FGD'!$K$69</f>
        <v>0</v>
      </c>
      <c r="L510" s="458">
        <f>'LIT FGD'!$L$69</f>
        <v>0</v>
      </c>
      <c r="M510" s="458">
        <f>'LIT FGD'!$M$69</f>
        <v>3333404</v>
      </c>
    </row>
    <row r="511" spans="2:13" s="440" customFormat="1" hidden="1" outlineLevel="1">
      <c r="B511" s="770" t="str">
        <f>'LSCO FGD'!$B$2</f>
        <v>Lamar State College - Orange</v>
      </c>
      <c r="C511" s="458"/>
      <c r="D511" s="458">
        <f>'LSCO FGD'!$D$69</f>
        <v>1617954</v>
      </c>
      <c r="E511" s="458">
        <f>'LSCO FGD'!$E$69</f>
        <v>88772</v>
      </c>
      <c r="F511" s="458">
        <f>'LSCO FGD'!$F$69</f>
        <v>0</v>
      </c>
      <c r="G511" s="458">
        <f>'LSCO FGD'!$G$69</f>
        <v>1681753</v>
      </c>
      <c r="H511" s="458">
        <f>'LSCO FGD'!$H$69</f>
        <v>0</v>
      </c>
      <c r="I511" s="458">
        <f>'LSCO FGD'!$I$69</f>
        <v>0</v>
      </c>
      <c r="J511" s="458">
        <f>'LSCO FGD'!$J$69</f>
        <v>0</v>
      </c>
      <c r="K511" s="458">
        <f>'LSCO FGD'!$K$69</f>
        <v>0</v>
      </c>
      <c r="L511" s="458">
        <f>'LSCO FGD'!$L$69</f>
        <v>0</v>
      </c>
      <c r="M511" s="458">
        <f>'LSCO FGD'!$M$69</f>
        <v>3388479</v>
      </c>
    </row>
    <row r="512" spans="2:13" s="440" customFormat="1" hidden="1" outlineLevel="1">
      <c r="B512" s="770" t="str">
        <f>'LSCPA FGD'!$B$2</f>
        <v>Lamar State College - Port Arthur</v>
      </c>
      <c r="C512" s="458"/>
      <c r="D512" s="458">
        <f>'LSCPA FGD'!$D$69</f>
        <v>1008199</v>
      </c>
      <c r="E512" s="458">
        <f>'LSCPA FGD'!$E$69</f>
        <v>0</v>
      </c>
      <c r="F512" s="458">
        <f>'LSCPA FGD'!$F$69</f>
        <v>0</v>
      </c>
      <c r="G512" s="458">
        <f>'LSCPA FGD'!$G$69</f>
        <v>5149706</v>
      </c>
      <c r="H512" s="458">
        <f>'LSCPA FGD'!$H$69</f>
        <v>0</v>
      </c>
      <c r="I512" s="458">
        <f>'LSCPA FGD'!$I$69</f>
        <v>0</v>
      </c>
      <c r="J512" s="458">
        <f>'LSCPA FGD'!$J$69</f>
        <v>0</v>
      </c>
      <c r="K512" s="458">
        <f>'LSCPA FGD'!$K$69</f>
        <v>0</v>
      </c>
      <c r="L512" s="458">
        <f>'LSCPA FGD'!$L$69</f>
        <v>0</v>
      </c>
      <c r="M512" s="458">
        <f>'LSCPA FGD'!$M$69</f>
        <v>6157905</v>
      </c>
    </row>
    <row r="513" spans="2:13" s="440" customFormat="1" hidden="1" outlineLevel="1">
      <c r="B513" s="770" t="str">
        <f>'TSTCH FGD'!$B$2</f>
        <v>Texas State Technical College - Harlingen</v>
      </c>
      <c r="C513" s="458"/>
      <c r="D513" s="458">
        <f>'TSTCH FGD'!$D$69</f>
        <v>3050</v>
      </c>
      <c r="E513" s="458">
        <f>'TSTCH FGD'!$E$69</f>
        <v>125466</v>
      </c>
      <c r="F513" s="458">
        <f>'TSTCH FGD'!$F$69</f>
        <v>0</v>
      </c>
      <c r="G513" s="458">
        <f>'TSTCH FGD'!$G$69</f>
        <v>792862</v>
      </c>
      <c r="H513" s="458">
        <f>'TSTCH FGD'!$H$69</f>
        <v>0</v>
      </c>
      <c r="I513" s="458">
        <f>'TSTCH FGD'!$I$69</f>
        <v>0</v>
      </c>
      <c r="J513" s="458">
        <f>'TSTCH FGD'!$J$69</f>
        <v>0</v>
      </c>
      <c r="K513" s="458">
        <f>'TSTCH FGD'!$K$69</f>
        <v>0</v>
      </c>
      <c r="L513" s="458">
        <f>'TSTCH FGD'!$L$69</f>
        <v>0</v>
      </c>
      <c r="M513" s="458">
        <f>'TSTCH FGD'!$M$69</f>
        <v>921378</v>
      </c>
    </row>
    <row r="514" spans="2:13" s="440" customFormat="1" hidden="1" outlineLevel="1">
      <c r="B514" s="770" t="str">
        <f>'TSTCM FGD'!$B$2</f>
        <v>Texas State Technical College - Marshall</v>
      </c>
      <c r="C514" s="458"/>
      <c r="D514" s="458">
        <f>'TSTCM FGD'!$D$69</f>
        <v>11320</v>
      </c>
      <c r="E514" s="458">
        <f>'TSTCM FGD'!$E$69</f>
        <v>13752</v>
      </c>
      <c r="F514" s="458">
        <f>'TSTCM FGD'!$F$69</f>
        <v>117707</v>
      </c>
      <c r="G514" s="458">
        <f>'TSTCM FGD'!$G$69</f>
        <v>348969</v>
      </c>
      <c r="H514" s="458">
        <f>'TSTCM FGD'!$H$69</f>
        <v>0</v>
      </c>
      <c r="I514" s="458">
        <f>'TSTCM FGD'!$I$69</f>
        <v>0</v>
      </c>
      <c r="J514" s="458">
        <f>'TSTCM FGD'!$J$69</f>
        <v>0</v>
      </c>
      <c r="K514" s="458">
        <f>'TSTCM FGD'!$K$69</f>
        <v>0</v>
      </c>
      <c r="L514" s="458">
        <f>'TSTCM FGD'!$L$69</f>
        <v>0</v>
      </c>
      <c r="M514" s="458">
        <f>'TSTCM FGD'!$M$69</f>
        <v>491748</v>
      </c>
    </row>
    <row r="515" spans="2:13" s="440" customFormat="1" hidden="1" outlineLevel="1">
      <c r="B515" s="770" t="str">
        <f>'TSTCW FGD'!$B$2</f>
        <v>Texas State Technical College - Waco</v>
      </c>
      <c r="C515" s="458"/>
      <c r="D515" s="458">
        <f>'TSTCW FGD'!$D$69</f>
        <v>669157</v>
      </c>
      <c r="E515" s="458">
        <f>'TSTCW FGD'!$E$69</f>
        <v>263990</v>
      </c>
      <c r="F515" s="458">
        <f>'TSTCW FGD'!$F$69</f>
        <v>55299</v>
      </c>
      <c r="G515" s="458">
        <f>'TSTCW FGD'!$G$69</f>
        <v>13427651</v>
      </c>
      <c r="H515" s="458">
        <f>'TSTCW FGD'!$H$69</f>
        <v>0</v>
      </c>
      <c r="I515" s="458">
        <f>'TSTCW FGD'!$I$69</f>
        <v>0</v>
      </c>
      <c r="J515" s="458">
        <f>'TSTCW FGD'!$J$69</f>
        <v>0</v>
      </c>
      <c r="K515" s="458">
        <f>'TSTCW FGD'!$K$69</f>
        <v>0</v>
      </c>
      <c r="L515" s="458">
        <f>'TSTCW FGD'!$L$69</f>
        <v>0</v>
      </c>
      <c r="M515" s="458">
        <f>'TSTCW FGD'!$M$69</f>
        <v>14416097</v>
      </c>
    </row>
    <row r="516" spans="2:13" s="440" customFormat="1" hidden="1" outlineLevel="1">
      <c r="B516" s="770" t="str">
        <f>'TSTCWT FGD'!$B$2</f>
        <v>Texas State Technical College - West Texas</v>
      </c>
      <c r="C516" s="458"/>
      <c r="D516" s="458">
        <f>'TSTCWT FGD'!$D$69</f>
        <v>30226</v>
      </c>
      <c r="E516" s="458">
        <f>'TSTCWT FGD'!$E$69</f>
        <v>110662</v>
      </c>
      <c r="F516" s="458">
        <f>'TSTCWT FGD'!$F$69</f>
        <v>0</v>
      </c>
      <c r="G516" s="458">
        <f>'TSTCWT FGD'!$G$69</f>
        <v>744016</v>
      </c>
      <c r="H516" s="458">
        <f>'TSTCWT FGD'!$H$69</f>
        <v>0</v>
      </c>
      <c r="I516" s="458">
        <f>'TSTCWT FGD'!$I$69</f>
        <v>0</v>
      </c>
      <c r="J516" s="458">
        <f>'TSTCWT FGD'!$J$69</f>
        <v>0</v>
      </c>
      <c r="K516" s="458">
        <f>'TSTCWT FGD'!$K$69</f>
        <v>0</v>
      </c>
      <c r="L516" s="458">
        <f>'TSTCWT FGD'!$L$69</f>
        <v>0</v>
      </c>
      <c r="M516" s="458">
        <f>'TSTCWT FGD'!$M$69</f>
        <v>884904</v>
      </c>
    </row>
    <row r="517" spans="2:13" s="440" customFormat="1" hidden="1" outlineLevel="1">
      <c r="B517" s="770" t="str">
        <f>'TSTCNT FGD'!$B$2</f>
        <v>Texas State Technical College - North Texas</v>
      </c>
      <c r="C517" s="458"/>
      <c r="D517" s="458">
        <f>'TSTCNT FGD'!$D$69</f>
        <v>0</v>
      </c>
      <c r="E517" s="458">
        <f>'TSTCNT FGD'!$E$69</f>
        <v>5425</v>
      </c>
      <c r="F517" s="458">
        <f>'TSTCNT FGD'!$F$69</f>
        <v>0</v>
      </c>
      <c r="G517" s="458">
        <f>'TSTCNT FGD'!$G$69</f>
        <v>114359</v>
      </c>
      <c r="H517" s="458">
        <f>'TSTCNT FGD'!$H$69</f>
        <v>0</v>
      </c>
      <c r="I517" s="458">
        <f>'TSTCNT FGD'!$I$69</f>
        <v>0</v>
      </c>
      <c r="J517" s="458">
        <f>'TSTCNT FGD'!$J$69</f>
        <v>0</v>
      </c>
      <c r="K517" s="458">
        <f>'TSTCNT FGD'!$K$69</f>
        <v>0</v>
      </c>
      <c r="L517" s="458">
        <f>'TSTCNT FGD'!$L$69</f>
        <v>0</v>
      </c>
      <c r="M517" s="458">
        <f>'TSTCNT FGD'!$M$69</f>
        <v>119784</v>
      </c>
    </row>
    <row r="518" spans="2:13" s="440" customFormat="1" hidden="1" outlineLevel="1">
      <c r="B518" s="770" t="str">
        <f>'TSTCFB FGD'!$B$2</f>
        <v>Texas State Technical College - Fort Bend</v>
      </c>
      <c r="C518" s="458"/>
      <c r="D518" s="458">
        <f>'TSTCFB FGD'!$D$69</f>
        <v>0</v>
      </c>
      <c r="E518" s="458">
        <f>'TSTCFB FGD'!$E$69</f>
        <v>23243</v>
      </c>
      <c r="F518" s="458">
        <f>'TSTCFB FGD'!$F$69</f>
        <v>0</v>
      </c>
      <c r="G518" s="458">
        <f>'TSTCFB FGD'!$G$69</f>
        <v>110686</v>
      </c>
      <c r="H518" s="458">
        <f>'TSTCFB FGD'!$H$69</f>
        <v>0</v>
      </c>
      <c r="I518" s="458">
        <f>'TSTCFB FGD'!$I$69</f>
        <v>0</v>
      </c>
      <c r="J518" s="458">
        <f>'TSTCFB FGD'!$J$69</f>
        <v>0</v>
      </c>
      <c r="K518" s="458">
        <f>'TSTCFB FGD'!$K$69</f>
        <v>0</v>
      </c>
      <c r="L518" s="458">
        <f>'TSTCFB FGD'!$L$69</f>
        <v>0</v>
      </c>
      <c r="M518" s="458">
        <f>'TSTCFB FGD'!$M$69</f>
        <v>133929</v>
      </c>
    </row>
    <row r="519" spans="2:13" s="440" customFormat="1" collapsed="1">
      <c r="B519" s="441" t="s">
        <v>58</v>
      </c>
      <c r="C519" s="458"/>
      <c r="D519" s="458">
        <f t="shared" ref="D519:M519" si="51">SUM(D510:D518)</f>
        <v>5999964</v>
      </c>
      <c r="E519" s="458">
        <f t="shared" si="51"/>
        <v>636310</v>
      </c>
      <c r="F519" s="458">
        <f t="shared" si="51"/>
        <v>173006</v>
      </c>
      <c r="G519" s="458">
        <f t="shared" si="51"/>
        <v>23038348</v>
      </c>
      <c r="H519" s="458">
        <f t="shared" si="51"/>
        <v>0</v>
      </c>
      <c r="I519" s="458">
        <f t="shared" si="51"/>
        <v>0</v>
      </c>
      <c r="J519" s="458">
        <f t="shared" si="51"/>
        <v>0</v>
      </c>
      <c r="K519" s="458">
        <f t="shared" si="51"/>
        <v>0</v>
      </c>
      <c r="L519" s="458">
        <f t="shared" si="51"/>
        <v>0</v>
      </c>
      <c r="M519" s="458">
        <f t="shared" si="51"/>
        <v>29847628</v>
      </c>
    </row>
    <row r="520" spans="2:13" s="440" customFormat="1" hidden="1" outlineLevel="1">
      <c r="B520" s="770" t="str">
        <f>'LIT FGD'!$B$2</f>
        <v>Lamar Institute of Technology</v>
      </c>
      <c r="C520" s="458"/>
      <c r="D520" s="458">
        <f>'LIT FGD'!$D$70</f>
        <v>165912</v>
      </c>
      <c r="E520" s="458">
        <f>'LIT FGD'!$E$70</f>
        <v>383</v>
      </c>
      <c r="F520" s="458">
        <f>'LIT FGD'!$F$70</f>
        <v>0</v>
      </c>
      <c r="G520" s="458">
        <f>'LIT FGD'!$G$70</f>
        <v>278100</v>
      </c>
      <c r="H520" s="458">
        <f>'LIT FGD'!$H$70</f>
        <v>-393430</v>
      </c>
      <c r="I520" s="458">
        <f>'LIT FGD'!$I$70</f>
        <v>0</v>
      </c>
      <c r="J520" s="458">
        <f>'LIT FGD'!$J$70</f>
        <v>315798</v>
      </c>
      <c r="K520" s="458">
        <f>'LIT FGD'!$K$70</f>
        <v>0</v>
      </c>
      <c r="L520" s="458">
        <f>'LIT FGD'!$L$70</f>
        <v>0</v>
      </c>
      <c r="M520" s="458">
        <f>'LIT FGD'!$M$70</f>
        <v>366763</v>
      </c>
    </row>
    <row r="521" spans="2:13" s="440" customFormat="1" hidden="1" outlineLevel="1">
      <c r="B521" s="770" t="str">
        <f>'LSCO FGD'!$B$2</f>
        <v>Lamar State College - Orange</v>
      </c>
      <c r="C521" s="458"/>
      <c r="D521" s="458">
        <f>'LSCO FGD'!$D$70</f>
        <v>0</v>
      </c>
      <c r="E521" s="458">
        <f>'LSCO FGD'!$E$70</f>
        <v>0</v>
      </c>
      <c r="F521" s="458">
        <f>'LSCO FGD'!$F$70</f>
        <v>0</v>
      </c>
      <c r="G521" s="458">
        <f>'LSCO FGD'!$G$70</f>
        <v>0</v>
      </c>
      <c r="H521" s="458">
        <f>'LSCO FGD'!$H$70</f>
        <v>0</v>
      </c>
      <c r="I521" s="458">
        <f>'LSCO FGD'!$I$70</f>
        <v>0</v>
      </c>
      <c r="J521" s="458">
        <f>'LSCO FGD'!$J$70</f>
        <v>0</v>
      </c>
      <c r="K521" s="458">
        <f>'LSCO FGD'!$K$70</f>
        <v>0</v>
      </c>
      <c r="L521" s="458">
        <f>'LSCO FGD'!$L$70</f>
        <v>0</v>
      </c>
      <c r="M521" s="458">
        <f>'LSCO FGD'!$M$70</f>
        <v>0</v>
      </c>
    </row>
    <row r="522" spans="2:13" s="440" customFormat="1" hidden="1" outlineLevel="1">
      <c r="B522" s="770" t="str">
        <f>'LSCPA FGD'!$B$2</f>
        <v>Lamar State College - Port Arthur</v>
      </c>
      <c r="C522" s="458"/>
      <c r="D522" s="458">
        <f>'LSCPA FGD'!$D$70</f>
        <v>0</v>
      </c>
      <c r="E522" s="458">
        <f>'LSCPA FGD'!$E$70</f>
        <v>0</v>
      </c>
      <c r="F522" s="458">
        <f>'LSCPA FGD'!$F$70</f>
        <v>0</v>
      </c>
      <c r="G522" s="458">
        <f>'LSCPA FGD'!$G$70</f>
        <v>0</v>
      </c>
      <c r="H522" s="458">
        <f>'LSCPA FGD'!$H$70</f>
        <v>0</v>
      </c>
      <c r="I522" s="458">
        <f>'LSCPA FGD'!$I$70</f>
        <v>0</v>
      </c>
      <c r="J522" s="458">
        <f>'LSCPA FGD'!$J$70</f>
        <v>0</v>
      </c>
      <c r="K522" s="458">
        <f>'LSCPA FGD'!$K$70</f>
        <v>0</v>
      </c>
      <c r="L522" s="458">
        <f>'LSCPA FGD'!$L$70</f>
        <v>0</v>
      </c>
      <c r="M522" s="458">
        <f>'LSCPA FGD'!$M$70</f>
        <v>0</v>
      </c>
    </row>
    <row r="523" spans="2:13" s="440" customFormat="1" hidden="1" outlineLevel="1">
      <c r="B523" s="770" t="str">
        <f>'TSTCH FGD'!$B$2</f>
        <v>Texas State Technical College - Harlingen</v>
      </c>
      <c r="C523" s="458"/>
      <c r="D523" s="458">
        <f>'TSTCH FGD'!$D$70</f>
        <v>0</v>
      </c>
      <c r="E523" s="458">
        <f>'TSTCH FGD'!$E$70</f>
        <v>0</v>
      </c>
      <c r="F523" s="458">
        <f>'TSTCH FGD'!$F$70</f>
        <v>0</v>
      </c>
      <c r="G523" s="458">
        <f>'TSTCH FGD'!$G$70</f>
        <v>0</v>
      </c>
      <c r="H523" s="458">
        <f>'TSTCH FGD'!$H$70</f>
        <v>0</v>
      </c>
      <c r="I523" s="458">
        <f>'TSTCH FGD'!$I$70</f>
        <v>0</v>
      </c>
      <c r="J523" s="458">
        <f>'TSTCH FGD'!$J$70</f>
        <v>419253</v>
      </c>
      <c r="K523" s="458">
        <f>'TSTCH FGD'!$K$70</f>
        <v>0</v>
      </c>
      <c r="L523" s="458">
        <f>'TSTCH FGD'!$L$70</f>
        <v>0</v>
      </c>
      <c r="M523" s="458">
        <f>'TSTCH FGD'!$M$70</f>
        <v>419253</v>
      </c>
    </row>
    <row r="524" spans="2:13" s="440" customFormat="1" hidden="1" outlineLevel="1">
      <c r="B524" s="770" t="str">
        <f>'TSTCM FGD'!$B$2</f>
        <v>Texas State Technical College - Marshall</v>
      </c>
      <c r="C524" s="458"/>
      <c r="D524" s="458">
        <f>'TSTCM FGD'!$D$70</f>
        <v>0</v>
      </c>
      <c r="E524" s="458">
        <f>'TSTCM FGD'!$E$70</f>
        <v>0</v>
      </c>
      <c r="F524" s="458">
        <f>'TSTCM FGD'!$F$70</f>
        <v>0</v>
      </c>
      <c r="G524" s="458">
        <f>'TSTCM FGD'!$G$70</f>
        <v>0</v>
      </c>
      <c r="H524" s="458">
        <f>'TSTCM FGD'!$H$70</f>
        <v>0</v>
      </c>
      <c r="I524" s="458">
        <f>'TSTCM FGD'!$I$70</f>
        <v>0</v>
      </c>
      <c r="J524" s="458">
        <f>'TSTCM FGD'!$J$70</f>
        <v>94085</v>
      </c>
      <c r="K524" s="458">
        <f>'TSTCM FGD'!$K$70</f>
        <v>1</v>
      </c>
      <c r="L524" s="458">
        <f>'TSTCM FGD'!$L$70</f>
        <v>0</v>
      </c>
      <c r="M524" s="458">
        <f>'TSTCM FGD'!$M$70</f>
        <v>94086</v>
      </c>
    </row>
    <row r="525" spans="2:13" s="440" customFormat="1" hidden="1" outlineLevel="1">
      <c r="B525" s="770" t="str">
        <f>'TSTCW FGD'!$B$2</f>
        <v>Texas State Technical College - Waco</v>
      </c>
      <c r="C525" s="458"/>
      <c r="D525" s="458">
        <f>'TSTCW FGD'!$D$70</f>
        <v>0</v>
      </c>
      <c r="E525" s="458">
        <f>'TSTCW FGD'!$E$70</f>
        <v>0</v>
      </c>
      <c r="F525" s="458">
        <f>'TSTCW FGD'!$F$70</f>
        <v>0</v>
      </c>
      <c r="G525" s="458">
        <f>'TSTCW FGD'!$G$70</f>
        <v>0</v>
      </c>
      <c r="H525" s="458">
        <f>'TSTCW FGD'!$H$70</f>
        <v>-1856</v>
      </c>
      <c r="I525" s="458">
        <f>'TSTCW FGD'!$I$70</f>
        <v>0</v>
      </c>
      <c r="J525" s="458">
        <f>'TSTCW FGD'!$J$70</f>
        <v>4773987</v>
      </c>
      <c r="K525" s="458">
        <f>'TSTCW FGD'!$K$70</f>
        <v>0</v>
      </c>
      <c r="L525" s="458">
        <f>'TSTCW FGD'!$L$70</f>
        <v>0</v>
      </c>
      <c r="M525" s="458">
        <f>'TSTCW FGD'!$M$70</f>
        <v>4772131</v>
      </c>
    </row>
    <row r="526" spans="2:13" s="440" customFormat="1" hidden="1" outlineLevel="1">
      <c r="B526" s="770" t="str">
        <f>'TSTCWT FGD'!$B$2</f>
        <v>Texas State Technical College - West Texas</v>
      </c>
      <c r="C526" s="458"/>
      <c r="D526" s="458">
        <f>'TSTCWT FGD'!$D$70</f>
        <v>0</v>
      </c>
      <c r="E526" s="458">
        <f>'TSTCWT FGD'!$E$70</f>
        <v>0</v>
      </c>
      <c r="F526" s="458">
        <f>'TSTCWT FGD'!$F$70</f>
        <v>0</v>
      </c>
      <c r="G526" s="458">
        <f>'TSTCWT FGD'!$G$70</f>
        <v>0</v>
      </c>
      <c r="H526" s="458">
        <f>'TSTCWT FGD'!$H$70</f>
        <v>0</v>
      </c>
      <c r="I526" s="458">
        <f>'TSTCWT FGD'!$I$70</f>
        <v>0</v>
      </c>
      <c r="J526" s="458">
        <f>'TSTCWT FGD'!$J$70</f>
        <v>603058</v>
      </c>
      <c r="K526" s="458">
        <f>'TSTCWT FGD'!$K$70</f>
        <v>2</v>
      </c>
      <c r="L526" s="458">
        <f>'TSTCWT FGD'!$L$70</f>
        <v>0</v>
      </c>
      <c r="M526" s="458">
        <f>'TSTCWT FGD'!$M$70</f>
        <v>603060</v>
      </c>
    </row>
    <row r="527" spans="2:13" s="440" customFormat="1" hidden="1" outlineLevel="1">
      <c r="B527" s="770" t="str">
        <f>'TSTCNT FGD'!$B$2</f>
        <v>Texas State Technical College - North Texas</v>
      </c>
      <c r="C527" s="458"/>
      <c r="D527" s="458">
        <f>'TSTCNT FGD'!$D$70</f>
        <v>0</v>
      </c>
      <c r="E527" s="458">
        <f>'TSTCNT FGD'!$E$70</f>
        <v>0</v>
      </c>
      <c r="F527" s="458">
        <f>'TSTCNT FGD'!$F$70</f>
        <v>0</v>
      </c>
      <c r="G527" s="458">
        <f>'TSTCNT FGD'!$G$70</f>
        <v>0</v>
      </c>
      <c r="H527" s="458">
        <f>'TSTCNT FGD'!$H$70</f>
        <v>0</v>
      </c>
      <c r="I527" s="458">
        <f>'TSTCNT FGD'!$I$70</f>
        <v>0</v>
      </c>
      <c r="J527" s="458">
        <f>'TSTCNT FGD'!$J$70</f>
        <v>50176</v>
      </c>
      <c r="K527" s="458">
        <f>'TSTCNT FGD'!$K$70</f>
        <v>0</v>
      </c>
      <c r="L527" s="458">
        <f>'TSTCNT FGD'!$L$70</f>
        <v>0</v>
      </c>
      <c r="M527" s="458">
        <f>'TSTCNT FGD'!$M$70</f>
        <v>50176</v>
      </c>
    </row>
    <row r="528" spans="2:13" s="440" customFormat="1" hidden="1" outlineLevel="1">
      <c r="B528" s="770" t="str">
        <f>'TSTCFB FGD'!$B$2</f>
        <v>Texas State Technical College - Fort Bend</v>
      </c>
      <c r="C528" s="458"/>
      <c r="D528" s="458">
        <f>'TSTCFB FGD'!$D$70</f>
        <v>0</v>
      </c>
      <c r="E528" s="458">
        <f>'TSTCFB FGD'!$E$70</f>
        <v>0</v>
      </c>
      <c r="F528" s="458">
        <f>'TSTCFB FGD'!$F$70</f>
        <v>0</v>
      </c>
      <c r="G528" s="458">
        <f>'TSTCFB FGD'!$G$70</f>
        <v>0</v>
      </c>
      <c r="H528" s="458">
        <f>'TSTCFB FGD'!$H$70</f>
        <v>0</v>
      </c>
      <c r="I528" s="458">
        <f>'TSTCFB FGD'!$I$70</f>
        <v>0</v>
      </c>
      <c r="J528" s="458">
        <f>'TSTCFB FGD'!$J$70</f>
        <v>108976</v>
      </c>
      <c r="K528" s="458">
        <f>'TSTCFB FGD'!$K$70</f>
        <v>0</v>
      </c>
      <c r="L528" s="458">
        <f>'TSTCFB FGD'!$L$70</f>
        <v>0</v>
      </c>
      <c r="M528" s="458">
        <f>'TSTCFB FGD'!$M$70</f>
        <v>108976</v>
      </c>
    </row>
    <row r="529" spans="2:13" s="440" customFormat="1" collapsed="1">
      <c r="B529" s="566" t="s">
        <v>44</v>
      </c>
      <c r="C529" s="512"/>
      <c r="D529" s="512">
        <f t="shared" ref="D529:M529" si="52">SUM(D520:D528)</f>
        <v>165912</v>
      </c>
      <c r="E529" s="512">
        <f t="shared" si="52"/>
        <v>383</v>
      </c>
      <c r="F529" s="512">
        <f t="shared" si="52"/>
        <v>0</v>
      </c>
      <c r="G529" s="512">
        <f t="shared" si="52"/>
        <v>278100</v>
      </c>
      <c r="H529" s="512">
        <f t="shared" si="52"/>
        <v>-395286</v>
      </c>
      <c r="I529" s="512">
        <f t="shared" si="52"/>
        <v>0</v>
      </c>
      <c r="J529" s="512">
        <f t="shared" si="52"/>
        <v>6365333</v>
      </c>
      <c r="K529" s="512">
        <f t="shared" si="52"/>
        <v>3</v>
      </c>
      <c r="L529" s="512">
        <f t="shared" si="52"/>
        <v>0</v>
      </c>
      <c r="M529" s="458">
        <f t="shared" si="52"/>
        <v>6414445</v>
      </c>
    </row>
    <row r="530" spans="2:13" s="440" customFormat="1" hidden="1" outlineLevel="1">
      <c r="B530" s="566" t="s">
        <v>94</v>
      </c>
      <c r="C530" s="512"/>
      <c r="D530" s="512">
        <f>'LIT FGD'!$D$71</f>
        <v>23386426</v>
      </c>
      <c r="E530" s="512">
        <f>'LIT FGD'!$E$71</f>
        <v>3337479</v>
      </c>
      <c r="F530" s="512">
        <f>'LIT FGD'!$F$71</f>
        <v>460865</v>
      </c>
      <c r="G530" s="512">
        <f>'LIT FGD'!$G$71</f>
        <v>10349613</v>
      </c>
      <c r="H530" s="512">
        <f>'LIT FGD'!$H$71</f>
        <v>-393430</v>
      </c>
      <c r="I530" s="512">
        <f>'LIT FGD'!$I$71</f>
        <v>0</v>
      </c>
      <c r="J530" s="512">
        <f>'LIT FGD'!$J$71</f>
        <v>315798</v>
      </c>
      <c r="K530" s="512">
        <f>'LIT FGD'!$K$71</f>
        <v>0</v>
      </c>
      <c r="L530" s="512">
        <f>'LIT FGD'!$L$71</f>
        <v>0</v>
      </c>
      <c r="M530" s="458">
        <f>'LIT FGD'!$M$71</f>
        <v>37456751</v>
      </c>
    </row>
    <row r="531" spans="2:13" s="440" customFormat="1" hidden="1" outlineLevel="1">
      <c r="B531" s="566" t="s">
        <v>96</v>
      </c>
      <c r="C531" s="512"/>
      <c r="D531" s="512">
        <f>'LSCO FGD'!$D$71</f>
        <v>17351781</v>
      </c>
      <c r="E531" s="512">
        <f>'LSCO FGD'!$E$71</f>
        <v>2987411</v>
      </c>
      <c r="F531" s="512">
        <f>'LSCO FGD'!$F$71</f>
        <v>539132</v>
      </c>
      <c r="G531" s="512">
        <f>'LSCO FGD'!$G$71</f>
        <v>9536227</v>
      </c>
      <c r="H531" s="512">
        <f>'LSCO FGD'!$H$71</f>
        <v>0</v>
      </c>
      <c r="I531" s="512">
        <f>'LSCO FGD'!$I$71</f>
        <v>0</v>
      </c>
      <c r="J531" s="512">
        <f>'LSCO FGD'!$J$71</f>
        <v>0</v>
      </c>
      <c r="K531" s="512">
        <f>'LSCO FGD'!$K$71</f>
        <v>0</v>
      </c>
      <c r="L531" s="512">
        <f>'LSCO FGD'!$L$71</f>
        <v>0</v>
      </c>
      <c r="M531" s="458">
        <f>'LSCO FGD'!$M$71</f>
        <v>30414551</v>
      </c>
    </row>
    <row r="532" spans="2:13" s="440" customFormat="1" hidden="1" outlineLevel="1">
      <c r="B532" s="566" t="s">
        <v>109</v>
      </c>
      <c r="C532" s="512"/>
      <c r="D532" s="512">
        <f>'LSCPA FGD'!$D$71</f>
        <v>19459393</v>
      </c>
      <c r="E532" s="512">
        <f>'LSCPA FGD'!$E$71</f>
        <v>2687059</v>
      </c>
      <c r="F532" s="512">
        <f>'LSCPA FGD'!$F$71</f>
        <v>1212028</v>
      </c>
      <c r="G532" s="512">
        <f>'LSCPA FGD'!$G$71</f>
        <v>14128115</v>
      </c>
      <c r="H532" s="512">
        <f>'LSCPA FGD'!$H$71</f>
        <v>0</v>
      </c>
      <c r="I532" s="512">
        <f>'LSCPA FGD'!$I$71</f>
        <v>0</v>
      </c>
      <c r="J532" s="512">
        <f>'LSCPA FGD'!$J$71</f>
        <v>0</v>
      </c>
      <c r="K532" s="512">
        <f>'LSCPA FGD'!$K$71</f>
        <v>0</v>
      </c>
      <c r="L532" s="512">
        <f>'LSCPA FGD'!$L$71</f>
        <v>0</v>
      </c>
      <c r="M532" s="458">
        <f>'LSCPA FGD'!$M$71</f>
        <v>37486595</v>
      </c>
    </row>
    <row r="533" spans="2:13" s="440" customFormat="1" hidden="1" outlineLevel="1">
      <c r="B533" s="566" t="s">
        <v>97</v>
      </c>
      <c r="C533" s="512"/>
      <c r="D533" s="512">
        <f>'TSTCH FGD'!$D$71</f>
        <v>32562429</v>
      </c>
      <c r="E533" s="512">
        <f>'TSTCH FGD'!$E$71</f>
        <v>5494584</v>
      </c>
      <c r="F533" s="512">
        <f>'TSTCH FGD'!$F$71</f>
        <v>1416036</v>
      </c>
      <c r="G533" s="512">
        <f>'TSTCH FGD'!$G$71</f>
        <v>6361880</v>
      </c>
      <c r="H533" s="512">
        <f>'TSTCH FGD'!$H$71</f>
        <v>0</v>
      </c>
      <c r="I533" s="512">
        <f>'TSTCH FGD'!$I$71</f>
        <v>0</v>
      </c>
      <c r="J533" s="512">
        <f>'TSTCH FGD'!$J$71</f>
        <v>419253</v>
      </c>
      <c r="K533" s="512">
        <f>'TSTCH FGD'!$K$71</f>
        <v>0</v>
      </c>
      <c r="L533" s="512">
        <f>'TSTCH FGD'!$L$71</f>
        <v>0</v>
      </c>
      <c r="M533" s="458">
        <f>'TSTCH FGD'!$M$71</f>
        <v>46254182</v>
      </c>
    </row>
    <row r="534" spans="2:13" s="440" customFormat="1" hidden="1" outlineLevel="1">
      <c r="B534" s="566" t="s">
        <v>99</v>
      </c>
      <c r="C534" s="512"/>
      <c r="D534" s="512">
        <f>'TSTCM FGD'!$D$71</f>
        <v>7264574</v>
      </c>
      <c r="E534" s="512">
        <f>'TSTCM FGD'!$E$71</f>
        <v>1424036</v>
      </c>
      <c r="F534" s="512">
        <f>'TSTCM FGD'!$F$71</f>
        <v>678486</v>
      </c>
      <c r="G534" s="512">
        <f>'TSTCM FGD'!$G$71</f>
        <v>2432884</v>
      </c>
      <c r="H534" s="512">
        <f>'TSTCM FGD'!$H$71</f>
        <v>0</v>
      </c>
      <c r="I534" s="512">
        <f>'TSTCM FGD'!$I$71</f>
        <v>0</v>
      </c>
      <c r="J534" s="512">
        <f>'TSTCM FGD'!$J$71</f>
        <v>94085</v>
      </c>
      <c r="K534" s="512">
        <f>'TSTCM FGD'!$K$71</f>
        <v>1</v>
      </c>
      <c r="L534" s="512">
        <f>'TSTCM FGD'!$L$71</f>
        <v>0</v>
      </c>
      <c r="M534" s="458">
        <f>'TSTCM FGD'!$M$71</f>
        <v>11894066</v>
      </c>
    </row>
    <row r="535" spans="2:13" s="440" customFormat="1" hidden="1" outlineLevel="1">
      <c r="B535" s="566" t="s">
        <v>100</v>
      </c>
      <c r="C535" s="512"/>
      <c r="D535" s="512">
        <f>'TSTCW FGD'!$D$71</f>
        <v>49966994</v>
      </c>
      <c r="E535" s="512">
        <f>'TSTCW FGD'!$E$71</f>
        <v>15865181</v>
      </c>
      <c r="F535" s="512">
        <f>'TSTCW FGD'!$F$71</f>
        <v>5061912</v>
      </c>
      <c r="G535" s="512">
        <f>'TSTCW FGD'!$G$71</f>
        <v>40172347</v>
      </c>
      <c r="H535" s="512">
        <f>'TSTCW FGD'!$H$71</f>
        <v>-1856</v>
      </c>
      <c r="I535" s="512">
        <f>'TSTCW FGD'!$I$71</f>
        <v>0</v>
      </c>
      <c r="J535" s="512">
        <f>'TSTCW FGD'!$J$71</f>
        <v>4773987</v>
      </c>
      <c r="K535" s="512">
        <f>'TSTCW FGD'!$K$71</f>
        <v>0</v>
      </c>
      <c r="L535" s="512">
        <f>'TSTCW FGD'!$L$71</f>
        <v>0</v>
      </c>
      <c r="M535" s="458">
        <f>'TSTCW FGD'!$M$71</f>
        <v>115838565</v>
      </c>
    </row>
    <row r="536" spans="2:13" s="440" customFormat="1" hidden="1" outlineLevel="1">
      <c r="B536" s="566" t="s">
        <v>322</v>
      </c>
      <c r="C536" s="512"/>
      <c r="D536" s="512">
        <f>'TSTCWT FGD'!$D$71</f>
        <v>19369325</v>
      </c>
      <c r="E536" s="512">
        <f>'TSTCWT FGD'!$E$71</f>
        <v>3064458</v>
      </c>
      <c r="F536" s="512">
        <f>'TSTCWT FGD'!$F$71</f>
        <v>956983</v>
      </c>
      <c r="G536" s="512">
        <f>'TSTCWT FGD'!$G$71</f>
        <v>3603922</v>
      </c>
      <c r="H536" s="512">
        <f>'TSTCWT FGD'!$H$71</f>
        <v>0</v>
      </c>
      <c r="I536" s="512">
        <f>'TSTCWT FGD'!$I$71</f>
        <v>0</v>
      </c>
      <c r="J536" s="512">
        <f>'TSTCWT FGD'!$J$71</f>
        <v>603058</v>
      </c>
      <c r="K536" s="512">
        <f>'TSTCWT FGD'!$K$71</f>
        <v>2</v>
      </c>
      <c r="L536" s="512">
        <f>'TSTCWT FGD'!$L$71</f>
        <v>0</v>
      </c>
      <c r="M536" s="458">
        <f>'TSTCWT FGD'!$M$71</f>
        <v>27597748</v>
      </c>
    </row>
    <row r="537" spans="2:13" s="440" customFormat="1" hidden="1" outlineLevel="1">
      <c r="B537" s="566" t="s">
        <v>322</v>
      </c>
      <c r="C537" s="512"/>
      <c r="D537" s="512">
        <f>'TSTCNT FGD'!$D$71</f>
        <v>5127129</v>
      </c>
      <c r="E537" s="512">
        <f>'TSTCNT FGD'!$E$71</f>
        <v>695630</v>
      </c>
      <c r="F537" s="512">
        <f>'TSTCNT FGD'!$F$71</f>
        <v>0</v>
      </c>
      <c r="G537" s="512">
        <f>'TSTCNT FGD'!$G$71</f>
        <v>999743</v>
      </c>
      <c r="H537" s="512">
        <f>'TSTCNT FGD'!$H$71</f>
        <v>0</v>
      </c>
      <c r="I537" s="512">
        <f>'TSTCNT FGD'!$I$71</f>
        <v>0</v>
      </c>
      <c r="J537" s="512">
        <f>'TSTCNT FGD'!$J$71</f>
        <v>50176</v>
      </c>
      <c r="K537" s="512">
        <f>'TSTCNT FGD'!$K$71</f>
        <v>0</v>
      </c>
      <c r="L537" s="512">
        <f>'TSTCNT FGD'!$L$71</f>
        <v>0</v>
      </c>
      <c r="M537" s="458">
        <f>'TSTCNT FGD'!$M$71</f>
        <v>6872678</v>
      </c>
    </row>
    <row r="538" spans="2:13" s="440" customFormat="1" hidden="1" outlineLevel="1">
      <c r="B538" s="566" t="s">
        <v>322</v>
      </c>
      <c r="C538" s="512"/>
      <c r="D538" s="512">
        <f>'TSTCFB FGD'!$D$71</f>
        <v>7945212</v>
      </c>
      <c r="E538" s="512">
        <f>'TSTCFB FGD'!$E$71</f>
        <v>1374217</v>
      </c>
      <c r="F538" s="512">
        <f>'TSTCFB FGD'!$F$71</f>
        <v>226887</v>
      </c>
      <c r="G538" s="512">
        <f>'TSTCFB FGD'!$G$71</f>
        <v>2127876</v>
      </c>
      <c r="H538" s="512">
        <f>'TSTCFB FGD'!$H$71</f>
        <v>0</v>
      </c>
      <c r="I538" s="512">
        <f>'TSTCFB FGD'!$I$71</f>
        <v>0</v>
      </c>
      <c r="J538" s="512">
        <f>'TSTCFB FGD'!$J$71</f>
        <v>108976</v>
      </c>
      <c r="K538" s="512">
        <f>'TSTCFB FGD'!$K$71</f>
        <v>0</v>
      </c>
      <c r="L538" s="512">
        <f>'TSTCFB FGD'!$L$71</f>
        <v>0</v>
      </c>
      <c r="M538" s="458">
        <f>'TSTCFB FGD'!$M$71</f>
        <v>11783168</v>
      </c>
    </row>
    <row r="539" spans="2:13" s="440" customFormat="1" collapsed="1">
      <c r="B539" s="526" t="s">
        <v>68</v>
      </c>
      <c r="C539" s="465"/>
      <c r="D539" s="465">
        <f t="shared" ref="D539:M539" si="53">SUM(D530:D538)</f>
        <v>182433263</v>
      </c>
      <c r="E539" s="465">
        <f t="shared" si="53"/>
        <v>36930055</v>
      </c>
      <c r="F539" s="465">
        <f t="shared" si="53"/>
        <v>10552329</v>
      </c>
      <c r="G539" s="465">
        <f t="shared" si="53"/>
        <v>89712607</v>
      </c>
      <c r="H539" s="465">
        <f t="shared" si="53"/>
        <v>-395286</v>
      </c>
      <c r="I539" s="465">
        <f t="shared" si="53"/>
        <v>0</v>
      </c>
      <c r="J539" s="465">
        <f t="shared" si="53"/>
        <v>6365333</v>
      </c>
      <c r="K539" s="465">
        <f t="shared" si="53"/>
        <v>3</v>
      </c>
      <c r="L539" s="465">
        <f t="shared" si="53"/>
        <v>0</v>
      </c>
      <c r="M539" s="465">
        <f t="shared" si="53"/>
        <v>325598304</v>
      </c>
    </row>
    <row r="540" spans="2:13" s="440" customFormat="1">
      <c r="C540" s="458"/>
      <c r="D540" s="458"/>
      <c r="E540" s="458"/>
      <c r="F540" s="458"/>
      <c r="G540" s="458"/>
      <c r="H540" s="458"/>
      <c r="I540" s="458"/>
      <c r="J540" s="458"/>
      <c r="K540" s="458"/>
      <c r="L540" s="458"/>
      <c r="M540" s="458"/>
    </row>
    <row r="541" spans="2:13" s="440" customFormat="1">
      <c r="B541" s="449" t="s">
        <v>23</v>
      </c>
      <c r="C541" s="458"/>
      <c r="D541" s="458"/>
      <c r="E541" s="458"/>
      <c r="F541" s="458"/>
      <c r="G541" s="458"/>
      <c r="H541" s="458"/>
      <c r="I541" s="458"/>
      <c r="J541" s="458"/>
      <c r="K541" s="458"/>
      <c r="L541" s="458"/>
      <c r="M541" s="458"/>
    </row>
    <row r="542" spans="2:13" s="440" customFormat="1" hidden="1" outlineLevel="1">
      <c r="B542" s="770" t="str">
        <f>'LIT FGD'!$B$2</f>
        <v>Lamar Institute of Technology</v>
      </c>
      <c r="C542" s="458"/>
      <c r="D542" s="458">
        <f>'LIT FGD'!$D$74</f>
        <v>0</v>
      </c>
      <c r="E542" s="458">
        <f>'LIT FGD'!$E$74</f>
        <v>0</v>
      </c>
      <c r="F542" s="458">
        <f>'LIT FGD'!$F$74</f>
        <v>0</v>
      </c>
      <c r="G542" s="458">
        <f>'LIT FGD'!$G$74</f>
        <v>0</v>
      </c>
      <c r="H542" s="458">
        <f>'LIT FGD'!$H$74</f>
        <v>0</v>
      </c>
      <c r="I542" s="458">
        <f>'LIT FGD'!$I$74</f>
        <v>0</v>
      </c>
      <c r="J542" s="458">
        <f>'LIT FGD'!$J$74</f>
        <v>0</v>
      </c>
      <c r="K542" s="458">
        <f>'LIT FGD'!$K$74</f>
        <v>0</v>
      </c>
      <c r="L542" s="458">
        <f>'LIT FGD'!$L$74</f>
        <v>0</v>
      </c>
      <c r="M542" s="458">
        <f>'LIT FGD'!$M$74</f>
        <v>0</v>
      </c>
    </row>
    <row r="543" spans="2:13" s="440" customFormat="1" hidden="1" outlineLevel="1">
      <c r="B543" s="770" t="str">
        <f>'LSCO FGD'!$B$2</f>
        <v>Lamar State College - Orange</v>
      </c>
      <c r="C543" s="458"/>
      <c r="D543" s="458">
        <f>'LSCO FGD'!$D$74</f>
        <v>0</v>
      </c>
      <c r="E543" s="458">
        <f>'LSCO FGD'!$E$74</f>
        <v>0</v>
      </c>
      <c r="F543" s="458">
        <f>'LSCO FGD'!$F$74</f>
        <v>0</v>
      </c>
      <c r="G543" s="458">
        <f>'LSCO FGD'!$G$74</f>
        <v>0</v>
      </c>
      <c r="H543" s="458">
        <f>'LSCO FGD'!$H$74</f>
        <v>0</v>
      </c>
      <c r="I543" s="458">
        <f>'LSCO FGD'!$I$74</f>
        <v>0</v>
      </c>
      <c r="J543" s="458">
        <f>'LSCO FGD'!$J$74</f>
        <v>0</v>
      </c>
      <c r="K543" s="458">
        <f>'LSCO FGD'!$K$74</f>
        <v>0</v>
      </c>
      <c r="L543" s="458">
        <f>'LSCO FGD'!$L$74</f>
        <v>0</v>
      </c>
      <c r="M543" s="458">
        <f>'LSCO FGD'!$M$74</f>
        <v>0</v>
      </c>
    </row>
    <row r="544" spans="2:13" s="440" customFormat="1" hidden="1" outlineLevel="1">
      <c r="B544" s="770" t="str">
        <f>'LSCPA FGD'!$B$2</f>
        <v>Lamar State College - Port Arthur</v>
      </c>
      <c r="C544" s="458"/>
      <c r="D544" s="458">
        <f>'LSCPA FGD'!$D$74</f>
        <v>0</v>
      </c>
      <c r="E544" s="458">
        <f>'LSCPA FGD'!$E$74</f>
        <v>0</v>
      </c>
      <c r="F544" s="458">
        <f>'LSCPA FGD'!$F$74</f>
        <v>0</v>
      </c>
      <c r="G544" s="458">
        <f>'LSCPA FGD'!$G$74</f>
        <v>0</v>
      </c>
      <c r="H544" s="458">
        <f>'LSCPA FGD'!$H$74</f>
        <v>0</v>
      </c>
      <c r="I544" s="458">
        <f>'LSCPA FGD'!$I$74</f>
        <v>0</v>
      </c>
      <c r="J544" s="458">
        <f>'LSCPA FGD'!$J$74</f>
        <v>0</v>
      </c>
      <c r="K544" s="458">
        <f>'LSCPA FGD'!$K$74</f>
        <v>0</v>
      </c>
      <c r="L544" s="458">
        <f>'LSCPA FGD'!$L$74</f>
        <v>0</v>
      </c>
      <c r="M544" s="458">
        <f>'LSCPA FGD'!$M$74</f>
        <v>0</v>
      </c>
    </row>
    <row r="545" spans="2:13" s="440" customFormat="1" hidden="1" outlineLevel="1">
      <c r="B545" s="770" t="str">
        <f>'TSTCH FGD'!$B$2</f>
        <v>Texas State Technical College - Harlingen</v>
      </c>
      <c r="C545" s="458"/>
      <c r="D545" s="458">
        <f>'TSTCH FGD'!$D$74</f>
        <v>0</v>
      </c>
      <c r="E545" s="458">
        <f>'TSTCH FGD'!$E$74</f>
        <v>0</v>
      </c>
      <c r="F545" s="458">
        <f>'TSTCH FGD'!$F$74</f>
        <v>0</v>
      </c>
      <c r="G545" s="458">
        <f>'TSTCH FGD'!$G$74</f>
        <v>0</v>
      </c>
      <c r="H545" s="458">
        <f>'TSTCH FGD'!$H$74</f>
        <v>0</v>
      </c>
      <c r="I545" s="458">
        <f>'TSTCH FGD'!$I$74</f>
        <v>0</v>
      </c>
      <c r="J545" s="458">
        <f>'TSTCH FGD'!$J$74</f>
        <v>-519329</v>
      </c>
      <c r="K545" s="458">
        <f>'TSTCH FGD'!$K$74</f>
        <v>0</v>
      </c>
      <c r="L545" s="458">
        <f>'TSTCH FGD'!$L$74</f>
        <v>0</v>
      </c>
      <c r="M545" s="458">
        <f>'TSTCH FGD'!$M$74</f>
        <v>-519329</v>
      </c>
    </row>
    <row r="546" spans="2:13" s="440" customFormat="1" hidden="1" outlineLevel="1">
      <c r="B546" s="770" t="str">
        <f>'TSTCM FGD'!$B$2</f>
        <v>Texas State Technical College - Marshall</v>
      </c>
      <c r="C546" s="458"/>
      <c r="D546" s="458">
        <f>'TSTCM FGD'!$D$74</f>
        <v>0</v>
      </c>
      <c r="E546" s="458">
        <f>'TSTCM FGD'!$E$74</f>
        <v>0</v>
      </c>
      <c r="F546" s="458">
        <f>'TSTCM FGD'!$F$74</f>
        <v>0</v>
      </c>
      <c r="G546" s="458">
        <f>'TSTCM FGD'!$G$74</f>
        <v>0</v>
      </c>
      <c r="H546" s="458">
        <f>'TSTCM FGD'!$H$74</f>
        <v>0</v>
      </c>
      <c r="I546" s="458">
        <f>'TSTCM FGD'!$I$74</f>
        <v>0</v>
      </c>
      <c r="J546" s="458">
        <f>'TSTCM FGD'!$J$74</f>
        <v>-97163</v>
      </c>
      <c r="K546" s="458">
        <f>'TSTCM FGD'!$K$74</f>
        <v>0</v>
      </c>
      <c r="L546" s="458">
        <f>'TSTCM FGD'!$L$74</f>
        <v>0</v>
      </c>
      <c r="M546" s="458">
        <f>'TSTCM FGD'!$M$74</f>
        <v>-97163</v>
      </c>
    </row>
    <row r="547" spans="2:13" s="440" customFormat="1" hidden="1" outlineLevel="1">
      <c r="B547" s="770" t="str">
        <f>'TSTCW FGD'!$B$2</f>
        <v>Texas State Technical College - Waco</v>
      </c>
      <c r="C547" s="458"/>
      <c r="D547" s="458">
        <f>'TSTCW FGD'!$D$74</f>
        <v>0</v>
      </c>
      <c r="E547" s="458">
        <f>'TSTCW FGD'!$E$74</f>
        <v>0</v>
      </c>
      <c r="F547" s="458">
        <f>'TSTCW FGD'!$F$74</f>
        <v>0</v>
      </c>
      <c r="G547" s="458">
        <f>'TSTCW FGD'!$G$74</f>
        <v>0</v>
      </c>
      <c r="H547" s="458">
        <f>'TSTCW FGD'!$H$74</f>
        <v>0</v>
      </c>
      <c r="I547" s="458">
        <f>'TSTCW FGD'!$I$74</f>
        <v>0</v>
      </c>
      <c r="J547" s="458">
        <f>'TSTCW FGD'!$J$74</f>
        <v>-13134110</v>
      </c>
      <c r="K547" s="458">
        <f>'TSTCW FGD'!$K$74</f>
        <v>0</v>
      </c>
      <c r="L547" s="458">
        <f>'TSTCW FGD'!$L$74</f>
        <v>0</v>
      </c>
      <c r="M547" s="458">
        <f>'TSTCW FGD'!$M$74</f>
        <v>-13134110</v>
      </c>
    </row>
    <row r="548" spans="2:13" s="440" customFormat="1" hidden="1" outlineLevel="1">
      <c r="B548" s="770" t="str">
        <f>'TSTCWT FGD'!$B$2</f>
        <v>Texas State Technical College - West Texas</v>
      </c>
      <c r="C548" s="458"/>
      <c r="D548" s="458">
        <f>'TSTCWT FGD'!$D$74</f>
        <v>0</v>
      </c>
      <c r="E548" s="458">
        <f>'TSTCWT FGD'!$E$74</f>
        <v>0</v>
      </c>
      <c r="F548" s="458">
        <f>'TSTCWT FGD'!$F$74</f>
        <v>0</v>
      </c>
      <c r="G548" s="458">
        <f>'TSTCWT FGD'!$G$74</f>
        <v>0</v>
      </c>
      <c r="H548" s="458">
        <f>'TSTCWT FGD'!$H$74</f>
        <v>0</v>
      </c>
      <c r="I548" s="458">
        <f>'TSTCWT FGD'!$I$74</f>
        <v>0</v>
      </c>
      <c r="J548" s="458">
        <f>'TSTCWT FGD'!$J$74</f>
        <v>-88193</v>
      </c>
      <c r="K548" s="458">
        <f>'TSTCWT FGD'!$K$74</f>
        <v>0</v>
      </c>
      <c r="L548" s="458">
        <f>'TSTCWT FGD'!$L$74</f>
        <v>0</v>
      </c>
      <c r="M548" s="458">
        <f>'TSTCWT FGD'!$M$74</f>
        <v>-88193</v>
      </c>
    </row>
    <row r="549" spans="2:13" s="440" customFormat="1" hidden="1" outlineLevel="1">
      <c r="B549" s="770" t="str">
        <f>'TSTCNT FGD'!$B$2</f>
        <v>Texas State Technical College - North Texas</v>
      </c>
      <c r="C549" s="458"/>
      <c r="D549" s="458">
        <f>'TSTCNT FGD'!$D$74</f>
        <v>0</v>
      </c>
      <c r="E549" s="458">
        <f>'TSTCNT FGD'!$E$74</f>
        <v>0</v>
      </c>
      <c r="F549" s="458">
        <f>'TSTCNT FGD'!$F$74</f>
        <v>0</v>
      </c>
      <c r="G549" s="458">
        <f>'TSTCNT FGD'!$G$74</f>
        <v>0</v>
      </c>
      <c r="H549" s="458">
        <f>'TSTCNT FGD'!$H$74</f>
        <v>0</v>
      </c>
      <c r="I549" s="458">
        <f>'TSTCNT FGD'!$I$74</f>
        <v>0</v>
      </c>
      <c r="J549" s="458">
        <f>'TSTCNT FGD'!$J$74</f>
        <v>-39488</v>
      </c>
      <c r="K549" s="458">
        <f>'TSTCNT FGD'!$K$74</f>
        <v>0</v>
      </c>
      <c r="L549" s="458">
        <f>'TSTCNT FGD'!$L$74</f>
        <v>0</v>
      </c>
      <c r="M549" s="458">
        <f>'TSTCNT FGD'!$M$74</f>
        <v>-39488</v>
      </c>
    </row>
    <row r="550" spans="2:13" s="440" customFormat="1" hidden="1" outlineLevel="1">
      <c r="B550" s="770" t="str">
        <f>'TSTCFB FGD'!$B$2</f>
        <v>Texas State Technical College - Fort Bend</v>
      </c>
      <c r="C550" s="458"/>
      <c r="D550" s="458">
        <f>'TSTCFB FGD'!$D$74</f>
        <v>0</v>
      </c>
      <c r="E550" s="458">
        <f>'TSTCFB FGD'!$E$74</f>
        <v>0</v>
      </c>
      <c r="F550" s="458">
        <f>'TSTCFB FGD'!$F$74</f>
        <v>0</v>
      </c>
      <c r="G550" s="458">
        <f>'TSTCFB FGD'!$G$74</f>
        <v>0</v>
      </c>
      <c r="H550" s="458">
        <f>'TSTCFB FGD'!$H$74</f>
        <v>0</v>
      </c>
      <c r="I550" s="458">
        <f>'TSTCFB FGD'!$I$74</f>
        <v>0</v>
      </c>
      <c r="J550" s="458">
        <f>'TSTCFB FGD'!$J$74</f>
        <v>-2323122</v>
      </c>
      <c r="K550" s="458">
        <f>'TSTCFB FGD'!$K$74</f>
        <v>0</v>
      </c>
      <c r="L550" s="458">
        <f>'TSTCFB FGD'!$L$74</f>
        <v>0</v>
      </c>
      <c r="M550" s="458">
        <f>'TSTCFB FGD'!$M$74</f>
        <v>-2323122</v>
      </c>
    </row>
    <row r="551" spans="2:13" s="440" customFormat="1" collapsed="1">
      <c r="B551" s="440" t="s">
        <v>59</v>
      </c>
      <c r="C551" s="458"/>
      <c r="D551" s="458">
        <f t="shared" ref="D551:M551" si="54">SUM(D542:D550)</f>
        <v>0</v>
      </c>
      <c r="E551" s="458">
        <f t="shared" si="54"/>
        <v>0</v>
      </c>
      <c r="F551" s="458">
        <f t="shared" si="54"/>
        <v>0</v>
      </c>
      <c r="G551" s="458">
        <f t="shared" si="54"/>
        <v>0</v>
      </c>
      <c r="H551" s="458">
        <f t="shared" si="54"/>
        <v>0</v>
      </c>
      <c r="I551" s="458">
        <f t="shared" si="54"/>
        <v>0</v>
      </c>
      <c r="J551" s="458">
        <f t="shared" si="54"/>
        <v>-16201405</v>
      </c>
      <c r="K551" s="458">
        <f t="shared" si="54"/>
        <v>0</v>
      </c>
      <c r="L551" s="458">
        <f t="shared" si="54"/>
        <v>0</v>
      </c>
      <c r="M551" s="458">
        <f t="shared" si="54"/>
        <v>-16201405</v>
      </c>
    </row>
    <row r="552" spans="2:13" s="440" customFormat="1" hidden="1" outlineLevel="1">
      <c r="B552" s="770" t="str">
        <f>'LIT FGD'!$B$2</f>
        <v>Lamar Institute of Technology</v>
      </c>
      <c r="C552" s="458"/>
      <c r="D552" s="458">
        <f>'LIT FGD'!$D$75</f>
        <v>-2615696</v>
      </c>
      <c r="E552" s="458">
        <f>'LIT FGD'!$E$75</f>
        <v>109930</v>
      </c>
      <c r="F552" s="458">
        <f>'LIT FGD'!$F$75</f>
        <v>-12000</v>
      </c>
      <c r="G552" s="458">
        <f>'LIT FGD'!$G$75</f>
        <v>19806</v>
      </c>
      <c r="H552" s="458">
        <f>'LIT FGD'!$H$75</f>
        <v>42912</v>
      </c>
      <c r="I552" s="458">
        <f>'LIT FGD'!$I$75</f>
        <v>0</v>
      </c>
      <c r="J552" s="458">
        <f>'LIT FGD'!$J$75</f>
        <v>315798</v>
      </c>
      <c r="K552" s="458">
        <f>'LIT FGD'!$K$75</f>
        <v>0</v>
      </c>
      <c r="L552" s="458">
        <f>'LIT FGD'!$L$75</f>
        <v>3313598</v>
      </c>
      <c r="M552" s="458">
        <f>'LIT FGD'!$M$75</f>
        <v>1174348</v>
      </c>
    </row>
    <row r="553" spans="2:13" s="440" customFormat="1" hidden="1" outlineLevel="1">
      <c r="B553" s="770" t="str">
        <f>'LSCO FGD'!$B$2</f>
        <v>Lamar State College - Orange</v>
      </c>
      <c r="C553" s="458"/>
      <c r="D553" s="458">
        <f>'LSCO FGD'!$D$75</f>
        <v>1141587</v>
      </c>
      <c r="E553" s="458">
        <f>'LSCO FGD'!$E$75</f>
        <v>-165381</v>
      </c>
      <c r="F553" s="458">
        <f>'LSCO FGD'!$F$75</f>
        <v>0</v>
      </c>
      <c r="G553" s="458">
        <f>'LSCO FGD'!$G$75</f>
        <v>0</v>
      </c>
      <c r="H553" s="458">
        <f>'LSCO FGD'!$H$75</f>
        <v>0</v>
      </c>
      <c r="I553" s="458">
        <f>'LSCO FGD'!$I$75</f>
        <v>0</v>
      </c>
      <c r="J553" s="458">
        <f>'LSCO FGD'!$J$75</f>
        <v>0</v>
      </c>
      <c r="K553" s="458">
        <f>'LSCO FGD'!$K$75</f>
        <v>0</v>
      </c>
      <c r="L553" s="458">
        <f>'LSCO FGD'!$L$75</f>
        <v>0</v>
      </c>
      <c r="M553" s="458">
        <f>'LSCO FGD'!$M$75</f>
        <v>976206</v>
      </c>
    </row>
    <row r="554" spans="2:13" s="440" customFormat="1" hidden="1" outlineLevel="1">
      <c r="B554" s="770" t="str">
        <f>'LSCPA FGD'!$B$2</f>
        <v>Lamar State College - Port Arthur</v>
      </c>
      <c r="C554" s="458"/>
      <c r="D554" s="458">
        <f>'LSCPA FGD'!$D$75</f>
        <v>536094</v>
      </c>
      <c r="E554" s="458">
        <f>'LSCPA FGD'!$E$75</f>
        <v>-740436</v>
      </c>
      <c r="F554" s="458">
        <f>'LSCPA FGD'!$F$75</f>
        <v>827225</v>
      </c>
      <c r="G554" s="458">
        <f>'LSCPA FGD'!$G$75</f>
        <v>-271436</v>
      </c>
      <c r="H554" s="458">
        <f>'LSCPA FGD'!$H$75</f>
        <v>1938</v>
      </c>
      <c r="I554" s="458">
        <f>'LSCPA FGD'!$I$75</f>
        <v>-655</v>
      </c>
      <c r="J554" s="458">
        <f>'LSCPA FGD'!$J$75</f>
        <v>1961</v>
      </c>
      <c r="K554" s="458">
        <f>'LSCPA FGD'!$K$75</f>
        <v>0</v>
      </c>
      <c r="L554" s="458">
        <f>'LSCPA FGD'!$L$75</f>
        <v>49459</v>
      </c>
      <c r="M554" s="458">
        <f>'LSCPA FGD'!$M$75</f>
        <v>404150</v>
      </c>
    </row>
    <row r="555" spans="2:13" s="440" customFormat="1" hidden="1" outlineLevel="1">
      <c r="B555" s="770" t="str">
        <f>'TSTCH FGD'!$B$2</f>
        <v>Texas State Technical College - Harlingen</v>
      </c>
      <c r="C555" s="458"/>
      <c r="D555" s="458">
        <f>'TSTCH FGD'!$D$75</f>
        <v>-2354734</v>
      </c>
      <c r="E555" s="458">
        <f>'TSTCH FGD'!$E$75</f>
        <v>1893262</v>
      </c>
      <c r="F555" s="458">
        <f>'TSTCH FGD'!$F$75</f>
        <v>487882</v>
      </c>
      <c r="G555" s="458">
        <f>'TSTCH FGD'!$G$75</f>
        <v>-2191142</v>
      </c>
      <c r="H555" s="458">
        <f>'TSTCH FGD'!$H$75</f>
        <v>-853225</v>
      </c>
      <c r="I555" s="458">
        <f>'TSTCH FGD'!$I$75</f>
        <v>0</v>
      </c>
      <c r="J555" s="458">
        <f>'TSTCH FGD'!$J$75</f>
        <v>2790253</v>
      </c>
      <c r="K555" s="458">
        <f>'TSTCH FGD'!$K$75</f>
        <v>2449247</v>
      </c>
      <c r="L555" s="458">
        <f>'TSTCH FGD'!$L$75</f>
        <v>0</v>
      </c>
      <c r="M555" s="458">
        <f>'TSTCH FGD'!$M$75</f>
        <v>2221543</v>
      </c>
    </row>
    <row r="556" spans="2:13" s="440" customFormat="1" hidden="1" outlineLevel="1">
      <c r="B556" s="770" t="str">
        <f>'TSTCM FGD'!$B$2</f>
        <v>Texas State Technical College - Marshall</v>
      </c>
      <c r="C556" s="458"/>
      <c r="D556" s="458">
        <f>'TSTCM FGD'!$D$75</f>
        <v>-453804</v>
      </c>
      <c r="E556" s="458">
        <f>'TSTCM FGD'!$E$75</f>
        <v>556046</v>
      </c>
      <c r="F556" s="458">
        <f>'TSTCM FGD'!$F$75</f>
        <v>195674</v>
      </c>
      <c r="G556" s="458">
        <f>'TSTCM FGD'!$G$75</f>
        <v>-698127</v>
      </c>
      <c r="H556" s="458">
        <f>'TSTCM FGD'!$H$75</f>
        <v>-124352</v>
      </c>
      <c r="I556" s="458">
        <f>'TSTCM FGD'!$I$75</f>
        <v>0</v>
      </c>
      <c r="J556" s="458">
        <f>'TSTCM FGD'!$J$75</f>
        <v>-3</v>
      </c>
      <c r="K556" s="458">
        <f>'TSTCM FGD'!$K$75</f>
        <v>430153</v>
      </c>
      <c r="L556" s="458">
        <f>'TSTCM FGD'!$L$75</f>
        <v>0</v>
      </c>
      <c r="M556" s="458">
        <f>'TSTCM FGD'!$M$75</f>
        <v>-94413</v>
      </c>
    </row>
    <row r="557" spans="2:13" s="440" customFormat="1" hidden="1" outlineLevel="1">
      <c r="B557" s="770" t="str">
        <f>'TSTCW FGD'!$B$2</f>
        <v>Texas State Technical College - Waco</v>
      </c>
      <c r="C557" s="458"/>
      <c r="D557" s="458">
        <f>'TSTCW FGD'!$D$75</f>
        <v>-1873207</v>
      </c>
      <c r="E557" s="458">
        <f>'TSTCW FGD'!$E$75</f>
        <v>3967887</v>
      </c>
      <c r="F557" s="458">
        <f>'TSTCW FGD'!$F$75</f>
        <v>2651801</v>
      </c>
      <c r="G557" s="458">
        <f>'TSTCW FGD'!$G$75</f>
        <v>-11020210</v>
      </c>
      <c r="H557" s="458">
        <f>'TSTCW FGD'!$H$75</f>
        <v>-378221</v>
      </c>
      <c r="I557" s="458">
        <f>'TSTCW FGD'!$I$75</f>
        <v>0</v>
      </c>
      <c r="J557" s="458">
        <f>'TSTCW FGD'!$J$75</f>
        <v>-5133742</v>
      </c>
      <c r="K557" s="458">
        <f>'TSTCW FGD'!$K$75</f>
        <v>7900306</v>
      </c>
      <c r="L557" s="458">
        <f>'TSTCW FGD'!$L$75</f>
        <v>0</v>
      </c>
      <c r="M557" s="458">
        <f>'TSTCW FGD'!$M$75</f>
        <v>-3885386</v>
      </c>
    </row>
    <row r="558" spans="2:13" s="440" customFormat="1" hidden="1" outlineLevel="1">
      <c r="B558" s="770" t="str">
        <f>'TSTCWT FGD'!$B$2</f>
        <v>Texas State Technical College - West Texas</v>
      </c>
      <c r="C558" s="458"/>
      <c r="D558" s="458">
        <f>'TSTCWT FGD'!$D$75</f>
        <v>-3198105</v>
      </c>
      <c r="E558" s="458">
        <f>'TSTCWT FGD'!$E$75</f>
        <v>1080366</v>
      </c>
      <c r="F558" s="458">
        <f>'TSTCWT FGD'!$F$75</f>
        <v>370763</v>
      </c>
      <c r="G558" s="458">
        <f>'TSTCWT FGD'!$G$75</f>
        <v>-1612657</v>
      </c>
      <c r="H558" s="458">
        <f>'TSTCWT FGD'!$H$75</f>
        <v>-555256</v>
      </c>
      <c r="I558" s="458">
        <f>'TSTCWT FGD'!$I$75</f>
        <v>0</v>
      </c>
      <c r="J558" s="458">
        <f>'TSTCWT FGD'!$J$75</f>
        <v>0</v>
      </c>
      <c r="K558" s="458">
        <f>'TSTCWT FGD'!$K$75</f>
        <v>1622373</v>
      </c>
      <c r="L558" s="458">
        <f>'TSTCWT FGD'!$L$75</f>
        <v>0</v>
      </c>
      <c r="M558" s="458">
        <f>'TSTCWT FGD'!$M$75</f>
        <v>-2292516</v>
      </c>
    </row>
    <row r="559" spans="2:13" s="440" customFormat="1" hidden="1" outlineLevel="1">
      <c r="B559" s="770" t="str">
        <f>'TSTCNT FGD'!$B$2</f>
        <v>Texas State Technical College - North Texas</v>
      </c>
      <c r="C559" s="458"/>
      <c r="D559" s="458">
        <f>'TSTCNT FGD'!$D$75</f>
        <v>-1123429</v>
      </c>
      <c r="E559" s="458">
        <f>'TSTCNT FGD'!$E$75</f>
        <v>372886</v>
      </c>
      <c r="F559" s="458">
        <f>'TSTCNT FGD'!$F$75</f>
        <v>2805</v>
      </c>
      <c r="G559" s="458">
        <f>'TSTCNT FGD'!$G$75</f>
        <v>-299882</v>
      </c>
      <c r="H559" s="458">
        <f>'TSTCNT FGD'!$H$75</f>
        <v>0</v>
      </c>
      <c r="I559" s="458">
        <f>'TSTCNT FGD'!$I$75</f>
        <v>0</v>
      </c>
      <c r="J559" s="458">
        <f>'TSTCNT FGD'!$J$75</f>
        <v>0</v>
      </c>
      <c r="K559" s="458">
        <f>'TSTCNT FGD'!$K$75</f>
        <v>710500</v>
      </c>
      <c r="L559" s="458">
        <f>'TSTCNT FGD'!$L$75</f>
        <v>0</v>
      </c>
      <c r="M559" s="458">
        <f>'TSTCNT FGD'!$M$75</f>
        <v>-337120</v>
      </c>
    </row>
    <row r="560" spans="2:13" s="440" customFormat="1" hidden="1" outlineLevel="1">
      <c r="B560" s="770" t="str">
        <f>'TSTCFB FGD'!$B$2</f>
        <v>Texas State Technical College - Fort Bend</v>
      </c>
      <c r="C560" s="458"/>
      <c r="D560" s="458">
        <f>'TSTCFB FGD'!$D$75</f>
        <v>-1818255</v>
      </c>
      <c r="E560" s="458">
        <f>'TSTCFB FGD'!$E$75</f>
        <v>-4244366</v>
      </c>
      <c r="F560" s="458">
        <f>'TSTCFB FGD'!$F$75</f>
        <v>79096</v>
      </c>
      <c r="G560" s="458">
        <f>'TSTCFB FGD'!$G$75</f>
        <v>-879140</v>
      </c>
      <c r="H560" s="458">
        <f>'TSTCFB FGD'!$H$75</f>
        <v>0</v>
      </c>
      <c r="I560" s="458">
        <f>'TSTCFB FGD'!$I$75</f>
        <v>0</v>
      </c>
      <c r="J560" s="458">
        <f>'TSTCFB FGD'!$J$75</f>
        <v>2758956</v>
      </c>
      <c r="K560" s="458">
        <f>'TSTCFB FGD'!$K$75</f>
        <v>6112472</v>
      </c>
      <c r="L560" s="458">
        <f>'TSTCFB FGD'!$L$75</f>
        <v>0</v>
      </c>
      <c r="M560" s="458">
        <f>'TSTCFB FGD'!$M$75</f>
        <v>2008763</v>
      </c>
    </row>
    <row r="561" spans="2:13" s="440" customFormat="1" collapsed="1">
      <c r="B561" s="440" t="s">
        <v>627</v>
      </c>
      <c r="C561" s="458"/>
      <c r="D561" s="458">
        <f t="shared" ref="D561:M561" si="55">SUM(D552:D560)</f>
        <v>-11759549</v>
      </c>
      <c r="E561" s="458">
        <f t="shared" si="55"/>
        <v>2830194</v>
      </c>
      <c r="F561" s="458">
        <f t="shared" si="55"/>
        <v>4603246</v>
      </c>
      <c r="G561" s="458">
        <f t="shared" si="55"/>
        <v>-16952788</v>
      </c>
      <c r="H561" s="458">
        <f t="shared" si="55"/>
        <v>-1866204</v>
      </c>
      <c r="I561" s="458">
        <f t="shared" si="55"/>
        <v>-655</v>
      </c>
      <c r="J561" s="458">
        <f t="shared" si="55"/>
        <v>733223</v>
      </c>
      <c r="K561" s="458">
        <f t="shared" si="55"/>
        <v>19225051</v>
      </c>
      <c r="L561" s="458">
        <f t="shared" si="55"/>
        <v>3363057</v>
      </c>
      <c r="M561" s="458">
        <f t="shared" si="55"/>
        <v>175575</v>
      </c>
    </row>
    <row r="562" spans="2:13" s="440" customFormat="1" hidden="1" outlineLevel="1">
      <c r="B562" s="770" t="str">
        <f>'LIT FGD'!$B$2</f>
        <v>Lamar Institute of Technology</v>
      </c>
      <c r="C562" s="458"/>
      <c r="D562" s="458">
        <f>'LIT FGD'!$D$76</f>
        <v>0</v>
      </c>
      <c r="E562" s="458">
        <f>'LIT FGD'!$E$76</f>
        <v>0</v>
      </c>
      <c r="F562" s="458">
        <f>'LIT FGD'!$F$76</f>
        <v>0</v>
      </c>
      <c r="G562" s="458">
        <f>'LIT FGD'!$G$76</f>
        <v>0</v>
      </c>
      <c r="H562" s="458">
        <f>'LIT FGD'!$H$76</f>
        <v>0</v>
      </c>
      <c r="I562" s="458">
        <f>'LIT FGD'!$I$76</f>
        <v>0</v>
      </c>
      <c r="J562" s="458">
        <f>'LIT FGD'!$J$76</f>
        <v>0</v>
      </c>
      <c r="K562" s="458">
        <f>'LIT FGD'!$K$76</f>
        <v>0</v>
      </c>
      <c r="L562" s="458">
        <f>'LIT FGD'!$L$76</f>
        <v>0</v>
      </c>
      <c r="M562" s="458">
        <f>'LIT FGD'!$M$76</f>
        <v>0</v>
      </c>
    </row>
    <row r="563" spans="2:13" s="440" customFormat="1" hidden="1" outlineLevel="1">
      <c r="B563" s="770" t="str">
        <f>'LSCO FGD'!$B$2</f>
        <v>Lamar State College - Orange</v>
      </c>
      <c r="C563" s="458"/>
      <c r="D563" s="458">
        <f>'LSCO FGD'!$D$76</f>
        <v>0</v>
      </c>
      <c r="E563" s="458">
        <f>'LSCO FGD'!$E$76</f>
        <v>0</v>
      </c>
      <c r="F563" s="458">
        <f>'LSCO FGD'!$F$76</f>
        <v>0</v>
      </c>
      <c r="G563" s="458">
        <f>'LSCO FGD'!$G$76</f>
        <v>0</v>
      </c>
      <c r="H563" s="458">
        <f>'LSCO FGD'!$H$76</f>
        <v>0</v>
      </c>
      <c r="I563" s="458">
        <f>'LSCO FGD'!$I$76</f>
        <v>0</v>
      </c>
      <c r="J563" s="458">
        <f>'LSCO FGD'!$J$76</f>
        <v>0</v>
      </c>
      <c r="K563" s="458">
        <f>'LSCO FGD'!$K$76</f>
        <v>0</v>
      </c>
      <c r="L563" s="458">
        <f>'LSCO FGD'!$L$76</f>
        <v>0</v>
      </c>
      <c r="M563" s="458">
        <f>'LSCO FGD'!$M$76</f>
        <v>0</v>
      </c>
    </row>
    <row r="564" spans="2:13" s="440" customFormat="1" hidden="1" outlineLevel="1">
      <c r="B564" s="770" t="str">
        <f>'LSCPA FGD'!$B$2</f>
        <v>Lamar State College - Port Arthur</v>
      </c>
      <c r="C564" s="458"/>
      <c r="D564" s="458">
        <f>'LSCPA FGD'!$D$76</f>
        <v>0</v>
      </c>
      <c r="E564" s="458">
        <f>'LSCPA FGD'!$E$76</f>
        <v>0</v>
      </c>
      <c r="F564" s="458">
        <f>'LSCPA FGD'!$F$76</f>
        <v>0</v>
      </c>
      <c r="G564" s="458">
        <f>'LSCPA FGD'!$G$76</f>
        <v>0</v>
      </c>
      <c r="H564" s="458">
        <f>'LSCPA FGD'!$H$76</f>
        <v>0</v>
      </c>
      <c r="I564" s="458">
        <f>'LSCPA FGD'!$I$76</f>
        <v>0</v>
      </c>
      <c r="J564" s="458">
        <f>'LSCPA FGD'!$J$76</f>
        <v>0</v>
      </c>
      <c r="K564" s="458">
        <f>'LSCPA FGD'!$K$76</f>
        <v>0</v>
      </c>
      <c r="L564" s="458">
        <f>'LSCPA FGD'!$L$76</f>
        <v>0</v>
      </c>
      <c r="M564" s="458">
        <f>'LSCPA FGD'!$M$76</f>
        <v>0</v>
      </c>
    </row>
    <row r="565" spans="2:13" s="440" customFormat="1" hidden="1" outlineLevel="1">
      <c r="B565" s="770" t="str">
        <f>'TSTCH FGD'!$B$2</f>
        <v>Texas State Technical College - Harlingen</v>
      </c>
      <c r="C565" s="458"/>
      <c r="D565" s="458">
        <f>'TSTCH FGD'!$D$76</f>
        <v>0</v>
      </c>
      <c r="E565" s="458">
        <f>'TSTCH FGD'!$E$76</f>
        <v>0</v>
      </c>
      <c r="F565" s="458">
        <f>'TSTCH FGD'!$F$76</f>
        <v>0</v>
      </c>
      <c r="G565" s="458">
        <f>'TSTCH FGD'!$G$76</f>
        <v>0</v>
      </c>
      <c r="H565" s="458">
        <f>'TSTCH FGD'!$H$76</f>
        <v>0</v>
      </c>
      <c r="I565" s="458">
        <f>'TSTCH FGD'!$I$76</f>
        <v>0</v>
      </c>
      <c r="J565" s="458">
        <f>'TSTCH FGD'!$J$76</f>
        <v>0</v>
      </c>
      <c r="K565" s="458">
        <f>'TSTCH FGD'!$K$76</f>
        <v>0</v>
      </c>
      <c r="L565" s="458">
        <f>'TSTCH FGD'!$L$76</f>
        <v>0</v>
      </c>
      <c r="M565" s="458">
        <f>'TSTCH FGD'!$M$76</f>
        <v>0</v>
      </c>
    </row>
    <row r="566" spans="2:13" s="440" customFormat="1" hidden="1" outlineLevel="1">
      <c r="B566" s="770" t="str">
        <f>'TSTCM FGD'!$B$2</f>
        <v>Texas State Technical College - Marshall</v>
      </c>
      <c r="C566" s="458"/>
      <c r="D566" s="458">
        <f>'TSTCM FGD'!$D$76</f>
        <v>0</v>
      </c>
      <c r="E566" s="458">
        <f>'TSTCM FGD'!$E$76</f>
        <v>0</v>
      </c>
      <c r="F566" s="458">
        <f>'TSTCM FGD'!$F$76</f>
        <v>0</v>
      </c>
      <c r="G566" s="458">
        <f>'TSTCM FGD'!$G$76</f>
        <v>0</v>
      </c>
      <c r="H566" s="458">
        <f>'TSTCM FGD'!$H$76</f>
        <v>0</v>
      </c>
      <c r="I566" s="458">
        <f>'TSTCM FGD'!$I$76</f>
        <v>0</v>
      </c>
      <c r="J566" s="458">
        <f>'TSTCM FGD'!$J$76</f>
        <v>0</v>
      </c>
      <c r="K566" s="458">
        <f>'TSTCM FGD'!$K$76</f>
        <v>0</v>
      </c>
      <c r="L566" s="458">
        <f>'TSTCM FGD'!$L$76</f>
        <v>0</v>
      </c>
      <c r="M566" s="458">
        <f>'TSTCM FGD'!$M$76</f>
        <v>0</v>
      </c>
    </row>
    <row r="567" spans="2:13" s="440" customFormat="1" hidden="1" outlineLevel="1">
      <c r="B567" s="770" t="str">
        <f>'TSTCW FGD'!$B$2</f>
        <v>Texas State Technical College - Waco</v>
      </c>
      <c r="C567" s="458"/>
      <c r="D567" s="458">
        <f>'TSTCW FGD'!$D$76</f>
        <v>0</v>
      </c>
      <c r="E567" s="458">
        <f>'TSTCW FGD'!$E$76</f>
        <v>0</v>
      </c>
      <c r="F567" s="458">
        <f>'TSTCW FGD'!$F$76</f>
        <v>0</v>
      </c>
      <c r="G567" s="458">
        <f>'TSTCW FGD'!$G$76</f>
        <v>0</v>
      </c>
      <c r="H567" s="458">
        <f>'TSTCW FGD'!$H$76</f>
        <v>0</v>
      </c>
      <c r="I567" s="458">
        <f>'TSTCW FGD'!$I$76</f>
        <v>0</v>
      </c>
      <c r="J567" s="458">
        <f>'TSTCW FGD'!$J$76</f>
        <v>0</v>
      </c>
      <c r="K567" s="458">
        <f>'TSTCW FGD'!$K$76</f>
        <v>0</v>
      </c>
      <c r="L567" s="458">
        <f>'TSTCW FGD'!$L$76</f>
        <v>0</v>
      </c>
      <c r="M567" s="458">
        <f>'TSTCW FGD'!$M$76</f>
        <v>0</v>
      </c>
    </row>
    <row r="568" spans="2:13" s="440" customFormat="1" hidden="1" outlineLevel="1">
      <c r="B568" s="770" t="str">
        <f>'TSTCWT FGD'!$B$2</f>
        <v>Texas State Technical College - West Texas</v>
      </c>
      <c r="C568" s="458"/>
      <c r="D568" s="458">
        <f>'TSTCWT FGD'!$D$76</f>
        <v>0</v>
      </c>
      <c r="E568" s="458">
        <f>'TSTCWT FGD'!$E$76</f>
        <v>0</v>
      </c>
      <c r="F568" s="458">
        <f>'TSTCWT FGD'!$F$76</f>
        <v>0</v>
      </c>
      <c r="G568" s="458">
        <f>'TSTCWT FGD'!$G$76</f>
        <v>0</v>
      </c>
      <c r="H568" s="458">
        <f>'TSTCWT FGD'!$H$76</f>
        <v>0</v>
      </c>
      <c r="I568" s="458">
        <f>'TSTCWT FGD'!$I$76</f>
        <v>0</v>
      </c>
      <c r="J568" s="458">
        <f>'TSTCWT FGD'!$J$76</f>
        <v>0</v>
      </c>
      <c r="K568" s="458">
        <f>'TSTCWT FGD'!$K$76</f>
        <v>0</v>
      </c>
      <c r="L568" s="458">
        <f>'TSTCWT FGD'!$L$76</f>
        <v>0</v>
      </c>
      <c r="M568" s="458">
        <f>'TSTCWT FGD'!$M$76</f>
        <v>0</v>
      </c>
    </row>
    <row r="569" spans="2:13" s="440" customFormat="1" hidden="1" outlineLevel="1">
      <c r="B569" s="770" t="str">
        <f>'TSTCNT FGD'!$B$2</f>
        <v>Texas State Technical College - North Texas</v>
      </c>
      <c r="C569" s="458"/>
      <c r="D569" s="458">
        <f>'TSTCNT FGD'!$D$76</f>
        <v>0</v>
      </c>
      <c r="E569" s="458">
        <f>'TSTCNT FGD'!$E$76</f>
        <v>0</v>
      </c>
      <c r="F569" s="458">
        <f>'TSTCNT FGD'!$F$76</f>
        <v>0</v>
      </c>
      <c r="G569" s="458">
        <f>'TSTCNT FGD'!$G$76</f>
        <v>0</v>
      </c>
      <c r="H569" s="458">
        <f>'TSTCNT FGD'!$H$76</f>
        <v>0</v>
      </c>
      <c r="I569" s="458">
        <f>'TSTCNT FGD'!$I$76</f>
        <v>0</v>
      </c>
      <c r="J569" s="458">
        <f>'TSTCNT FGD'!$J$76</f>
        <v>0</v>
      </c>
      <c r="K569" s="458">
        <f>'TSTCNT FGD'!$K$76</f>
        <v>0</v>
      </c>
      <c r="L569" s="458">
        <f>'TSTCNT FGD'!$L$76</f>
        <v>0</v>
      </c>
      <c r="M569" s="458">
        <f>'TSTCNT FGD'!$M$76</f>
        <v>0</v>
      </c>
    </row>
    <row r="570" spans="2:13" s="440" customFormat="1" hidden="1" outlineLevel="1">
      <c r="B570" s="770" t="str">
        <f>'TSTCFB FGD'!$B$2</f>
        <v>Texas State Technical College - Fort Bend</v>
      </c>
      <c r="C570" s="458"/>
      <c r="D570" s="458">
        <f>'TSTCFB FGD'!$D$76</f>
        <v>0</v>
      </c>
      <c r="E570" s="458">
        <f>'TSTCFB FGD'!$E$76</f>
        <v>0</v>
      </c>
      <c r="F570" s="458">
        <f>'TSTCFB FGD'!$F$76</f>
        <v>0</v>
      </c>
      <c r="G570" s="458">
        <f>'TSTCFB FGD'!$G$76</f>
        <v>0</v>
      </c>
      <c r="H570" s="458">
        <f>'TSTCFB FGD'!$H$76</f>
        <v>0</v>
      </c>
      <c r="I570" s="458">
        <f>'TSTCFB FGD'!$I$76</f>
        <v>0</v>
      </c>
      <c r="J570" s="458">
        <f>'TSTCFB FGD'!$J$76</f>
        <v>0</v>
      </c>
      <c r="K570" s="458">
        <f>'TSTCFB FGD'!$K$76</f>
        <v>0</v>
      </c>
      <c r="L570" s="458">
        <f>'TSTCFB FGD'!$L$76</f>
        <v>0</v>
      </c>
      <c r="M570" s="458">
        <f>'TSTCFB FGD'!$M$76</f>
        <v>0</v>
      </c>
    </row>
    <row r="571" spans="2:13" s="440" customFormat="1" collapsed="1">
      <c r="B571" s="440" t="s">
        <v>45</v>
      </c>
      <c r="C571" s="458"/>
      <c r="D571" s="458">
        <f t="shared" ref="D571:M571" si="56">SUM(D562:D570)</f>
        <v>0</v>
      </c>
      <c r="E571" s="458">
        <f t="shared" si="56"/>
        <v>0</v>
      </c>
      <c r="F571" s="458">
        <f t="shared" si="56"/>
        <v>0</v>
      </c>
      <c r="G571" s="458">
        <f t="shared" si="56"/>
        <v>0</v>
      </c>
      <c r="H571" s="458">
        <f t="shared" si="56"/>
        <v>0</v>
      </c>
      <c r="I571" s="458">
        <f t="shared" si="56"/>
        <v>0</v>
      </c>
      <c r="J571" s="458">
        <f t="shared" si="56"/>
        <v>0</v>
      </c>
      <c r="K571" s="458">
        <f t="shared" si="56"/>
        <v>0</v>
      </c>
      <c r="L571" s="458">
        <f t="shared" si="56"/>
        <v>0</v>
      </c>
      <c r="M571" s="458">
        <f t="shared" si="56"/>
        <v>0</v>
      </c>
    </row>
    <row r="572" spans="2:13" s="440" customFormat="1" hidden="1" outlineLevel="1">
      <c r="B572" s="770" t="str">
        <f>'LIT FGD'!$B$2</f>
        <v>Lamar Institute of Technology</v>
      </c>
      <c r="C572" s="458"/>
      <c r="D572" s="458">
        <f>'LIT FGD'!$D$77</f>
        <v>-1294750</v>
      </c>
      <c r="E572" s="458">
        <f>'LIT FGD'!$E$77</f>
        <v>0</v>
      </c>
      <c r="F572" s="458">
        <f>'LIT FGD'!$F$77</f>
        <v>0</v>
      </c>
      <c r="G572" s="458">
        <f>'LIT FGD'!$G$77</f>
        <v>0</v>
      </c>
      <c r="H572" s="458">
        <f>'LIT FGD'!$H$77</f>
        <v>0</v>
      </c>
      <c r="I572" s="458">
        <f>'LIT FGD'!$I$77</f>
        <v>0</v>
      </c>
      <c r="J572" s="458">
        <f>'LIT FGD'!$J$77</f>
        <v>0</v>
      </c>
      <c r="K572" s="458">
        <f>'LIT FGD'!$K$77</f>
        <v>0</v>
      </c>
      <c r="L572" s="458">
        <f>'LIT FGD'!$L$77</f>
        <v>0</v>
      </c>
      <c r="M572" s="458">
        <f>'LIT FGD'!$M$77</f>
        <v>-1294750</v>
      </c>
    </row>
    <row r="573" spans="2:13" s="440" customFormat="1" hidden="1" outlineLevel="1">
      <c r="B573" s="770" t="str">
        <f>'LSCO FGD'!$B$2</f>
        <v>Lamar State College - Orange</v>
      </c>
      <c r="C573" s="458"/>
      <c r="D573" s="458">
        <f>'LSCO FGD'!$D$77</f>
        <v>-1357000</v>
      </c>
      <c r="E573" s="458">
        <f>'LSCO FGD'!$E$77</f>
        <v>-103424</v>
      </c>
      <c r="F573" s="458">
        <f>'LSCO FGD'!$F$77</f>
        <v>0</v>
      </c>
      <c r="G573" s="458">
        <f>'LSCO FGD'!$G$77</f>
        <v>0</v>
      </c>
      <c r="H573" s="458">
        <f>'LSCO FGD'!$H$77</f>
        <v>0</v>
      </c>
      <c r="I573" s="458">
        <f>'LSCO FGD'!$I$77</f>
        <v>0</v>
      </c>
      <c r="J573" s="458">
        <f>'LSCO FGD'!$J$77</f>
        <v>0</v>
      </c>
      <c r="K573" s="458">
        <f>'LSCO FGD'!$K$77</f>
        <v>0</v>
      </c>
      <c r="L573" s="458">
        <f>'LSCO FGD'!$L$77</f>
        <v>0</v>
      </c>
      <c r="M573" s="458">
        <f>'LSCO FGD'!$M$77</f>
        <v>-1460424</v>
      </c>
    </row>
    <row r="574" spans="2:13" s="440" customFormat="1" hidden="1" outlineLevel="1">
      <c r="B574" s="770" t="str">
        <f>'LSCPA FGD'!$B$2</f>
        <v>Lamar State College - Port Arthur</v>
      </c>
      <c r="C574" s="458"/>
      <c r="D574" s="458">
        <f>'LSCPA FGD'!$D$77</f>
        <v>-1217750</v>
      </c>
      <c r="E574" s="458">
        <f>'LSCPA FGD'!$E$77</f>
        <v>0</v>
      </c>
      <c r="F574" s="458">
        <f>'LSCPA FGD'!$F$77</f>
        <v>0</v>
      </c>
      <c r="G574" s="458">
        <f>'LSCPA FGD'!$G$77</f>
        <v>0</v>
      </c>
      <c r="H574" s="458">
        <f>'LSCPA FGD'!$H$77</f>
        <v>0</v>
      </c>
      <c r="I574" s="458">
        <f>'LSCPA FGD'!$I$77</f>
        <v>0</v>
      </c>
      <c r="J574" s="458">
        <f>'LSCPA FGD'!$J$77</f>
        <v>0</v>
      </c>
      <c r="K574" s="458">
        <f>'LSCPA FGD'!$K$77</f>
        <v>0</v>
      </c>
      <c r="L574" s="458">
        <f>'LSCPA FGD'!$L$77</f>
        <v>0</v>
      </c>
      <c r="M574" s="458">
        <f>'LSCPA FGD'!$M$77</f>
        <v>-1217750</v>
      </c>
    </row>
    <row r="575" spans="2:13" s="440" customFormat="1" hidden="1" outlineLevel="1">
      <c r="B575" s="770" t="str">
        <f>'TSTCH FGD'!$B$2</f>
        <v>Texas State Technical College - Harlingen</v>
      </c>
      <c r="C575" s="458"/>
      <c r="D575" s="458">
        <f>'TSTCH FGD'!$D$77</f>
        <v>0</v>
      </c>
      <c r="E575" s="458">
        <f>'TSTCH FGD'!$E$77</f>
        <v>0</v>
      </c>
      <c r="F575" s="458">
        <f>'TSTCH FGD'!$F$77</f>
        <v>0</v>
      </c>
      <c r="G575" s="458">
        <f>'TSTCH FGD'!$G$77</f>
        <v>0</v>
      </c>
      <c r="H575" s="458">
        <f>'TSTCH FGD'!$H$77</f>
        <v>0</v>
      </c>
      <c r="I575" s="458">
        <f>'TSTCH FGD'!$I$77</f>
        <v>0</v>
      </c>
      <c r="J575" s="458">
        <f>'TSTCH FGD'!$J$77</f>
        <v>0</v>
      </c>
      <c r="K575" s="458">
        <f>'TSTCH FGD'!$K$77</f>
        <v>-2449247</v>
      </c>
      <c r="L575" s="458">
        <f>'TSTCH FGD'!$L$77</f>
        <v>2061743</v>
      </c>
      <c r="M575" s="458">
        <f>'TSTCH FGD'!$M$77</f>
        <v>-387504</v>
      </c>
    </row>
    <row r="576" spans="2:13" s="440" customFormat="1" hidden="1" outlineLevel="1">
      <c r="B576" s="770" t="str">
        <f>'TSTCM FGD'!$B$2</f>
        <v>Texas State Technical College - Marshall</v>
      </c>
      <c r="C576" s="458"/>
      <c r="D576" s="458">
        <f>'TSTCM FGD'!$D$77</f>
        <v>0</v>
      </c>
      <c r="E576" s="458">
        <f>'TSTCM FGD'!$E$77</f>
        <v>0</v>
      </c>
      <c r="F576" s="458">
        <f>'TSTCM FGD'!$F$77</f>
        <v>-12768</v>
      </c>
      <c r="G576" s="458">
        <f>'TSTCM FGD'!$G$77</f>
        <v>0</v>
      </c>
      <c r="H576" s="458">
        <f>'TSTCM FGD'!$H$77</f>
        <v>0</v>
      </c>
      <c r="I576" s="458">
        <f>'TSTCM FGD'!$I$77</f>
        <v>0</v>
      </c>
      <c r="J576" s="458">
        <f>'TSTCM FGD'!$J$77</f>
        <v>0</v>
      </c>
      <c r="K576" s="458">
        <f>'TSTCM FGD'!$K$77</f>
        <v>-430152</v>
      </c>
      <c r="L576" s="458">
        <f>'TSTCM FGD'!$L$77</f>
        <v>378686</v>
      </c>
      <c r="M576" s="458">
        <f>'TSTCM FGD'!$M$77</f>
        <v>-64234</v>
      </c>
    </row>
    <row r="577" spans="2:13" s="440" customFormat="1" hidden="1" outlineLevel="1">
      <c r="B577" s="770" t="str">
        <f>'TSTCW FGD'!$B$2</f>
        <v>Texas State Technical College - Waco</v>
      </c>
      <c r="C577" s="458"/>
      <c r="D577" s="458">
        <f>'TSTCW FGD'!$D$77</f>
        <v>0</v>
      </c>
      <c r="E577" s="458">
        <f>'TSTCW FGD'!$E$77</f>
        <v>0</v>
      </c>
      <c r="F577" s="458">
        <f>'TSTCW FGD'!$F$77</f>
        <v>0</v>
      </c>
      <c r="G577" s="458">
        <f>'TSTCW FGD'!$G$77</f>
        <v>0</v>
      </c>
      <c r="H577" s="458">
        <f>'TSTCW FGD'!$H$77</f>
        <v>0</v>
      </c>
      <c r="I577" s="458">
        <f>'TSTCW FGD'!$I$77</f>
        <v>0</v>
      </c>
      <c r="J577" s="458">
        <f>'TSTCW FGD'!$J$77</f>
        <v>0</v>
      </c>
      <c r="K577" s="458">
        <f>'TSTCW FGD'!$K$77</f>
        <v>-8672685</v>
      </c>
      <c r="L577" s="458">
        <f>'TSTCW FGD'!$L$77</f>
        <v>6892213</v>
      </c>
      <c r="M577" s="458">
        <f>'TSTCW FGD'!$M$77</f>
        <v>-1780472</v>
      </c>
    </row>
    <row r="578" spans="2:13" s="440" customFormat="1" hidden="1" outlineLevel="1">
      <c r="B578" s="770" t="str">
        <f>'TSTCWT FGD'!$B$2</f>
        <v>Texas State Technical College - West Texas</v>
      </c>
      <c r="C578" s="458"/>
      <c r="D578" s="458">
        <f>'TSTCWT FGD'!$D$77</f>
        <v>0</v>
      </c>
      <c r="E578" s="458">
        <f>'TSTCWT FGD'!$E$77</f>
        <v>0</v>
      </c>
      <c r="F578" s="458">
        <f>'TSTCWT FGD'!$F$77</f>
        <v>0</v>
      </c>
      <c r="G578" s="458">
        <f>'TSTCWT FGD'!$G$77</f>
        <v>0</v>
      </c>
      <c r="H578" s="458">
        <f>'TSTCWT FGD'!$H$77</f>
        <v>0</v>
      </c>
      <c r="I578" s="458">
        <f>'TSTCWT FGD'!$I$77</f>
        <v>0</v>
      </c>
      <c r="J578" s="458">
        <f>'TSTCWT FGD'!$J$77</f>
        <v>0</v>
      </c>
      <c r="K578" s="458">
        <f>'TSTCWT FGD'!$K$77</f>
        <v>-1622371</v>
      </c>
      <c r="L578" s="458">
        <f>'TSTCWT FGD'!$L$77</f>
        <v>1219212</v>
      </c>
      <c r="M578" s="458">
        <f>'TSTCWT FGD'!$M$77</f>
        <v>-403159</v>
      </c>
    </row>
    <row r="579" spans="2:13" s="440" customFormat="1" hidden="1" outlineLevel="1">
      <c r="B579" s="770" t="str">
        <f>'TSTCNT FGD'!$B$2</f>
        <v>Texas State Technical College - North Texas</v>
      </c>
      <c r="C579" s="458"/>
      <c r="D579" s="458">
        <f>'TSTCNT FGD'!$D$77</f>
        <v>0</v>
      </c>
      <c r="E579" s="458">
        <f>'TSTCNT FGD'!$E$77</f>
        <v>0</v>
      </c>
      <c r="F579" s="458">
        <f>'TSTCNT FGD'!$F$77</f>
        <v>0</v>
      </c>
      <c r="G579" s="458">
        <f>'TSTCNT FGD'!$G$77</f>
        <v>0</v>
      </c>
      <c r="H579" s="458">
        <f>'TSTCNT FGD'!$H$77</f>
        <v>0</v>
      </c>
      <c r="I579" s="458">
        <f>'TSTCNT FGD'!$I$77</f>
        <v>0</v>
      </c>
      <c r="J579" s="458">
        <f>'TSTCNT FGD'!$J$77</f>
        <v>0</v>
      </c>
      <c r="K579" s="458">
        <f>'TSTCNT FGD'!$K$77</f>
        <v>-710500</v>
      </c>
      <c r="L579" s="458">
        <f>'TSTCNT FGD'!$L$77</f>
        <v>440879</v>
      </c>
      <c r="M579" s="458">
        <f>'TSTCNT FGD'!$M$77</f>
        <v>-269621</v>
      </c>
    </row>
    <row r="580" spans="2:13" s="440" customFormat="1" hidden="1" outlineLevel="1">
      <c r="B580" s="770" t="str">
        <f>'TSTCFB FGD'!$B$2</f>
        <v>Texas State Technical College - Fort Bend</v>
      </c>
      <c r="C580" s="458"/>
      <c r="D580" s="458">
        <f>'TSTCFB FGD'!$D$77</f>
        <v>0</v>
      </c>
      <c r="E580" s="458">
        <f>'TSTCFB FGD'!$E$77</f>
        <v>0</v>
      </c>
      <c r="F580" s="458">
        <f>'TSTCFB FGD'!$F$77</f>
        <v>0</v>
      </c>
      <c r="G580" s="458">
        <f>'TSTCFB FGD'!$G$77</f>
        <v>0</v>
      </c>
      <c r="H580" s="458">
        <f>'TSTCFB FGD'!$H$77</f>
        <v>0</v>
      </c>
      <c r="I580" s="458">
        <f>'TSTCFB FGD'!$I$77</f>
        <v>0</v>
      </c>
      <c r="J580" s="458">
        <f>'TSTCFB FGD'!$J$77</f>
        <v>0</v>
      </c>
      <c r="K580" s="458">
        <f>'TSTCFB FGD'!$K$77</f>
        <v>-6112472</v>
      </c>
      <c r="L580" s="458">
        <f>'TSTCFB FGD'!$L$77</f>
        <v>5241775</v>
      </c>
      <c r="M580" s="458">
        <f>'TSTCFB FGD'!$M$77</f>
        <v>-870697</v>
      </c>
    </row>
    <row r="581" spans="2:13" s="440" customFormat="1" collapsed="1">
      <c r="B581" s="440" t="s">
        <v>46</v>
      </c>
      <c r="C581" s="458"/>
      <c r="D581" s="458">
        <f t="shared" ref="D581:M581" si="57">SUM(D572:D580)</f>
        <v>-3869500</v>
      </c>
      <c r="E581" s="458">
        <f t="shared" si="57"/>
        <v>-103424</v>
      </c>
      <c r="F581" s="458">
        <f t="shared" si="57"/>
        <v>-12768</v>
      </c>
      <c r="G581" s="458">
        <f t="shared" si="57"/>
        <v>0</v>
      </c>
      <c r="H581" s="458">
        <f t="shared" si="57"/>
        <v>0</v>
      </c>
      <c r="I581" s="458">
        <f t="shared" si="57"/>
        <v>0</v>
      </c>
      <c r="J581" s="458">
        <f t="shared" si="57"/>
        <v>0</v>
      </c>
      <c r="K581" s="458">
        <f t="shared" si="57"/>
        <v>-19997427</v>
      </c>
      <c r="L581" s="458">
        <f t="shared" si="57"/>
        <v>16234508</v>
      </c>
      <c r="M581" s="458">
        <f t="shared" si="57"/>
        <v>-7748611</v>
      </c>
    </row>
    <row r="582" spans="2:13" s="440" customFormat="1" hidden="1" outlineLevel="1">
      <c r="B582" s="770" t="str">
        <f>'LIT FGD'!$B$2</f>
        <v>Lamar Institute of Technology</v>
      </c>
      <c r="C582" s="458"/>
      <c r="D582" s="458">
        <f>'LIT FGD'!$D$78</f>
        <v>-3910446</v>
      </c>
      <c r="E582" s="458">
        <f>'LIT FGD'!$E$78</f>
        <v>109930</v>
      </c>
      <c r="F582" s="458">
        <f>'LIT FGD'!$F$78</f>
        <v>-12000</v>
      </c>
      <c r="G582" s="458">
        <f>'LIT FGD'!$G$78</f>
        <v>19806</v>
      </c>
      <c r="H582" s="458">
        <f>'LIT FGD'!$H$78</f>
        <v>42912</v>
      </c>
      <c r="I582" s="458">
        <f>'LIT FGD'!$I$78</f>
        <v>0</v>
      </c>
      <c r="J582" s="458">
        <f>'LIT FGD'!$J$78</f>
        <v>315798</v>
      </c>
      <c r="K582" s="458">
        <f>'LIT FGD'!$K$78</f>
        <v>0</v>
      </c>
      <c r="L582" s="458">
        <f>'LIT FGD'!$L$78</f>
        <v>3313598</v>
      </c>
      <c r="M582" s="458">
        <f>'LIT FGD'!$M$78</f>
        <v>-120402</v>
      </c>
    </row>
    <row r="583" spans="2:13" s="440" customFormat="1" hidden="1" outlineLevel="1">
      <c r="B583" s="770" t="str">
        <f>'LSCO FGD'!$B$2</f>
        <v>Lamar State College - Orange</v>
      </c>
      <c r="C583" s="458"/>
      <c r="D583" s="458">
        <f>'LSCO FGD'!$D$78</f>
        <v>-215413</v>
      </c>
      <c r="E583" s="458">
        <f>'LSCO FGD'!$E$78</f>
        <v>-268805</v>
      </c>
      <c r="F583" s="458">
        <f>'LSCO FGD'!$F$78</f>
        <v>0</v>
      </c>
      <c r="G583" s="458">
        <f>'LSCO FGD'!$G$78</f>
        <v>0</v>
      </c>
      <c r="H583" s="458">
        <f>'LSCO FGD'!$H$78</f>
        <v>0</v>
      </c>
      <c r="I583" s="458">
        <f>'LSCO FGD'!$I$78</f>
        <v>0</v>
      </c>
      <c r="J583" s="458">
        <f>'LSCO FGD'!$J$78</f>
        <v>0</v>
      </c>
      <c r="K583" s="458">
        <f>'LSCO FGD'!$K$78</f>
        <v>0</v>
      </c>
      <c r="L583" s="458">
        <f>'LSCO FGD'!$L$78</f>
        <v>0</v>
      </c>
      <c r="M583" s="458">
        <f>'LSCO FGD'!$M$78</f>
        <v>-484218</v>
      </c>
    </row>
    <row r="584" spans="2:13" s="440" customFormat="1" hidden="1" outlineLevel="1">
      <c r="B584" s="770" t="str">
        <f>'LSCPA FGD'!$B$2</f>
        <v>Lamar State College - Port Arthur</v>
      </c>
      <c r="C584" s="458"/>
      <c r="D584" s="458">
        <f>'LSCPA FGD'!$D$78</f>
        <v>-681656</v>
      </c>
      <c r="E584" s="458">
        <f>'LSCPA FGD'!$E$78</f>
        <v>-740436</v>
      </c>
      <c r="F584" s="458">
        <f>'LSCPA FGD'!$F$78</f>
        <v>827225</v>
      </c>
      <c r="G584" s="458">
        <f>'LSCPA FGD'!$G$78</f>
        <v>-271436</v>
      </c>
      <c r="H584" s="458">
        <f>'LSCPA FGD'!$H$78</f>
        <v>1938</v>
      </c>
      <c r="I584" s="458">
        <f>'LSCPA FGD'!$I$78</f>
        <v>-655</v>
      </c>
      <c r="J584" s="458">
        <f>'LSCPA FGD'!$J$78</f>
        <v>1961</v>
      </c>
      <c r="K584" s="458">
        <f>'LSCPA FGD'!$K$78</f>
        <v>0</v>
      </c>
      <c r="L584" s="458">
        <f>'LSCPA FGD'!$L$78</f>
        <v>49459</v>
      </c>
      <c r="M584" s="458">
        <f>'LSCPA FGD'!$M$78</f>
        <v>-813600</v>
      </c>
    </row>
    <row r="585" spans="2:13" s="440" customFormat="1" hidden="1" outlineLevel="1">
      <c r="B585" s="770" t="str">
        <f>'TSTCH FGD'!$B$2</f>
        <v>Texas State Technical College - Harlingen</v>
      </c>
      <c r="C585" s="458"/>
      <c r="D585" s="458">
        <f>'TSTCH FGD'!$D$78</f>
        <v>-2354734</v>
      </c>
      <c r="E585" s="458">
        <f>'TSTCH FGD'!$E$78</f>
        <v>1893262</v>
      </c>
      <c r="F585" s="458">
        <f>'TSTCH FGD'!$F$78</f>
        <v>487882</v>
      </c>
      <c r="G585" s="458">
        <f>'TSTCH FGD'!$G$78</f>
        <v>-2191142</v>
      </c>
      <c r="H585" s="458">
        <f>'TSTCH FGD'!$H$78</f>
        <v>-853225</v>
      </c>
      <c r="I585" s="458">
        <f>'TSTCH FGD'!$I$78</f>
        <v>0</v>
      </c>
      <c r="J585" s="458">
        <f>'TSTCH FGD'!$J$78</f>
        <v>2270924</v>
      </c>
      <c r="K585" s="458">
        <f>'TSTCH FGD'!$K$78</f>
        <v>0</v>
      </c>
      <c r="L585" s="458">
        <f>'TSTCH FGD'!$L$78</f>
        <v>2061743</v>
      </c>
      <c r="M585" s="458">
        <f>'TSTCH FGD'!$M$78</f>
        <v>1314710</v>
      </c>
    </row>
    <row r="586" spans="2:13" s="440" customFormat="1" hidden="1" outlineLevel="1">
      <c r="B586" s="770" t="str">
        <f>'TSTCM FGD'!$B$2</f>
        <v>Texas State Technical College - Marshall</v>
      </c>
      <c r="C586" s="458"/>
      <c r="D586" s="458">
        <f>'TSTCM FGD'!$D$78</f>
        <v>-453804</v>
      </c>
      <c r="E586" s="458">
        <f>'TSTCM FGD'!$E$78</f>
        <v>556046</v>
      </c>
      <c r="F586" s="458">
        <f>'TSTCM FGD'!$F$78</f>
        <v>182906</v>
      </c>
      <c r="G586" s="458">
        <f>'TSTCM FGD'!$G$78</f>
        <v>-698127</v>
      </c>
      <c r="H586" s="458">
        <f>'TSTCM FGD'!$H$78</f>
        <v>-124352</v>
      </c>
      <c r="I586" s="458">
        <f>'TSTCM FGD'!$I$78</f>
        <v>0</v>
      </c>
      <c r="J586" s="458">
        <f>'TSTCM FGD'!$J$78</f>
        <v>-97166</v>
      </c>
      <c r="K586" s="458">
        <f>'TSTCM FGD'!$K$78</f>
        <v>1</v>
      </c>
      <c r="L586" s="458">
        <f>'TSTCM FGD'!$L$78</f>
        <v>378686</v>
      </c>
      <c r="M586" s="458">
        <f>'TSTCM FGD'!$M$78</f>
        <v>-255810</v>
      </c>
    </row>
    <row r="587" spans="2:13" s="440" customFormat="1" hidden="1" outlineLevel="1">
      <c r="B587" s="770" t="str">
        <f>'TSTCW FGD'!$B$2</f>
        <v>Texas State Technical College - Waco</v>
      </c>
      <c r="C587" s="458"/>
      <c r="D587" s="458">
        <f>'TSTCW FGD'!$D$78</f>
        <v>-1873207</v>
      </c>
      <c r="E587" s="458">
        <f>'TSTCW FGD'!$E$78</f>
        <v>3967887</v>
      </c>
      <c r="F587" s="458">
        <f>'TSTCW FGD'!$F$78</f>
        <v>2651801</v>
      </c>
      <c r="G587" s="458">
        <f>'TSTCW FGD'!$G$78</f>
        <v>-11020210</v>
      </c>
      <c r="H587" s="458">
        <f>'TSTCW FGD'!$H$78</f>
        <v>-378221</v>
      </c>
      <c r="I587" s="458">
        <f>'TSTCW FGD'!$I$78</f>
        <v>0</v>
      </c>
      <c r="J587" s="458">
        <f>'TSTCW FGD'!$J$78</f>
        <v>-18267852</v>
      </c>
      <c r="K587" s="458">
        <f>'TSTCW FGD'!$K$78</f>
        <v>-772379</v>
      </c>
      <c r="L587" s="458">
        <f>'TSTCW FGD'!$L$78</f>
        <v>6892213</v>
      </c>
      <c r="M587" s="458">
        <f>'TSTCW FGD'!$M$78</f>
        <v>-18799968</v>
      </c>
    </row>
    <row r="588" spans="2:13" s="440" customFormat="1" hidden="1" outlineLevel="1">
      <c r="B588" s="770" t="str">
        <f>'TSTCWT FGD'!$B$2</f>
        <v>Texas State Technical College - West Texas</v>
      </c>
      <c r="C588" s="458"/>
      <c r="D588" s="458">
        <f>'TSTCWT FGD'!$D$78</f>
        <v>-3198105</v>
      </c>
      <c r="E588" s="458">
        <f>'TSTCWT FGD'!$E$78</f>
        <v>1080366</v>
      </c>
      <c r="F588" s="458">
        <f>'TSTCWT FGD'!$F$78</f>
        <v>370763</v>
      </c>
      <c r="G588" s="458">
        <f>'TSTCWT FGD'!$G$78</f>
        <v>-1612657</v>
      </c>
      <c r="H588" s="458">
        <f>'TSTCWT FGD'!$H$78</f>
        <v>-555256</v>
      </c>
      <c r="I588" s="458">
        <f>'TSTCWT FGD'!$I$78</f>
        <v>0</v>
      </c>
      <c r="J588" s="458">
        <f>'TSTCWT FGD'!$J$78</f>
        <v>-88193</v>
      </c>
      <c r="K588" s="458">
        <f>'TSTCWT FGD'!$K$78</f>
        <v>2</v>
      </c>
      <c r="L588" s="458">
        <f>'TSTCWT FGD'!$L$78</f>
        <v>1219212</v>
      </c>
      <c r="M588" s="458">
        <f>'TSTCWT FGD'!$M$78</f>
        <v>-2783868</v>
      </c>
    </row>
    <row r="589" spans="2:13" s="440" customFormat="1" hidden="1" outlineLevel="1">
      <c r="B589" s="770" t="str">
        <f>'TSTCNT FGD'!$B$2</f>
        <v>Texas State Technical College - North Texas</v>
      </c>
      <c r="C589" s="458"/>
      <c r="D589" s="458">
        <f>'TSTCNT FGD'!$D$78</f>
        <v>-1123429</v>
      </c>
      <c r="E589" s="458">
        <f>'TSTCNT FGD'!$E$78</f>
        <v>372886</v>
      </c>
      <c r="F589" s="458">
        <f>'TSTCNT FGD'!$F$78</f>
        <v>2805</v>
      </c>
      <c r="G589" s="458">
        <f>'TSTCNT FGD'!$G$78</f>
        <v>-299882</v>
      </c>
      <c r="H589" s="458">
        <f>'TSTCNT FGD'!$H$78</f>
        <v>0</v>
      </c>
      <c r="I589" s="458">
        <f>'TSTCNT FGD'!$I$78</f>
        <v>0</v>
      </c>
      <c r="J589" s="458">
        <f>'TSTCNT FGD'!$J$78</f>
        <v>-39488</v>
      </c>
      <c r="K589" s="458">
        <f>'TSTCNT FGD'!$K$78</f>
        <v>0</v>
      </c>
      <c r="L589" s="458">
        <f>'TSTCNT FGD'!$L$78</f>
        <v>440879</v>
      </c>
      <c r="M589" s="458">
        <f>'TSTCNT FGD'!$M$78</f>
        <v>-646229</v>
      </c>
    </row>
    <row r="590" spans="2:13" s="440" customFormat="1" hidden="1" outlineLevel="1">
      <c r="B590" s="770" t="str">
        <f>'TSTCFB FGD'!$B$2</f>
        <v>Texas State Technical College - Fort Bend</v>
      </c>
      <c r="C590" s="458"/>
      <c r="D590" s="458">
        <f>'TSTCFB FGD'!$D$78</f>
        <v>-1818255</v>
      </c>
      <c r="E590" s="458">
        <f>'TSTCFB FGD'!$E$78</f>
        <v>-4244366</v>
      </c>
      <c r="F590" s="458">
        <f>'TSTCFB FGD'!$F$78</f>
        <v>79096</v>
      </c>
      <c r="G590" s="458">
        <f>'TSTCFB FGD'!$G$78</f>
        <v>-879140</v>
      </c>
      <c r="H590" s="458">
        <f>'TSTCFB FGD'!$H$78</f>
        <v>0</v>
      </c>
      <c r="I590" s="458">
        <f>'TSTCFB FGD'!$I$78</f>
        <v>0</v>
      </c>
      <c r="J590" s="458">
        <f>'TSTCFB FGD'!$J$78</f>
        <v>435834</v>
      </c>
      <c r="K590" s="458">
        <f>'TSTCFB FGD'!$K$78</f>
        <v>0</v>
      </c>
      <c r="L590" s="458">
        <f>'TSTCFB FGD'!$L$78</f>
        <v>5241775</v>
      </c>
      <c r="M590" s="458">
        <f>'TSTCFB FGD'!$M$78</f>
        <v>-1185056</v>
      </c>
    </row>
    <row r="591" spans="2:13" s="440" customFormat="1" collapsed="1">
      <c r="B591" s="526" t="s">
        <v>3</v>
      </c>
      <c r="C591" s="465"/>
      <c r="D591" s="465">
        <f t="shared" ref="D591:M591" si="58">SUM(D582:D590)</f>
        <v>-15629049</v>
      </c>
      <c r="E591" s="465">
        <f t="shared" si="58"/>
        <v>2726770</v>
      </c>
      <c r="F591" s="465">
        <f t="shared" si="58"/>
        <v>4590478</v>
      </c>
      <c r="G591" s="465">
        <f t="shared" si="58"/>
        <v>-16952788</v>
      </c>
      <c r="H591" s="465">
        <f t="shared" si="58"/>
        <v>-1866204</v>
      </c>
      <c r="I591" s="465">
        <f t="shared" si="58"/>
        <v>-655</v>
      </c>
      <c r="J591" s="465">
        <f t="shared" si="58"/>
        <v>-15468182</v>
      </c>
      <c r="K591" s="465">
        <f t="shared" si="58"/>
        <v>-772376</v>
      </c>
      <c r="L591" s="465">
        <f t="shared" si="58"/>
        <v>19597565</v>
      </c>
      <c r="M591" s="465">
        <f t="shared" si="58"/>
        <v>-23774441</v>
      </c>
    </row>
    <row r="592" spans="2:13" s="440" customFormat="1">
      <c r="C592" s="458"/>
      <c r="D592" s="458"/>
      <c r="E592" s="458"/>
      <c r="F592" s="458"/>
      <c r="G592" s="458"/>
      <c r="H592" s="458"/>
      <c r="I592" s="458"/>
      <c r="J592" s="458"/>
      <c r="K592" s="458"/>
      <c r="L592" s="458"/>
      <c r="M592" s="458"/>
    </row>
    <row r="593" spans="2:13" s="440" customFormat="1">
      <c r="B593" s="449" t="s">
        <v>24</v>
      </c>
      <c r="C593" s="458"/>
      <c r="D593" s="458"/>
      <c r="E593" s="458"/>
      <c r="F593" s="458"/>
      <c r="G593" s="458"/>
      <c r="H593" s="458"/>
      <c r="I593" s="458"/>
      <c r="J593" s="458"/>
      <c r="K593" s="458"/>
      <c r="L593" s="458"/>
      <c r="M593" s="458"/>
    </row>
    <row r="594" spans="2:13" s="440" customFormat="1" hidden="1" outlineLevel="1">
      <c r="B594" s="770" t="str">
        <f>'LIT FGD'!$B$2</f>
        <v>Lamar Institute of Technology</v>
      </c>
      <c r="C594" s="458"/>
      <c r="D594" s="458">
        <f>'LIT FGD'!$D$81</f>
        <v>0</v>
      </c>
      <c r="E594" s="458">
        <f>'LIT FGD'!$E$81</f>
        <v>0</v>
      </c>
      <c r="F594" s="458">
        <f>'LIT FGD'!$F$81</f>
        <v>0</v>
      </c>
      <c r="G594" s="458">
        <f>'LIT FGD'!$G$81</f>
        <v>0</v>
      </c>
      <c r="H594" s="458">
        <f>'LIT FGD'!$H$81</f>
        <v>0</v>
      </c>
      <c r="I594" s="458">
        <f>'LIT FGD'!$I$81</f>
        <v>0</v>
      </c>
      <c r="J594" s="458">
        <f>'LIT FGD'!$J$81</f>
        <v>0</v>
      </c>
      <c r="K594" s="458">
        <f>'LIT FGD'!$K$81</f>
        <v>0</v>
      </c>
      <c r="L594" s="458">
        <f>'LIT FGD'!$L$81</f>
        <v>0</v>
      </c>
      <c r="M594" s="458">
        <f>'LIT FGD'!$M$81</f>
        <v>0</v>
      </c>
    </row>
    <row r="595" spans="2:13" s="440" customFormat="1" hidden="1" outlineLevel="1">
      <c r="B595" s="770" t="str">
        <f>'LSCO FGD'!$B$2</f>
        <v>Lamar State College - Orange</v>
      </c>
      <c r="C595" s="458"/>
      <c r="D595" s="458">
        <f>'LSCO FGD'!$D$81</f>
        <v>0</v>
      </c>
      <c r="E595" s="458">
        <f>'LSCO FGD'!$E$81</f>
        <v>0</v>
      </c>
      <c r="F595" s="458">
        <f>'LSCO FGD'!$F$81</f>
        <v>0</v>
      </c>
      <c r="G595" s="458">
        <f>'LSCO FGD'!$G$81</f>
        <v>0</v>
      </c>
      <c r="H595" s="458">
        <f>'LSCO FGD'!$H$81</f>
        <v>0</v>
      </c>
      <c r="I595" s="458">
        <f>'LSCO FGD'!$I$81</f>
        <v>0</v>
      </c>
      <c r="J595" s="458">
        <f>'LSCO FGD'!$J$81</f>
        <v>0</v>
      </c>
      <c r="K595" s="458">
        <f>'LSCO FGD'!$K$81</f>
        <v>0</v>
      </c>
      <c r="L595" s="458">
        <f>'LSCO FGD'!$L$81</f>
        <v>-40984</v>
      </c>
      <c r="M595" s="458">
        <f>'LSCO FGD'!$M$81</f>
        <v>-40984</v>
      </c>
    </row>
    <row r="596" spans="2:13" s="440" customFormat="1" hidden="1" outlineLevel="1">
      <c r="B596" s="770" t="str">
        <f>'LSCPA FGD'!$B$2</f>
        <v>Lamar State College - Port Arthur</v>
      </c>
      <c r="C596" s="458"/>
      <c r="D596" s="458">
        <f>'LSCPA FGD'!$D$81</f>
        <v>0</v>
      </c>
      <c r="E596" s="458">
        <f>'LSCPA FGD'!$E$81</f>
        <v>0</v>
      </c>
      <c r="F596" s="458">
        <f>'LSCPA FGD'!$F$81</f>
        <v>0</v>
      </c>
      <c r="G596" s="458">
        <f>'LSCPA FGD'!$G$81</f>
        <v>-272178</v>
      </c>
      <c r="H596" s="458">
        <f>'LSCPA FGD'!$H$81</f>
        <v>0</v>
      </c>
      <c r="I596" s="458">
        <f>'LSCPA FGD'!$I$81</f>
        <v>0</v>
      </c>
      <c r="J596" s="458">
        <f>'LSCPA FGD'!$J$81</f>
        <v>0</v>
      </c>
      <c r="K596" s="458">
        <f>'LSCPA FGD'!$K$81</f>
        <v>0</v>
      </c>
      <c r="L596" s="458">
        <f>'LSCPA FGD'!$L$81</f>
        <v>0</v>
      </c>
      <c r="M596" s="458">
        <f>'LSCPA FGD'!$M$81</f>
        <v>-272178</v>
      </c>
    </row>
    <row r="597" spans="2:13" s="440" customFormat="1" hidden="1" outlineLevel="1">
      <c r="B597" s="770" t="str">
        <f>'TSTCH FGD'!$B$2</f>
        <v>Texas State Technical College - Harlingen</v>
      </c>
      <c r="C597" s="458"/>
      <c r="D597" s="458">
        <f>'TSTCH FGD'!$D$81</f>
        <v>0</v>
      </c>
      <c r="E597" s="458">
        <f>'TSTCH FGD'!$E$81</f>
        <v>0</v>
      </c>
      <c r="F597" s="458">
        <f>'TSTCH FGD'!$F$81</f>
        <v>0</v>
      </c>
      <c r="G597" s="458">
        <f>'TSTCH FGD'!$G$81</f>
        <v>0</v>
      </c>
      <c r="H597" s="458">
        <f>'TSTCH FGD'!$H$81</f>
        <v>0</v>
      </c>
      <c r="I597" s="458">
        <f>'TSTCH FGD'!$I$81</f>
        <v>0</v>
      </c>
      <c r="J597" s="458">
        <f>'TSTCH FGD'!$J$81</f>
        <v>0</v>
      </c>
      <c r="K597" s="458">
        <f>'TSTCH FGD'!$K$81</f>
        <v>0</v>
      </c>
      <c r="L597" s="458">
        <f>'TSTCH FGD'!$L$81</f>
        <v>0</v>
      </c>
      <c r="M597" s="458">
        <f>'TSTCH FGD'!$M$81</f>
        <v>0</v>
      </c>
    </row>
    <row r="598" spans="2:13" s="440" customFormat="1" hidden="1" outlineLevel="1">
      <c r="B598" s="770" t="str">
        <f>'TSTCM FGD'!$B$2</f>
        <v>Texas State Technical College - Marshall</v>
      </c>
      <c r="C598" s="458"/>
      <c r="D598" s="458">
        <f>'TSTCM FGD'!$D$81</f>
        <v>0</v>
      </c>
      <c r="E598" s="458">
        <f>'TSTCM FGD'!$E$81</f>
        <v>0</v>
      </c>
      <c r="F598" s="458">
        <f>'TSTCM FGD'!$F$81</f>
        <v>0</v>
      </c>
      <c r="G598" s="458">
        <f>'TSTCM FGD'!$G$81</f>
        <v>0</v>
      </c>
      <c r="H598" s="458">
        <f>'TSTCM FGD'!$H$81</f>
        <v>0</v>
      </c>
      <c r="I598" s="458">
        <f>'TSTCM FGD'!$I$81</f>
        <v>0</v>
      </c>
      <c r="J598" s="458">
        <f>'TSTCM FGD'!$J$81</f>
        <v>0</v>
      </c>
      <c r="K598" s="458">
        <f>'TSTCM FGD'!$K$81</f>
        <v>0</v>
      </c>
      <c r="L598" s="458">
        <f>'TSTCM FGD'!$L$81</f>
        <v>0</v>
      </c>
      <c r="M598" s="458">
        <f>'TSTCM FGD'!$M$81</f>
        <v>0</v>
      </c>
    </row>
    <row r="599" spans="2:13" s="440" customFormat="1" hidden="1" outlineLevel="1">
      <c r="B599" s="770" t="str">
        <f>'TSTCW FGD'!$B$2</f>
        <v>Texas State Technical College - Waco</v>
      </c>
      <c r="C599" s="458"/>
      <c r="D599" s="458">
        <f>'TSTCW FGD'!$D$81</f>
        <v>0</v>
      </c>
      <c r="E599" s="458">
        <f>'TSTCW FGD'!$E$81</f>
        <v>0</v>
      </c>
      <c r="F599" s="458">
        <f>'TSTCW FGD'!$F$81</f>
        <v>0</v>
      </c>
      <c r="G599" s="458">
        <f>'TSTCW FGD'!$G$81</f>
        <v>0</v>
      </c>
      <c r="H599" s="458">
        <f>'TSTCW FGD'!$H$81</f>
        <v>0</v>
      </c>
      <c r="I599" s="458">
        <f>'TSTCW FGD'!$I$81</f>
        <v>0</v>
      </c>
      <c r="J599" s="458">
        <f>'TSTCW FGD'!$J$81</f>
        <v>0</v>
      </c>
      <c r="K599" s="458">
        <f>'TSTCW FGD'!$K$81</f>
        <v>0</v>
      </c>
      <c r="L599" s="458">
        <f>'TSTCW FGD'!$L$81</f>
        <v>0</v>
      </c>
      <c r="M599" s="458">
        <f>'TSTCW FGD'!$M$81</f>
        <v>0</v>
      </c>
    </row>
    <row r="600" spans="2:13" s="440" customFormat="1" hidden="1" outlineLevel="1">
      <c r="B600" s="770" t="str">
        <f>'TSTCWT FGD'!$B$2</f>
        <v>Texas State Technical College - West Texas</v>
      </c>
      <c r="C600" s="458"/>
      <c r="D600" s="458">
        <f>'TSTCWT FGD'!$D$81</f>
        <v>0</v>
      </c>
      <c r="E600" s="458">
        <f>'TSTCWT FGD'!$E$81</f>
        <v>0</v>
      </c>
      <c r="F600" s="458">
        <f>'TSTCWT FGD'!$F$81</f>
        <v>0</v>
      </c>
      <c r="G600" s="458">
        <f>'TSTCWT FGD'!$G$81</f>
        <v>0</v>
      </c>
      <c r="H600" s="458">
        <f>'TSTCWT FGD'!$H$81</f>
        <v>0</v>
      </c>
      <c r="I600" s="458">
        <f>'TSTCWT FGD'!$I$81</f>
        <v>0</v>
      </c>
      <c r="J600" s="458">
        <f>'TSTCWT FGD'!$J$81</f>
        <v>0</v>
      </c>
      <c r="K600" s="458">
        <f>'TSTCWT FGD'!$K$81</f>
        <v>0</v>
      </c>
      <c r="L600" s="458">
        <f>'TSTCWT FGD'!$L$81</f>
        <v>0</v>
      </c>
      <c r="M600" s="458">
        <f>'TSTCWT FGD'!$M$81</f>
        <v>0</v>
      </c>
    </row>
    <row r="601" spans="2:13" s="440" customFormat="1" hidden="1" outlineLevel="1">
      <c r="B601" s="770" t="str">
        <f>'TSTCNT FGD'!$B$2</f>
        <v>Texas State Technical College - North Texas</v>
      </c>
      <c r="C601" s="458"/>
      <c r="D601" s="458">
        <f>'TSTCNT FGD'!$D$81</f>
        <v>0</v>
      </c>
      <c r="E601" s="458">
        <f>'TSTCNT FGD'!$E$81</f>
        <v>0</v>
      </c>
      <c r="F601" s="458">
        <f>'TSTCNT FGD'!$F$81</f>
        <v>0</v>
      </c>
      <c r="G601" s="458">
        <f>'TSTCNT FGD'!$G$81</f>
        <v>0</v>
      </c>
      <c r="H601" s="458">
        <f>'TSTCNT FGD'!$H$81</f>
        <v>0</v>
      </c>
      <c r="I601" s="458">
        <f>'TSTCNT FGD'!$I$81</f>
        <v>0</v>
      </c>
      <c r="J601" s="458">
        <f>'TSTCNT FGD'!$J$81</f>
        <v>0</v>
      </c>
      <c r="K601" s="458">
        <f>'TSTCNT FGD'!$K$81</f>
        <v>0</v>
      </c>
      <c r="L601" s="458">
        <f>'TSTCNT FGD'!$L$81</f>
        <v>0</v>
      </c>
      <c r="M601" s="458">
        <f>'TSTCNT FGD'!$M$81</f>
        <v>0</v>
      </c>
    </row>
    <row r="602" spans="2:13" s="440" customFormat="1" hidden="1" outlineLevel="1">
      <c r="B602" s="770" t="str">
        <f>'TSTCFB FGD'!$B$2</f>
        <v>Texas State Technical College - Fort Bend</v>
      </c>
      <c r="C602" s="458"/>
      <c r="D602" s="458">
        <f>'TSTCFB FGD'!$D$81</f>
        <v>0</v>
      </c>
      <c r="E602" s="458">
        <f>'TSTCFB FGD'!$E$81</f>
        <v>0</v>
      </c>
      <c r="F602" s="458">
        <f>'TSTCFB FGD'!$F$81</f>
        <v>0</v>
      </c>
      <c r="G602" s="458">
        <f>'TSTCFB FGD'!$G$81</f>
        <v>0</v>
      </c>
      <c r="H602" s="458">
        <f>'TSTCFB FGD'!$H$81</f>
        <v>0</v>
      </c>
      <c r="I602" s="458">
        <f>'TSTCFB FGD'!$I$81</f>
        <v>0</v>
      </c>
      <c r="J602" s="458">
        <f>'TSTCFB FGD'!$J$81</f>
        <v>0</v>
      </c>
      <c r="K602" s="458">
        <f>'TSTCFB FGD'!$K$81</f>
        <v>0</v>
      </c>
      <c r="L602" s="458">
        <f>'TSTCFB FGD'!$L$81</f>
        <v>0</v>
      </c>
      <c r="M602" s="458">
        <f>'TSTCFB FGD'!$M$81</f>
        <v>0</v>
      </c>
    </row>
    <row r="603" spans="2:13" s="440" customFormat="1" collapsed="1">
      <c r="B603" s="440" t="s">
        <v>47</v>
      </c>
      <c r="C603" s="458"/>
      <c r="D603" s="458">
        <f t="shared" ref="D603:M603" si="59">SUM(D594:D602)</f>
        <v>0</v>
      </c>
      <c r="E603" s="458">
        <f t="shared" si="59"/>
        <v>0</v>
      </c>
      <c r="F603" s="458">
        <f t="shared" si="59"/>
        <v>0</v>
      </c>
      <c r="G603" s="458">
        <f t="shared" si="59"/>
        <v>-272178</v>
      </c>
      <c r="H603" s="458">
        <f t="shared" si="59"/>
        <v>0</v>
      </c>
      <c r="I603" s="458">
        <f t="shared" si="59"/>
        <v>0</v>
      </c>
      <c r="J603" s="458">
        <f t="shared" si="59"/>
        <v>0</v>
      </c>
      <c r="K603" s="458">
        <f t="shared" si="59"/>
        <v>0</v>
      </c>
      <c r="L603" s="458">
        <f t="shared" si="59"/>
        <v>-40984</v>
      </c>
      <c r="M603" s="458">
        <f t="shared" si="59"/>
        <v>-313162</v>
      </c>
    </row>
    <row r="604" spans="2:13" s="440" customFormat="1" hidden="1" outlineLevel="1">
      <c r="B604" s="770" t="str">
        <f>'LIT FGD'!$B$2</f>
        <v>Lamar Institute of Technology</v>
      </c>
      <c r="C604" s="458"/>
      <c r="D604" s="458">
        <f>'LIT FGD'!$D$82</f>
        <v>0</v>
      </c>
      <c r="E604" s="458">
        <f>'LIT FGD'!$E$82</f>
        <v>0</v>
      </c>
      <c r="F604" s="458">
        <f>'LIT FGD'!$F$82</f>
        <v>0</v>
      </c>
      <c r="G604" s="458">
        <f>'LIT FGD'!$G$82</f>
        <v>0</v>
      </c>
      <c r="H604" s="458">
        <f>'LIT FGD'!$H$82</f>
        <v>0</v>
      </c>
      <c r="I604" s="458">
        <f>'LIT FGD'!$I$82</f>
        <v>0</v>
      </c>
      <c r="J604" s="458">
        <f>'LIT FGD'!$J$82</f>
        <v>0</v>
      </c>
      <c r="K604" s="458">
        <f>'LIT FGD'!$K$82</f>
        <v>0</v>
      </c>
      <c r="L604" s="458">
        <f>'LIT FGD'!$L$82</f>
        <v>0</v>
      </c>
      <c r="M604" s="458">
        <f>'LIT FGD'!$M$82</f>
        <v>0</v>
      </c>
    </row>
    <row r="605" spans="2:13" s="440" customFormat="1" hidden="1" outlineLevel="1">
      <c r="B605" s="770" t="str">
        <f>'LSCO FGD'!$B$2</f>
        <v>Lamar State College - Orange</v>
      </c>
      <c r="C605" s="458"/>
      <c r="D605" s="458">
        <f>'LSCO FGD'!$D$82</f>
        <v>0</v>
      </c>
      <c r="E605" s="458">
        <f>'LSCO FGD'!$E$82</f>
        <v>0</v>
      </c>
      <c r="F605" s="458">
        <f>'LSCO FGD'!$F$82</f>
        <v>0</v>
      </c>
      <c r="G605" s="458">
        <f>'LSCO FGD'!$G$82</f>
        <v>0</v>
      </c>
      <c r="H605" s="458">
        <f>'LSCO FGD'!$H$82</f>
        <v>0</v>
      </c>
      <c r="I605" s="458">
        <f>'LSCO FGD'!$I$82</f>
        <v>0</v>
      </c>
      <c r="J605" s="458">
        <f>'LSCO FGD'!$J$82</f>
        <v>0</v>
      </c>
      <c r="K605" s="458">
        <f>'LSCO FGD'!$K$82</f>
        <v>0</v>
      </c>
      <c r="L605" s="458">
        <f>'LSCO FGD'!$L$82</f>
        <v>0</v>
      </c>
      <c r="M605" s="458">
        <f>'LSCO FGD'!$M$82</f>
        <v>0</v>
      </c>
    </row>
    <row r="606" spans="2:13" s="440" customFormat="1" hidden="1" outlineLevel="1">
      <c r="B606" s="770" t="str">
        <f>'LSCPA FGD'!$B$2</f>
        <v>Lamar State College - Port Arthur</v>
      </c>
      <c r="C606" s="458"/>
      <c r="D606" s="458">
        <f>'LSCPA FGD'!$D$82</f>
        <v>0</v>
      </c>
      <c r="E606" s="458">
        <f>'LSCPA FGD'!$E$82</f>
        <v>0</v>
      </c>
      <c r="F606" s="458">
        <f>'LSCPA FGD'!$F$82</f>
        <v>0</v>
      </c>
      <c r="G606" s="458">
        <f>'LSCPA FGD'!$G$82</f>
        <v>0</v>
      </c>
      <c r="H606" s="458">
        <f>'LSCPA FGD'!$H$82</f>
        <v>0</v>
      </c>
      <c r="I606" s="458">
        <f>'LSCPA FGD'!$I$82</f>
        <v>0</v>
      </c>
      <c r="J606" s="458">
        <f>'LSCPA FGD'!$J$82</f>
        <v>0</v>
      </c>
      <c r="K606" s="458">
        <f>'LSCPA FGD'!$K$82</f>
        <v>0</v>
      </c>
      <c r="L606" s="458">
        <f>'LSCPA FGD'!$L$82</f>
        <v>0</v>
      </c>
      <c r="M606" s="458">
        <f>'LSCPA FGD'!$M$82</f>
        <v>0</v>
      </c>
    </row>
    <row r="607" spans="2:13" s="440" customFormat="1" hidden="1" outlineLevel="1">
      <c r="B607" s="770" t="str">
        <f>'TSTCH FGD'!$B$2</f>
        <v>Texas State Technical College - Harlingen</v>
      </c>
      <c r="C607" s="458"/>
      <c r="D607" s="458">
        <f>'TSTCH FGD'!$D$82</f>
        <v>0</v>
      </c>
      <c r="E607" s="458">
        <f>'TSTCH FGD'!$E$82</f>
        <v>0</v>
      </c>
      <c r="F607" s="458">
        <f>'TSTCH FGD'!$F$82</f>
        <v>0</v>
      </c>
      <c r="G607" s="458">
        <f>'TSTCH FGD'!$G$82</f>
        <v>0</v>
      </c>
      <c r="H607" s="458">
        <f>'TSTCH FGD'!$H$82</f>
        <v>0</v>
      </c>
      <c r="I607" s="458">
        <f>'TSTCH FGD'!$I$82</f>
        <v>0</v>
      </c>
      <c r="J607" s="458">
        <f>'TSTCH FGD'!$J$82</f>
        <v>0</v>
      </c>
      <c r="K607" s="458">
        <f>'TSTCH FGD'!$K$82</f>
        <v>0</v>
      </c>
      <c r="L607" s="458">
        <f>'TSTCH FGD'!$L$82</f>
        <v>0</v>
      </c>
      <c r="M607" s="458">
        <f>'TSTCH FGD'!$M$82</f>
        <v>0</v>
      </c>
    </row>
    <row r="608" spans="2:13" s="440" customFormat="1" hidden="1" outlineLevel="1">
      <c r="B608" s="770" t="str">
        <f>'TSTCM FGD'!$B$2</f>
        <v>Texas State Technical College - Marshall</v>
      </c>
      <c r="C608" s="458"/>
      <c r="D608" s="458">
        <f>'TSTCM FGD'!$D$82</f>
        <v>0</v>
      </c>
      <c r="E608" s="458">
        <f>'TSTCM FGD'!$E$82</f>
        <v>0</v>
      </c>
      <c r="F608" s="458">
        <f>'TSTCM FGD'!$F$82</f>
        <v>0</v>
      </c>
      <c r="G608" s="458">
        <f>'TSTCM FGD'!$G$82</f>
        <v>0</v>
      </c>
      <c r="H608" s="458">
        <f>'TSTCM FGD'!$H$82</f>
        <v>0</v>
      </c>
      <c r="I608" s="458">
        <f>'TSTCM FGD'!$I$82</f>
        <v>0</v>
      </c>
      <c r="J608" s="458">
        <f>'TSTCM FGD'!$J$82</f>
        <v>0</v>
      </c>
      <c r="K608" s="458">
        <f>'TSTCM FGD'!$K$82</f>
        <v>0</v>
      </c>
      <c r="L608" s="458">
        <f>'TSTCM FGD'!$L$82</f>
        <v>0</v>
      </c>
      <c r="M608" s="458">
        <f>'TSTCM FGD'!$M$82</f>
        <v>0</v>
      </c>
    </row>
    <row r="609" spans="2:13" s="440" customFormat="1" hidden="1" outlineLevel="1">
      <c r="B609" s="770" t="str">
        <f>'TSTCW FGD'!$B$2</f>
        <v>Texas State Technical College - Waco</v>
      </c>
      <c r="C609" s="458"/>
      <c r="D609" s="458">
        <f>'TSTCW FGD'!$D$82</f>
        <v>0</v>
      </c>
      <c r="E609" s="458">
        <f>'TSTCW FGD'!$E$82</f>
        <v>0</v>
      </c>
      <c r="F609" s="458">
        <f>'TSTCW FGD'!$F$82</f>
        <v>0</v>
      </c>
      <c r="G609" s="458">
        <f>'TSTCW FGD'!$G$82</f>
        <v>0</v>
      </c>
      <c r="H609" s="458">
        <f>'TSTCW FGD'!$H$82</f>
        <v>0</v>
      </c>
      <c r="I609" s="458">
        <f>'TSTCW FGD'!$I$82</f>
        <v>0</v>
      </c>
      <c r="J609" s="458">
        <f>'TSTCW FGD'!$J$82</f>
        <v>0</v>
      </c>
      <c r="K609" s="458">
        <f>'TSTCW FGD'!$K$82</f>
        <v>0</v>
      </c>
      <c r="L609" s="458">
        <f>'TSTCW FGD'!$L$82</f>
        <v>0</v>
      </c>
      <c r="M609" s="458">
        <f>'TSTCW FGD'!$M$82</f>
        <v>0</v>
      </c>
    </row>
    <row r="610" spans="2:13" s="440" customFormat="1" hidden="1" outlineLevel="1">
      <c r="B610" s="770" t="str">
        <f>'TSTCWT FGD'!$B$2</f>
        <v>Texas State Technical College - West Texas</v>
      </c>
      <c r="C610" s="458"/>
      <c r="D610" s="458">
        <f>'TSTCWT FGD'!$D$82</f>
        <v>0</v>
      </c>
      <c r="E610" s="458">
        <f>'TSTCWT FGD'!$E$82</f>
        <v>0</v>
      </c>
      <c r="F610" s="458">
        <f>'TSTCWT FGD'!$F$82</f>
        <v>0</v>
      </c>
      <c r="G610" s="458">
        <f>'TSTCWT FGD'!$G$82</f>
        <v>0</v>
      </c>
      <c r="H610" s="458">
        <f>'TSTCWT FGD'!$H$82</f>
        <v>0</v>
      </c>
      <c r="I610" s="458">
        <f>'TSTCWT FGD'!$I$82</f>
        <v>0</v>
      </c>
      <c r="J610" s="458">
        <f>'TSTCWT FGD'!$J$82</f>
        <v>0</v>
      </c>
      <c r="K610" s="458">
        <f>'TSTCWT FGD'!$K$82</f>
        <v>0</v>
      </c>
      <c r="L610" s="458">
        <f>'TSTCWT FGD'!$L$82</f>
        <v>0</v>
      </c>
      <c r="M610" s="458">
        <f>'TSTCWT FGD'!$M$82</f>
        <v>0</v>
      </c>
    </row>
    <row r="611" spans="2:13" s="440" customFormat="1" hidden="1" outlineLevel="1">
      <c r="B611" s="770" t="str">
        <f>'TSTCNT FGD'!$B$2</f>
        <v>Texas State Technical College - North Texas</v>
      </c>
      <c r="C611" s="458"/>
      <c r="D611" s="458">
        <f>'TSTCNT FGD'!$D$82</f>
        <v>0</v>
      </c>
      <c r="E611" s="458">
        <f>'TSTCNT FGD'!$E$82</f>
        <v>0</v>
      </c>
      <c r="F611" s="458">
        <f>'TSTCNT FGD'!$F$82</f>
        <v>0</v>
      </c>
      <c r="G611" s="458">
        <f>'TSTCNT FGD'!$G$82</f>
        <v>0</v>
      </c>
      <c r="H611" s="458">
        <f>'TSTCNT FGD'!$H$82</f>
        <v>0</v>
      </c>
      <c r="I611" s="458">
        <f>'TSTCNT FGD'!$I$82</f>
        <v>0</v>
      </c>
      <c r="J611" s="458">
        <f>'TSTCNT FGD'!$J$82</f>
        <v>0</v>
      </c>
      <c r="K611" s="458">
        <f>'TSTCNT FGD'!$K$82</f>
        <v>0</v>
      </c>
      <c r="L611" s="458">
        <f>'TSTCNT FGD'!$L$82</f>
        <v>0</v>
      </c>
      <c r="M611" s="458">
        <f>'TSTCNT FGD'!$M$82</f>
        <v>0</v>
      </c>
    </row>
    <row r="612" spans="2:13" s="440" customFormat="1" hidden="1" outlineLevel="1">
      <c r="B612" s="770" t="str">
        <f>'TSTCFB FGD'!$B$2</f>
        <v>Texas State Technical College - Fort Bend</v>
      </c>
      <c r="C612" s="458"/>
      <c r="D612" s="458">
        <f>'TSTCFB FGD'!$D$82</f>
        <v>0</v>
      </c>
      <c r="E612" s="458">
        <f>'TSTCFB FGD'!$E$82</f>
        <v>0</v>
      </c>
      <c r="F612" s="458">
        <f>'TSTCFB FGD'!$F$82</f>
        <v>0</v>
      </c>
      <c r="G612" s="458">
        <f>'TSTCFB FGD'!$G$82</f>
        <v>0</v>
      </c>
      <c r="H612" s="458">
        <f>'TSTCFB FGD'!$H$82</f>
        <v>0</v>
      </c>
      <c r="I612" s="458">
        <f>'TSTCFB FGD'!$I$82</f>
        <v>0</v>
      </c>
      <c r="J612" s="458">
        <f>'TSTCFB FGD'!$J$82</f>
        <v>0</v>
      </c>
      <c r="K612" s="458">
        <f>'TSTCFB FGD'!$K$82</f>
        <v>0</v>
      </c>
      <c r="L612" s="458">
        <f>'TSTCFB FGD'!$L$82</f>
        <v>0</v>
      </c>
      <c r="M612" s="458">
        <f>'TSTCFB FGD'!$M$82</f>
        <v>0</v>
      </c>
    </row>
    <row r="613" spans="2:13" s="440" customFormat="1" collapsed="1">
      <c r="B613" s="440" t="s">
        <v>48</v>
      </c>
      <c r="C613" s="458"/>
      <c r="D613" s="458">
        <f t="shared" ref="D613:M613" si="60">SUM(D604:D612)</f>
        <v>0</v>
      </c>
      <c r="E613" s="458">
        <f t="shared" si="60"/>
        <v>0</v>
      </c>
      <c r="F613" s="458">
        <f t="shared" si="60"/>
        <v>0</v>
      </c>
      <c r="G613" s="458">
        <f t="shared" si="60"/>
        <v>0</v>
      </c>
      <c r="H613" s="458">
        <f t="shared" si="60"/>
        <v>0</v>
      </c>
      <c r="I613" s="458">
        <f t="shared" si="60"/>
        <v>0</v>
      </c>
      <c r="J613" s="458">
        <f t="shared" si="60"/>
        <v>0</v>
      </c>
      <c r="K613" s="458">
        <f t="shared" si="60"/>
        <v>0</v>
      </c>
      <c r="L613" s="458">
        <f t="shared" si="60"/>
        <v>0</v>
      </c>
      <c r="M613" s="458">
        <f t="shared" si="60"/>
        <v>0</v>
      </c>
    </row>
    <row r="614" spans="2:13" s="440" customFormat="1" hidden="1" outlineLevel="1">
      <c r="B614" s="770" t="str">
        <f>'LIT FGD'!$B$2</f>
        <v>Lamar Institute of Technology</v>
      </c>
      <c r="C614" s="458"/>
      <c r="D614" s="458">
        <f>'LIT FGD'!$D$83</f>
        <v>0</v>
      </c>
      <c r="E614" s="458">
        <f>'LIT FGD'!$E$83</f>
        <v>0</v>
      </c>
      <c r="F614" s="458">
        <f>'LIT FGD'!$F$83</f>
        <v>0</v>
      </c>
      <c r="G614" s="458">
        <f>'LIT FGD'!$G$83</f>
        <v>0</v>
      </c>
      <c r="H614" s="458">
        <f>'LIT FGD'!$H$83</f>
        <v>0</v>
      </c>
      <c r="I614" s="458">
        <f>'LIT FGD'!$I$83</f>
        <v>0</v>
      </c>
      <c r="J614" s="458">
        <f>'LIT FGD'!$J$83</f>
        <v>0</v>
      </c>
      <c r="K614" s="458">
        <f>'LIT FGD'!$K$83</f>
        <v>0</v>
      </c>
      <c r="L614" s="458">
        <f>'LIT FGD'!$L$83</f>
        <v>0</v>
      </c>
      <c r="M614" s="458">
        <f>'LIT FGD'!$M$83</f>
        <v>0</v>
      </c>
    </row>
    <row r="615" spans="2:13" s="440" customFormat="1" hidden="1" outlineLevel="1">
      <c r="B615" s="770" t="str">
        <f>'LSCO FGD'!$B$2</f>
        <v>Lamar State College - Orange</v>
      </c>
      <c r="C615" s="458"/>
      <c r="D615" s="458">
        <f>'LSCO FGD'!$D$83</f>
        <v>0</v>
      </c>
      <c r="E615" s="458">
        <f>'LSCO FGD'!$E$83</f>
        <v>0</v>
      </c>
      <c r="F615" s="458">
        <f>'LSCO FGD'!$F$83</f>
        <v>0</v>
      </c>
      <c r="G615" s="458">
        <f>'LSCO FGD'!$G$83</f>
        <v>0</v>
      </c>
      <c r="H615" s="458">
        <f>'LSCO FGD'!$H$83</f>
        <v>0</v>
      </c>
      <c r="I615" s="458">
        <f>'LSCO FGD'!$I$83</f>
        <v>0</v>
      </c>
      <c r="J615" s="458">
        <f>'LSCO FGD'!$J$83</f>
        <v>0</v>
      </c>
      <c r="K615" s="458">
        <f>'LSCO FGD'!$K$83</f>
        <v>0</v>
      </c>
      <c r="L615" s="458">
        <f>'LSCO FGD'!$L$83</f>
        <v>-40984</v>
      </c>
      <c r="M615" s="458">
        <f>'LSCO FGD'!$M$83</f>
        <v>-40984</v>
      </c>
    </row>
    <row r="616" spans="2:13" s="440" customFormat="1" hidden="1" outlineLevel="1">
      <c r="B616" s="770" t="str">
        <f>'LSCPA FGD'!$B$2</f>
        <v>Lamar State College - Port Arthur</v>
      </c>
      <c r="C616" s="458"/>
      <c r="D616" s="458">
        <f>'LSCPA FGD'!$D$83</f>
        <v>0</v>
      </c>
      <c r="E616" s="458">
        <f>'LSCPA FGD'!$E$83</f>
        <v>0</v>
      </c>
      <c r="F616" s="458">
        <f>'LSCPA FGD'!$F$83</f>
        <v>0</v>
      </c>
      <c r="G616" s="458">
        <f>'LSCPA FGD'!$G$83</f>
        <v>-272178</v>
      </c>
      <c r="H616" s="458">
        <f>'LSCPA FGD'!$H$83</f>
        <v>0</v>
      </c>
      <c r="I616" s="458">
        <f>'LSCPA FGD'!$I$83</f>
        <v>0</v>
      </c>
      <c r="J616" s="458">
        <f>'LSCPA FGD'!$J$83</f>
        <v>0</v>
      </c>
      <c r="K616" s="458">
        <f>'LSCPA FGD'!$K$83</f>
        <v>0</v>
      </c>
      <c r="L616" s="458">
        <f>'LSCPA FGD'!$L$83</f>
        <v>0</v>
      </c>
      <c r="M616" s="458">
        <f>'LSCPA FGD'!$M$83</f>
        <v>-272178</v>
      </c>
    </row>
    <row r="617" spans="2:13" s="440" customFormat="1" hidden="1" outlineLevel="1">
      <c r="B617" s="770" t="str">
        <f>'TSTCH FGD'!$B$2</f>
        <v>Texas State Technical College - Harlingen</v>
      </c>
      <c r="C617" s="458"/>
      <c r="D617" s="458">
        <f>'TSTCH FGD'!$D$83</f>
        <v>0</v>
      </c>
      <c r="E617" s="458">
        <f>'TSTCH FGD'!$E$83</f>
        <v>0</v>
      </c>
      <c r="F617" s="458">
        <f>'TSTCH FGD'!$F$83</f>
        <v>0</v>
      </c>
      <c r="G617" s="458">
        <f>'TSTCH FGD'!$G$83</f>
        <v>0</v>
      </c>
      <c r="H617" s="458">
        <f>'TSTCH FGD'!$H$83</f>
        <v>0</v>
      </c>
      <c r="I617" s="458">
        <f>'TSTCH FGD'!$I$83</f>
        <v>0</v>
      </c>
      <c r="J617" s="458">
        <f>'TSTCH FGD'!$J$83</f>
        <v>0</v>
      </c>
      <c r="K617" s="458">
        <f>'TSTCH FGD'!$K$83</f>
        <v>0</v>
      </c>
      <c r="L617" s="458">
        <f>'TSTCH FGD'!$L$83</f>
        <v>0</v>
      </c>
      <c r="M617" s="458">
        <f>'TSTCH FGD'!$M$83</f>
        <v>0</v>
      </c>
    </row>
    <row r="618" spans="2:13" s="440" customFormat="1" hidden="1" outlineLevel="1">
      <c r="B618" s="770" t="str">
        <f>'TSTCM FGD'!$B$2</f>
        <v>Texas State Technical College - Marshall</v>
      </c>
      <c r="C618" s="458"/>
      <c r="D618" s="458">
        <f>'TSTCM FGD'!$D$83</f>
        <v>0</v>
      </c>
      <c r="E618" s="458">
        <f>'TSTCM FGD'!$E$83</f>
        <v>0</v>
      </c>
      <c r="F618" s="458">
        <f>'TSTCM FGD'!$F$83</f>
        <v>0</v>
      </c>
      <c r="G618" s="458">
        <f>'TSTCM FGD'!$G$83</f>
        <v>0</v>
      </c>
      <c r="H618" s="458">
        <f>'TSTCM FGD'!$H$83</f>
        <v>0</v>
      </c>
      <c r="I618" s="458">
        <f>'TSTCM FGD'!$I$83</f>
        <v>0</v>
      </c>
      <c r="J618" s="458">
        <f>'TSTCM FGD'!$J$83</f>
        <v>0</v>
      </c>
      <c r="K618" s="458">
        <f>'TSTCM FGD'!$K$83</f>
        <v>0</v>
      </c>
      <c r="L618" s="458">
        <f>'TSTCM FGD'!$L$83</f>
        <v>0</v>
      </c>
      <c r="M618" s="458">
        <f>'TSTCM FGD'!$M$83</f>
        <v>0</v>
      </c>
    </row>
    <row r="619" spans="2:13" s="440" customFormat="1" hidden="1" outlineLevel="1">
      <c r="B619" s="770" t="str">
        <f>'TSTCW FGD'!$B$2</f>
        <v>Texas State Technical College - Waco</v>
      </c>
      <c r="C619" s="458"/>
      <c r="D619" s="458">
        <f>'TSTCW FGD'!$D$83</f>
        <v>0</v>
      </c>
      <c r="E619" s="458">
        <f>'TSTCW FGD'!$E$83</f>
        <v>0</v>
      </c>
      <c r="F619" s="458">
        <f>'TSTCW FGD'!$F$83</f>
        <v>0</v>
      </c>
      <c r="G619" s="458">
        <f>'TSTCW FGD'!$G$83</f>
        <v>0</v>
      </c>
      <c r="H619" s="458">
        <f>'TSTCW FGD'!$H$83</f>
        <v>0</v>
      </c>
      <c r="I619" s="458">
        <f>'TSTCW FGD'!$I$83</f>
        <v>0</v>
      </c>
      <c r="J619" s="458">
        <f>'TSTCW FGD'!$J$83</f>
        <v>0</v>
      </c>
      <c r="K619" s="458">
        <f>'TSTCW FGD'!$K$83</f>
        <v>0</v>
      </c>
      <c r="L619" s="458">
        <f>'TSTCW FGD'!$L$83</f>
        <v>0</v>
      </c>
      <c r="M619" s="458">
        <f>'TSTCW FGD'!$M$83</f>
        <v>0</v>
      </c>
    </row>
    <row r="620" spans="2:13" s="440" customFormat="1" hidden="1" outlineLevel="1">
      <c r="B620" s="770" t="str">
        <f>'TSTCWT FGD'!$B$2</f>
        <v>Texas State Technical College - West Texas</v>
      </c>
      <c r="C620" s="458"/>
      <c r="D620" s="458">
        <f>'TSTCWT FGD'!$D$83</f>
        <v>0</v>
      </c>
      <c r="E620" s="458">
        <f>'TSTCWT FGD'!$E$83</f>
        <v>0</v>
      </c>
      <c r="F620" s="458">
        <f>'TSTCWT FGD'!$F$83</f>
        <v>0</v>
      </c>
      <c r="G620" s="458">
        <f>'TSTCWT FGD'!$G$83</f>
        <v>0</v>
      </c>
      <c r="H620" s="458">
        <f>'TSTCWT FGD'!$H$83</f>
        <v>0</v>
      </c>
      <c r="I620" s="458">
        <f>'TSTCWT FGD'!$I$83</f>
        <v>0</v>
      </c>
      <c r="J620" s="458">
        <f>'TSTCWT FGD'!$J$83</f>
        <v>0</v>
      </c>
      <c r="K620" s="458">
        <f>'TSTCWT FGD'!$K$83</f>
        <v>0</v>
      </c>
      <c r="L620" s="458">
        <f>'TSTCWT FGD'!$L$83</f>
        <v>0</v>
      </c>
      <c r="M620" s="458">
        <f>'TSTCWT FGD'!$M$83</f>
        <v>0</v>
      </c>
    </row>
    <row r="621" spans="2:13" s="440" customFormat="1" hidden="1" outlineLevel="1">
      <c r="B621" s="770" t="str">
        <f>'TSTCNT FGD'!$B$2</f>
        <v>Texas State Technical College - North Texas</v>
      </c>
      <c r="C621" s="458"/>
      <c r="D621" s="458">
        <f>'TSTCNT FGD'!$D$83</f>
        <v>0</v>
      </c>
      <c r="E621" s="458">
        <f>'TSTCNT FGD'!$E$83</f>
        <v>0</v>
      </c>
      <c r="F621" s="458">
        <f>'TSTCNT FGD'!$F$83</f>
        <v>0</v>
      </c>
      <c r="G621" s="458">
        <f>'TSTCNT FGD'!$G$83</f>
        <v>0</v>
      </c>
      <c r="H621" s="458">
        <f>'TSTCNT FGD'!$H$83</f>
        <v>0</v>
      </c>
      <c r="I621" s="458">
        <f>'TSTCNT FGD'!$I$83</f>
        <v>0</v>
      </c>
      <c r="J621" s="458">
        <f>'TSTCNT FGD'!$J$83</f>
        <v>0</v>
      </c>
      <c r="K621" s="458">
        <f>'TSTCNT FGD'!$K$83</f>
        <v>0</v>
      </c>
      <c r="L621" s="458">
        <f>'TSTCNT FGD'!$L$83</f>
        <v>0</v>
      </c>
      <c r="M621" s="458">
        <f>'TSTCNT FGD'!$M$83</f>
        <v>0</v>
      </c>
    </row>
    <row r="622" spans="2:13" s="440" customFormat="1" hidden="1" outlineLevel="1">
      <c r="B622" s="770" t="str">
        <f>'TSTCFB FGD'!$B$2</f>
        <v>Texas State Technical College - Fort Bend</v>
      </c>
      <c r="C622" s="458"/>
      <c r="D622" s="458">
        <f>'TSTCFB FGD'!$D$83</f>
        <v>0</v>
      </c>
      <c r="E622" s="458">
        <f>'TSTCFB FGD'!$E$83</f>
        <v>0</v>
      </c>
      <c r="F622" s="458">
        <f>'TSTCFB FGD'!$F$83</f>
        <v>0</v>
      </c>
      <c r="G622" s="458">
        <f>'TSTCFB FGD'!$G$83</f>
        <v>0</v>
      </c>
      <c r="H622" s="458">
        <f>'TSTCFB FGD'!$H$83</f>
        <v>0</v>
      </c>
      <c r="I622" s="458">
        <f>'TSTCFB FGD'!$I$83</f>
        <v>0</v>
      </c>
      <c r="J622" s="458">
        <f>'TSTCFB FGD'!$J$83</f>
        <v>0</v>
      </c>
      <c r="K622" s="458">
        <f>'TSTCFB FGD'!$K$83</f>
        <v>0</v>
      </c>
      <c r="L622" s="458">
        <f>'TSTCFB FGD'!$L$83</f>
        <v>0</v>
      </c>
      <c r="M622" s="458">
        <f>'TSTCFB FGD'!$M$83</f>
        <v>0</v>
      </c>
    </row>
    <row r="623" spans="2:13" s="440" customFormat="1" collapsed="1">
      <c r="B623" s="526" t="s">
        <v>3</v>
      </c>
      <c r="C623" s="465"/>
      <c r="D623" s="465">
        <f t="shared" ref="D623:M623" si="61">SUM(D614:D622)</f>
        <v>0</v>
      </c>
      <c r="E623" s="465">
        <f t="shared" si="61"/>
        <v>0</v>
      </c>
      <c r="F623" s="465">
        <f t="shared" si="61"/>
        <v>0</v>
      </c>
      <c r="G623" s="465">
        <f t="shared" si="61"/>
        <v>-272178</v>
      </c>
      <c r="H623" s="465">
        <f t="shared" si="61"/>
        <v>0</v>
      </c>
      <c r="I623" s="465">
        <f t="shared" si="61"/>
        <v>0</v>
      </c>
      <c r="J623" s="465">
        <f t="shared" si="61"/>
        <v>0</v>
      </c>
      <c r="K623" s="465">
        <f t="shared" si="61"/>
        <v>0</v>
      </c>
      <c r="L623" s="465">
        <f t="shared" si="61"/>
        <v>-40984</v>
      </c>
      <c r="M623" s="465">
        <f t="shared" si="61"/>
        <v>-313162</v>
      </c>
    </row>
    <row r="624" spans="2:13" s="440" customFormat="1">
      <c r="C624" s="458"/>
      <c r="D624" s="458"/>
      <c r="E624" s="458"/>
      <c r="F624" s="458"/>
      <c r="G624" s="458"/>
      <c r="H624" s="458"/>
      <c r="I624" s="458"/>
      <c r="J624" s="458"/>
      <c r="K624" s="458"/>
      <c r="L624" s="458"/>
      <c r="M624" s="458"/>
    </row>
    <row r="625" spans="2:13" s="440" customFormat="1" hidden="1" outlineLevel="1">
      <c r="B625" s="770" t="str">
        <f>'LIT FGD'!$B$2</f>
        <v>Lamar Institute of Technology</v>
      </c>
      <c r="C625" s="458"/>
      <c r="D625" s="458">
        <f>'LIT FGD'!$D$85</f>
        <v>1105791</v>
      </c>
      <c r="E625" s="458">
        <f>'LIT FGD'!$E$85</f>
        <v>-874683</v>
      </c>
      <c r="F625" s="458">
        <f>'LIT FGD'!$F$85</f>
        <v>-165058</v>
      </c>
      <c r="G625" s="458">
        <f>'LIT FGD'!$G$85</f>
        <v>2926757</v>
      </c>
      <c r="H625" s="458">
        <f>'LIT FGD'!$H$85</f>
        <v>458282</v>
      </c>
      <c r="I625" s="458">
        <f>'LIT FGD'!$I$85</f>
        <v>0</v>
      </c>
      <c r="J625" s="458">
        <f>'LIT FGD'!$J$85</f>
        <v>0</v>
      </c>
      <c r="K625" s="458">
        <f>'LIT FGD'!$K$85</f>
        <v>0</v>
      </c>
      <c r="L625" s="458">
        <f>'LIT FGD'!$L$85</f>
        <v>5505064</v>
      </c>
      <c r="M625" s="458">
        <f>'LIT FGD'!$M$85</f>
        <v>8956153</v>
      </c>
    </row>
    <row r="626" spans="2:13" s="440" customFormat="1" hidden="1" outlineLevel="1">
      <c r="B626" s="770" t="str">
        <f>'LSCO FGD'!$B$2</f>
        <v>Lamar State College - Orange</v>
      </c>
      <c r="C626" s="458"/>
      <c r="D626" s="458">
        <f>'LSCO FGD'!$D$85</f>
        <v>811022</v>
      </c>
      <c r="E626" s="458">
        <f>'LSCO FGD'!$E$85</f>
        <v>-677875</v>
      </c>
      <c r="F626" s="458">
        <f>'LSCO FGD'!$F$85</f>
        <v>-190157</v>
      </c>
      <c r="G626" s="458">
        <f>'LSCO FGD'!$G$85</f>
        <v>2609370</v>
      </c>
      <c r="H626" s="458">
        <f>'LSCO FGD'!$H$85</f>
        <v>164972</v>
      </c>
      <c r="I626" s="458">
        <f>'LSCO FGD'!$I$85</f>
        <v>0</v>
      </c>
      <c r="J626" s="458">
        <f>'LSCO FGD'!$J$85</f>
        <v>727198</v>
      </c>
      <c r="K626" s="458">
        <f>'LSCO FGD'!$K$85</f>
        <v>0</v>
      </c>
      <c r="L626" s="458">
        <f>'LSCO FGD'!$L$85</f>
        <v>-40984</v>
      </c>
      <c r="M626" s="458">
        <f>'LSCO FGD'!$M$85</f>
        <v>3403546</v>
      </c>
    </row>
    <row r="627" spans="2:13" s="440" customFormat="1" hidden="1" outlineLevel="1">
      <c r="B627" s="770" t="str">
        <f>'LSCPA FGD'!$B$2</f>
        <v>Lamar State College - Port Arthur</v>
      </c>
      <c r="C627" s="458"/>
      <c r="D627" s="458">
        <f>'LSCPA FGD'!$D$85</f>
        <v>1764862</v>
      </c>
      <c r="E627" s="458">
        <f>'LSCPA FGD'!$E$85</f>
        <v>-246454</v>
      </c>
      <c r="F627" s="458">
        <f>'LSCPA FGD'!$F$85</f>
        <v>23792</v>
      </c>
      <c r="G627" s="458">
        <f>'LSCPA FGD'!$G$85</f>
        <v>1240213</v>
      </c>
      <c r="H627" s="458">
        <f>'LSCPA FGD'!$H$85</f>
        <v>1938</v>
      </c>
      <c r="I627" s="458">
        <f>'LSCPA FGD'!$I$85</f>
        <v>-655</v>
      </c>
      <c r="J627" s="458">
        <f>'LSCPA FGD'!$J$85</f>
        <v>1961</v>
      </c>
      <c r="K627" s="458">
        <f>'LSCPA FGD'!$K$85</f>
        <v>0</v>
      </c>
      <c r="L627" s="458">
        <f>'LSCPA FGD'!$L$85</f>
        <v>49459</v>
      </c>
      <c r="M627" s="458">
        <f>'LSCPA FGD'!$M$85</f>
        <v>2835116</v>
      </c>
    </row>
    <row r="628" spans="2:13" s="440" customFormat="1" hidden="1" outlineLevel="1">
      <c r="B628" s="770" t="str">
        <f>'TSTCH FGD'!$B$2</f>
        <v>Texas State Technical College - Harlingen</v>
      </c>
      <c r="C628" s="458"/>
      <c r="D628" s="458">
        <f>'TSTCH FGD'!$D$85</f>
        <v>-578286</v>
      </c>
      <c r="E628" s="458">
        <f>'TSTCH FGD'!$E$85</f>
        <v>5644885</v>
      </c>
      <c r="F628" s="458">
        <f>'TSTCH FGD'!$F$85</f>
        <v>156791</v>
      </c>
      <c r="G628" s="458">
        <f>'TSTCH FGD'!$G$85</f>
        <v>-280241</v>
      </c>
      <c r="H628" s="458">
        <f>'TSTCH FGD'!$H$85</f>
        <v>-856027</v>
      </c>
      <c r="I628" s="458">
        <f>'TSTCH FGD'!$I$85</f>
        <v>0</v>
      </c>
      <c r="J628" s="458">
        <f>'TSTCH FGD'!$J$85</f>
        <v>1853806</v>
      </c>
      <c r="K628" s="458">
        <f>'TSTCH FGD'!$K$85</f>
        <v>0</v>
      </c>
      <c r="L628" s="458">
        <f>'TSTCH FGD'!$L$85</f>
        <v>2061743</v>
      </c>
      <c r="M628" s="458">
        <f>'TSTCH FGD'!$M$85</f>
        <v>8002671</v>
      </c>
    </row>
    <row r="629" spans="2:13" s="440" customFormat="1" hidden="1" outlineLevel="1">
      <c r="B629" s="770" t="str">
        <f>'TSTCM FGD'!$B$2</f>
        <v>Texas State Technical College - Marshall</v>
      </c>
      <c r="C629" s="458"/>
      <c r="D629" s="458">
        <f>'TSTCM FGD'!$D$85</f>
        <v>-238109</v>
      </c>
      <c r="E629" s="458">
        <f>'TSTCM FGD'!$E$85</f>
        <v>1159154</v>
      </c>
      <c r="F629" s="458">
        <f>'TSTCM FGD'!$F$85</f>
        <v>-200744</v>
      </c>
      <c r="G629" s="458">
        <f>'TSTCM FGD'!$G$85</f>
        <v>-105536</v>
      </c>
      <c r="H629" s="458">
        <f>'TSTCM FGD'!$H$85</f>
        <v>-124857</v>
      </c>
      <c r="I629" s="458">
        <f>'TSTCM FGD'!$I$85</f>
        <v>1686</v>
      </c>
      <c r="J629" s="458">
        <f>'TSTCM FGD'!$J$85</f>
        <v>-191251</v>
      </c>
      <c r="K629" s="458">
        <f>'TSTCM FGD'!$K$85</f>
        <v>0</v>
      </c>
      <c r="L629" s="458">
        <f>'TSTCM FGD'!$L$85</f>
        <v>378686</v>
      </c>
      <c r="M629" s="458">
        <f>'TSTCM FGD'!$M$85</f>
        <v>679029</v>
      </c>
    </row>
    <row r="630" spans="2:13" s="440" customFormat="1" hidden="1" outlineLevel="1">
      <c r="B630" s="770" t="str">
        <f>'TSTCW FGD'!$B$2</f>
        <v>Texas State Technical College - Waco</v>
      </c>
      <c r="C630" s="458"/>
      <c r="D630" s="458">
        <f>'TSTCW FGD'!$D$85</f>
        <v>1037932</v>
      </c>
      <c r="E630" s="458">
        <f>'TSTCW FGD'!$E$85</f>
        <v>3231991</v>
      </c>
      <c r="F630" s="458">
        <f>'TSTCW FGD'!$F$85</f>
        <v>1026806</v>
      </c>
      <c r="G630" s="458">
        <f>'TSTCW FGD'!$G$85</f>
        <v>634690</v>
      </c>
      <c r="H630" s="458">
        <f>'TSTCW FGD'!$H$85</f>
        <v>-377832</v>
      </c>
      <c r="I630" s="458">
        <f>'TSTCW FGD'!$I$85</f>
        <v>3</v>
      </c>
      <c r="J630" s="458">
        <f>'TSTCW FGD'!$J$85</f>
        <v>-22976891</v>
      </c>
      <c r="K630" s="458">
        <f>'TSTCW FGD'!$K$85</f>
        <v>0</v>
      </c>
      <c r="L630" s="458">
        <f>'TSTCW FGD'!$L$85</f>
        <v>6892213</v>
      </c>
      <c r="M630" s="458">
        <f>'TSTCW FGD'!$M$85</f>
        <v>-10531088</v>
      </c>
    </row>
    <row r="631" spans="2:13" s="440" customFormat="1" hidden="1" outlineLevel="1">
      <c r="B631" s="770" t="str">
        <f>'TSTCWT FGD'!$B$2</f>
        <v>Texas State Technical College - West Texas</v>
      </c>
      <c r="C631" s="458"/>
      <c r="D631" s="458">
        <f>'TSTCWT FGD'!$D$85</f>
        <v>-2208369</v>
      </c>
      <c r="E631" s="458">
        <f>'TSTCWT FGD'!$E$85</f>
        <v>1633405</v>
      </c>
      <c r="F631" s="458">
        <f>'TSTCWT FGD'!$F$85</f>
        <v>-34723</v>
      </c>
      <c r="G631" s="458">
        <f>'TSTCWT FGD'!$G$85</f>
        <v>-35017</v>
      </c>
      <c r="H631" s="458">
        <f>'TSTCWT FGD'!$H$85</f>
        <v>-557143</v>
      </c>
      <c r="I631" s="458">
        <f>'TSTCWT FGD'!$I$85</f>
        <v>0</v>
      </c>
      <c r="J631" s="458">
        <f>'TSTCWT FGD'!$J$85</f>
        <v>-691251</v>
      </c>
      <c r="K631" s="458">
        <f>'TSTCWT FGD'!$K$85</f>
        <v>0</v>
      </c>
      <c r="L631" s="458">
        <f>'TSTCWT FGD'!$L$85</f>
        <v>1219212</v>
      </c>
      <c r="M631" s="458">
        <f>'TSTCWT FGD'!$M$85</f>
        <v>-673886</v>
      </c>
    </row>
    <row r="632" spans="2:13" s="440" customFormat="1" hidden="1" outlineLevel="1">
      <c r="B632" s="770" t="str">
        <f>'TSTCNT FGD'!$B$2</f>
        <v>Texas State Technical College - North Texas</v>
      </c>
      <c r="C632" s="458"/>
      <c r="D632" s="458">
        <f>'TSTCNT FGD'!$D$85</f>
        <v>-769551</v>
      </c>
      <c r="E632" s="458">
        <f>'TSTCNT FGD'!$E$85</f>
        <v>509821</v>
      </c>
      <c r="F632" s="458">
        <f>'TSTCNT FGD'!$F$85</f>
        <v>5702</v>
      </c>
      <c r="G632" s="458">
        <f>'TSTCNT FGD'!$G$85</f>
        <v>-25700</v>
      </c>
      <c r="H632" s="458">
        <f>'TSTCNT FGD'!$H$85</f>
        <v>-47</v>
      </c>
      <c r="I632" s="458">
        <f>'TSTCNT FGD'!$I$85</f>
        <v>0</v>
      </c>
      <c r="J632" s="458">
        <f>'TSTCNT FGD'!$J$85</f>
        <v>-89664</v>
      </c>
      <c r="K632" s="458">
        <f>'TSTCNT FGD'!$K$85</f>
        <v>0</v>
      </c>
      <c r="L632" s="458">
        <f>'TSTCNT FGD'!$L$85</f>
        <v>440879</v>
      </c>
      <c r="M632" s="458">
        <f>'TSTCNT FGD'!$M$85</f>
        <v>71440</v>
      </c>
    </row>
    <row r="633" spans="2:13" s="440" customFormat="1" hidden="1" outlineLevel="1">
      <c r="B633" s="770" t="str">
        <f>'TSTCFB FGD'!$B$2</f>
        <v>Texas State Technical College - Fort Bend</v>
      </c>
      <c r="C633" s="458"/>
      <c r="D633" s="458">
        <f>'TSTCFB FGD'!$D$85</f>
        <v>652010</v>
      </c>
      <c r="E633" s="458">
        <f>'TSTCFB FGD'!$E$85</f>
        <v>-3460410</v>
      </c>
      <c r="F633" s="458">
        <f>'TSTCFB FGD'!$F$85</f>
        <v>-38175</v>
      </c>
      <c r="G633" s="458">
        <f>'TSTCFB FGD'!$G$85</f>
        <v>9033</v>
      </c>
      <c r="H633" s="458">
        <f>'TSTCFB FGD'!$H$85</f>
        <v>-75</v>
      </c>
      <c r="I633" s="458">
        <f>'TSTCFB FGD'!$I$85</f>
        <v>0</v>
      </c>
      <c r="J633" s="458">
        <f>'TSTCFB FGD'!$J$85</f>
        <v>930750</v>
      </c>
      <c r="K633" s="458">
        <f>'TSTCFB FGD'!$K$85</f>
        <v>0</v>
      </c>
      <c r="L633" s="458">
        <f>'TSTCFB FGD'!$L$85</f>
        <v>5241775</v>
      </c>
      <c r="M633" s="458">
        <f>'TSTCFB FGD'!$M$85</f>
        <v>3334908</v>
      </c>
    </row>
    <row r="634" spans="2:13" s="440" customFormat="1" collapsed="1">
      <c r="B634" s="526" t="s">
        <v>628</v>
      </c>
      <c r="C634" s="465"/>
      <c r="D634" s="465">
        <f t="shared" ref="D634:M634" si="62">SUM(D625:D633)</f>
        <v>1577302</v>
      </c>
      <c r="E634" s="465">
        <f t="shared" si="62"/>
        <v>6919834</v>
      </c>
      <c r="F634" s="465">
        <f t="shared" si="62"/>
        <v>584234</v>
      </c>
      <c r="G634" s="465">
        <f t="shared" si="62"/>
        <v>6973569</v>
      </c>
      <c r="H634" s="465">
        <f t="shared" si="62"/>
        <v>-1290789</v>
      </c>
      <c r="I634" s="465">
        <f t="shared" si="62"/>
        <v>1034</v>
      </c>
      <c r="J634" s="465">
        <f t="shared" si="62"/>
        <v>-20435342</v>
      </c>
      <c r="K634" s="465">
        <f t="shared" si="62"/>
        <v>0</v>
      </c>
      <c r="L634" s="465">
        <f t="shared" si="62"/>
        <v>21748047</v>
      </c>
      <c r="M634" s="465">
        <f t="shared" si="62"/>
        <v>16077889</v>
      </c>
    </row>
    <row r="635" spans="2:13" s="440" customFormat="1">
      <c r="B635" s="449"/>
      <c r="C635" s="458"/>
      <c r="D635" s="458"/>
      <c r="E635" s="458"/>
      <c r="F635" s="458"/>
      <c r="G635" s="458"/>
      <c r="H635" s="458"/>
      <c r="I635" s="458"/>
      <c r="J635" s="458"/>
      <c r="K635" s="458"/>
      <c r="L635" s="458"/>
      <c r="M635" s="458"/>
    </row>
    <row r="636" spans="2:13" s="440" customFormat="1" hidden="1" outlineLevel="1">
      <c r="B636" s="770" t="str">
        <f>'LIT FGD'!$B$2</f>
        <v>Lamar Institute of Technology</v>
      </c>
      <c r="C636" s="458"/>
      <c r="D636" s="458">
        <f>'LIT FGD'!$D$87</f>
        <v>0</v>
      </c>
      <c r="E636" s="458">
        <f>'LIT FGD'!$E$87</f>
        <v>0</v>
      </c>
      <c r="F636" s="458">
        <f>'LIT FGD'!$F$87</f>
        <v>0</v>
      </c>
      <c r="G636" s="458">
        <f>'LIT FGD'!$G$87</f>
        <v>0</v>
      </c>
      <c r="H636" s="458">
        <f>'LIT FGD'!$H$87</f>
        <v>0</v>
      </c>
      <c r="I636" s="458">
        <f>'LIT FGD'!$I$87</f>
        <v>0</v>
      </c>
      <c r="J636" s="458">
        <f>'LIT FGD'!$J$87</f>
        <v>0</v>
      </c>
      <c r="K636" s="458">
        <f>'LIT FGD'!$K$87</f>
        <v>0</v>
      </c>
      <c r="L636" s="458">
        <f>'LIT FGD'!$L$87</f>
        <v>0</v>
      </c>
      <c r="M636" s="458">
        <f>'LIT FGD'!$M$87</f>
        <v>0</v>
      </c>
    </row>
    <row r="637" spans="2:13" s="440" customFormat="1" hidden="1" outlineLevel="1">
      <c r="B637" s="770" t="str">
        <f>'LSCO FGD'!$B$2</f>
        <v>Lamar State College - Orange</v>
      </c>
      <c r="C637" s="458"/>
      <c r="D637" s="458">
        <f>'LSCO FGD'!$D$87</f>
        <v>0</v>
      </c>
      <c r="E637" s="458">
        <f>'LSCO FGD'!$E$87</f>
        <v>0</v>
      </c>
      <c r="F637" s="458">
        <f>'LSCO FGD'!$F$87</f>
        <v>0</v>
      </c>
      <c r="G637" s="458">
        <f>'LSCO FGD'!$G$87</f>
        <v>0</v>
      </c>
      <c r="H637" s="458">
        <f>'LSCO FGD'!$H$87</f>
        <v>0</v>
      </c>
      <c r="I637" s="458">
        <f>'LSCO FGD'!$I$87</f>
        <v>0</v>
      </c>
      <c r="J637" s="458">
        <f>'LSCO FGD'!$J$87</f>
        <v>0</v>
      </c>
      <c r="K637" s="458">
        <f>'LSCO FGD'!$K$87</f>
        <v>0</v>
      </c>
      <c r="L637" s="458">
        <f>'LSCO FGD'!$L$87</f>
        <v>0</v>
      </c>
      <c r="M637" s="458">
        <f>'LSCO FGD'!$M$87</f>
        <v>0</v>
      </c>
    </row>
    <row r="638" spans="2:13" s="440" customFormat="1" hidden="1" outlineLevel="1">
      <c r="B638" s="770" t="str">
        <f>'LSCPA FGD'!$B$2</f>
        <v>Lamar State College - Port Arthur</v>
      </c>
      <c r="C638" s="458"/>
      <c r="D638" s="458">
        <f>'LSCPA FGD'!$D$87</f>
        <v>0</v>
      </c>
      <c r="E638" s="458">
        <f>'LSCPA FGD'!$E$87</f>
        <v>0</v>
      </c>
      <c r="F638" s="458">
        <f>'LSCPA FGD'!$F$87</f>
        <v>0</v>
      </c>
      <c r="G638" s="458">
        <f>'LSCPA FGD'!$G$87</f>
        <v>0</v>
      </c>
      <c r="H638" s="458">
        <f>'LSCPA FGD'!$H$87</f>
        <v>0</v>
      </c>
      <c r="I638" s="458">
        <f>'LSCPA FGD'!$I$87</f>
        <v>0</v>
      </c>
      <c r="J638" s="458">
        <f>'LSCPA FGD'!$J$87</f>
        <v>0</v>
      </c>
      <c r="K638" s="458">
        <f>'LSCPA FGD'!$K$87</f>
        <v>0</v>
      </c>
      <c r="L638" s="458">
        <f>'LSCPA FGD'!$L$87</f>
        <v>0</v>
      </c>
      <c r="M638" s="458">
        <f>'LSCPA FGD'!$M$87</f>
        <v>0</v>
      </c>
    </row>
    <row r="639" spans="2:13" s="440" customFormat="1" hidden="1" outlineLevel="1">
      <c r="B639" s="770" t="str">
        <f>'TSTCH FGD'!$B$2</f>
        <v>Texas State Technical College - Harlingen</v>
      </c>
      <c r="C639" s="458"/>
      <c r="D639" s="458">
        <f>'TSTCH FGD'!$D$87</f>
        <v>0</v>
      </c>
      <c r="E639" s="458">
        <f>'TSTCH FGD'!$E$87</f>
        <v>0</v>
      </c>
      <c r="F639" s="458">
        <f>'TSTCH FGD'!$F$87</f>
        <v>0</v>
      </c>
      <c r="G639" s="458">
        <f>'TSTCH FGD'!$G$87</f>
        <v>0</v>
      </c>
      <c r="H639" s="458">
        <f>'TSTCH FGD'!$H$87</f>
        <v>0</v>
      </c>
      <c r="I639" s="458">
        <f>'TSTCH FGD'!$I$87</f>
        <v>0</v>
      </c>
      <c r="J639" s="458">
        <f>'TSTCH FGD'!$J$87</f>
        <v>0</v>
      </c>
      <c r="K639" s="458">
        <f>'TSTCH FGD'!$K$87</f>
        <v>0</v>
      </c>
      <c r="L639" s="458">
        <f>'TSTCH FGD'!$L$87</f>
        <v>0</v>
      </c>
      <c r="M639" s="458">
        <f>'TSTCH FGD'!$M$87</f>
        <v>0</v>
      </c>
    </row>
    <row r="640" spans="2:13" s="440" customFormat="1" hidden="1" outlineLevel="1">
      <c r="B640" s="770" t="str">
        <f>'TSTCM FGD'!$B$2</f>
        <v>Texas State Technical College - Marshall</v>
      </c>
      <c r="C640" s="458"/>
      <c r="D640" s="458">
        <f>'TSTCM FGD'!$D$87</f>
        <v>0</v>
      </c>
      <c r="E640" s="458">
        <f>'TSTCM FGD'!$E$87</f>
        <v>0</v>
      </c>
      <c r="F640" s="458">
        <f>'TSTCM FGD'!$F$87</f>
        <v>0</v>
      </c>
      <c r="G640" s="458">
        <f>'TSTCM FGD'!$G$87</f>
        <v>0</v>
      </c>
      <c r="H640" s="458">
        <f>'TSTCM FGD'!$H$87</f>
        <v>0</v>
      </c>
      <c r="I640" s="458">
        <f>'TSTCM FGD'!$I$87</f>
        <v>0</v>
      </c>
      <c r="J640" s="458">
        <f>'TSTCM FGD'!$J$87</f>
        <v>0</v>
      </c>
      <c r="K640" s="458">
        <f>'TSTCM FGD'!$K$87</f>
        <v>0</v>
      </c>
      <c r="L640" s="458">
        <f>'TSTCM FGD'!$L$87</f>
        <v>0</v>
      </c>
      <c r="M640" s="458">
        <f>'TSTCM FGD'!$M$87</f>
        <v>0</v>
      </c>
    </row>
    <row r="641" spans="2:13" s="440" customFormat="1" hidden="1" outlineLevel="1">
      <c r="B641" s="770" t="str">
        <f>'TSTCW FGD'!$B$2</f>
        <v>Texas State Technical College - Waco</v>
      </c>
      <c r="C641" s="458"/>
      <c r="D641" s="458">
        <f>'TSTCW FGD'!$D$87</f>
        <v>0</v>
      </c>
      <c r="E641" s="458">
        <f>'TSTCW FGD'!$E$87</f>
        <v>0</v>
      </c>
      <c r="F641" s="458">
        <f>'TSTCW FGD'!$F$87</f>
        <v>0</v>
      </c>
      <c r="G641" s="458">
        <f>'TSTCW FGD'!$G$87</f>
        <v>0</v>
      </c>
      <c r="H641" s="458">
        <f>'TSTCW FGD'!$H$87</f>
        <v>0</v>
      </c>
      <c r="I641" s="458">
        <f>'TSTCW FGD'!$I$87</f>
        <v>0</v>
      </c>
      <c r="J641" s="458">
        <f>'TSTCW FGD'!$J$87</f>
        <v>0</v>
      </c>
      <c r="K641" s="458">
        <f>'TSTCW FGD'!$K$87</f>
        <v>0</v>
      </c>
      <c r="L641" s="458">
        <f>'TSTCW FGD'!$L$87</f>
        <v>0</v>
      </c>
      <c r="M641" s="458">
        <f>'TSTCW FGD'!$M$87</f>
        <v>0</v>
      </c>
    </row>
    <row r="642" spans="2:13" s="440" customFormat="1" hidden="1" outlineLevel="1">
      <c r="B642" s="770" t="str">
        <f>'TSTCWT FGD'!$B$2</f>
        <v>Texas State Technical College - West Texas</v>
      </c>
      <c r="C642" s="458"/>
      <c r="D642" s="458">
        <f>'TSTCWT FGD'!$D$87</f>
        <v>0</v>
      </c>
      <c r="E642" s="458">
        <f>'TSTCWT FGD'!$E$87</f>
        <v>0</v>
      </c>
      <c r="F642" s="458">
        <f>'TSTCWT FGD'!$F$87</f>
        <v>0</v>
      </c>
      <c r="G642" s="458">
        <f>'TSTCWT FGD'!$G$87</f>
        <v>0</v>
      </c>
      <c r="H642" s="458">
        <f>'TSTCWT FGD'!$H$87</f>
        <v>0</v>
      </c>
      <c r="I642" s="458">
        <f>'TSTCWT FGD'!$I$87</f>
        <v>0</v>
      </c>
      <c r="J642" s="458">
        <f>'TSTCWT FGD'!$J$87</f>
        <v>0</v>
      </c>
      <c r="K642" s="458">
        <f>'TSTCWT FGD'!$K$87</f>
        <v>0</v>
      </c>
      <c r="L642" s="458">
        <f>'TSTCWT FGD'!$L$87</f>
        <v>0</v>
      </c>
      <c r="M642" s="458">
        <f>'TSTCWT FGD'!$M$87</f>
        <v>0</v>
      </c>
    </row>
    <row r="643" spans="2:13" s="440" customFormat="1" hidden="1" outlineLevel="1">
      <c r="B643" s="770" t="str">
        <f>'TSTCNT FGD'!$B$2</f>
        <v>Texas State Technical College - North Texas</v>
      </c>
      <c r="C643" s="458"/>
      <c r="D643" s="458">
        <f>'TSTCNT FGD'!$D$87</f>
        <v>0</v>
      </c>
      <c r="E643" s="458">
        <f>'TSTCNT FGD'!$E$87</f>
        <v>0</v>
      </c>
      <c r="F643" s="458">
        <f>'TSTCNT FGD'!$F$87</f>
        <v>0</v>
      </c>
      <c r="G643" s="458">
        <f>'TSTCNT FGD'!$G$87</f>
        <v>0</v>
      </c>
      <c r="H643" s="458">
        <f>'TSTCNT FGD'!$H$87</f>
        <v>0</v>
      </c>
      <c r="I643" s="458">
        <f>'TSTCNT FGD'!$I$87</f>
        <v>0</v>
      </c>
      <c r="J643" s="458">
        <f>'TSTCNT FGD'!$J$87</f>
        <v>0</v>
      </c>
      <c r="K643" s="458">
        <f>'TSTCNT FGD'!$K$87</f>
        <v>0</v>
      </c>
      <c r="L643" s="458">
        <f>'TSTCNT FGD'!$L$87</f>
        <v>0</v>
      </c>
      <c r="M643" s="458">
        <f>'TSTCNT FGD'!$M$87</f>
        <v>0</v>
      </c>
    </row>
    <row r="644" spans="2:13" s="440" customFormat="1" hidden="1" outlineLevel="1">
      <c r="B644" s="770" t="str">
        <f>'TSTCFB FGD'!$B$2</f>
        <v>Texas State Technical College - Fort Bend</v>
      </c>
      <c r="C644" s="458"/>
      <c r="D644" s="458">
        <f>'TSTCFB FGD'!$D$87</f>
        <v>0</v>
      </c>
      <c r="E644" s="458">
        <f>'TSTCFB FGD'!$E$87</f>
        <v>0</v>
      </c>
      <c r="F644" s="458">
        <f>'TSTCFB FGD'!$F$87</f>
        <v>0</v>
      </c>
      <c r="G644" s="458">
        <f>'TSTCFB FGD'!$G$87</f>
        <v>0</v>
      </c>
      <c r="H644" s="458">
        <f>'TSTCFB FGD'!$H$87</f>
        <v>0</v>
      </c>
      <c r="I644" s="458">
        <f>'TSTCFB FGD'!$I$87</f>
        <v>0</v>
      </c>
      <c r="J644" s="458">
        <f>'TSTCFB FGD'!$J$87</f>
        <v>0</v>
      </c>
      <c r="K644" s="458">
        <f>'TSTCFB FGD'!$K$87</f>
        <v>0</v>
      </c>
      <c r="L644" s="458">
        <f>'TSTCFB FGD'!$L$87</f>
        <v>0</v>
      </c>
      <c r="M644" s="458">
        <f>'TSTCFB FGD'!$M$87</f>
        <v>0</v>
      </c>
    </row>
    <row r="645" spans="2:13" s="440" customFormat="1" collapsed="1">
      <c r="B645" s="441" t="s">
        <v>64</v>
      </c>
      <c r="C645" s="458"/>
      <c r="D645" s="458">
        <f t="shared" ref="D645:M645" si="63">SUM(D636:D644)</f>
        <v>0</v>
      </c>
      <c r="E645" s="458">
        <f t="shared" si="63"/>
        <v>0</v>
      </c>
      <c r="F645" s="458">
        <f t="shared" si="63"/>
        <v>0</v>
      </c>
      <c r="G645" s="458">
        <f t="shared" si="63"/>
        <v>0</v>
      </c>
      <c r="H645" s="458">
        <f t="shared" si="63"/>
        <v>0</v>
      </c>
      <c r="I645" s="458">
        <f t="shared" si="63"/>
        <v>0</v>
      </c>
      <c r="J645" s="458">
        <f t="shared" si="63"/>
        <v>0</v>
      </c>
      <c r="K645" s="458">
        <f t="shared" si="63"/>
        <v>0</v>
      </c>
      <c r="L645" s="458">
        <f t="shared" si="63"/>
        <v>0</v>
      </c>
      <c r="M645" s="458">
        <f t="shared" si="63"/>
        <v>0</v>
      </c>
    </row>
    <row r="646" spans="2:13" s="440" customFormat="1" hidden="1" outlineLevel="1">
      <c r="B646" s="770" t="str">
        <f>'LIT FGD'!$B$2</f>
        <v>Lamar Institute of Technology</v>
      </c>
      <c r="C646" s="458"/>
      <c r="D646" s="458">
        <f>'LIT FGD'!$D$88</f>
        <v>0</v>
      </c>
      <c r="E646" s="458">
        <f>'LIT FGD'!$E$88</f>
        <v>0</v>
      </c>
      <c r="F646" s="458">
        <f>'LIT FGD'!$F$88</f>
        <v>0</v>
      </c>
      <c r="G646" s="458">
        <f>'LIT FGD'!$G$88</f>
        <v>0</v>
      </c>
      <c r="H646" s="458">
        <f>'LIT FGD'!$H$88</f>
        <v>0</v>
      </c>
      <c r="I646" s="458">
        <f>'LIT FGD'!$I$88</f>
        <v>0</v>
      </c>
      <c r="J646" s="458">
        <f>'LIT FGD'!$J$88</f>
        <v>0</v>
      </c>
      <c r="K646" s="458">
        <f>'LIT FGD'!$K$88</f>
        <v>0</v>
      </c>
      <c r="L646" s="458">
        <f>'LIT FGD'!$L$88</f>
        <v>-2626276</v>
      </c>
      <c r="M646" s="458">
        <f>'LIT FGD'!$M$88</f>
        <v>-2626276</v>
      </c>
    </row>
    <row r="647" spans="2:13" s="440" customFormat="1" hidden="1" outlineLevel="1">
      <c r="B647" s="770" t="str">
        <f>'LSCO FGD'!$B$2</f>
        <v>Lamar State College - Orange</v>
      </c>
      <c r="C647" s="458"/>
      <c r="D647" s="458">
        <f>'LSCO FGD'!$D$88</f>
        <v>0</v>
      </c>
      <c r="E647" s="458">
        <f>'LSCO FGD'!$E$88</f>
        <v>0</v>
      </c>
      <c r="F647" s="458">
        <f>'LSCO FGD'!$F$88</f>
        <v>0</v>
      </c>
      <c r="G647" s="458">
        <f>'LSCO FGD'!$G$88</f>
        <v>0</v>
      </c>
      <c r="H647" s="458">
        <f>'LSCO FGD'!$H$88</f>
        <v>0</v>
      </c>
      <c r="I647" s="458">
        <f>'LSCO FGD'!$I$88</f>
        <v>0</v>
      </c>
      <c r="J647" s="458">
        <f>'LSCO FGD'!$J$88</f>
        <v>0</v>
      </c>
      <c r="K647" s="458">
        <f>'LSCO FGD'!$K$88</f>
        <v>0</v>
      </c>
      <c r="L647" s="458">
        <f>'LSCO FGD'!$L$88</f>
        <v>-2307452</v>
      </c>
      <c r="M647" s="458">
        <f>'LSCO FGD'!$M$88</f>
        <v>-2307452</v>
      </c>
    </row>
    <row r="648" spans="2:13" s="440" customFormat="1" hidden="1" outlineLevel="1">
      <c r="B648" s="770" t="str">
        <f>'LSCPA FGD'!$B$2</f>
        <v>Lamar State College - Port Arthur</v>
      </c>
      <c r="C648" s="458"/>
      <c r="D648" s="458">
        <f>'LSCPA FGD'!$D$88</f>
        <v>0</v>
      </c>
      <c r="E648" s="458">
        <f>'LSCPA FGD'!$E$88</f>
        <v>0</v>
      </c>
      <c r="F648" s="458">
        <f>'LSCPA FGD'!$F$88</f>
        <v>0</v>
      </c>
      <c r="G648" s="458">
        <f>'LSCPA FGD'!$G$88</f>
        <v>0</v>
      </c>
      <c r="H648" s="458">
        <f>'LSCPA FGD'!$H$88</f>
        <v>0</v>
      </c>
      <c r="I648" s="458">
        <f>'LSCPA FGD'!$I$88</f>
        <v>0</v>
      </c>
      <c r="J648" s="458">
        <f>'LSCPA FGD'!$J$88</f>
        <v>0</v>
      </c>
      <c r="K648" s="458">
        <f>'LSCPA FGD'!$K$88</f>
        <v>0</v>
      </c>
      <c r="L648" s="458">
        <f>'LSCPA FGD'!$L$88</f>
        <v>-2330206</v>
      </c>
      <c r="M648" s="458">
        <f>'LSCPA FGD'!$M$88</f>
        <v>-2330206</v>
      </c>
    </row>
    <row r="649" spans="2:13" s="440" customFormat="1" hidden="1" outlineLevel="1">
      <c r="B649" s="770" t="str">
        <f>'TSTCH FGD'!$B$2</f>
        <v>Texas State Technical College - Harlingen</v>
      </c>
      <c r="C649" s="458"/>
      <c r="D649" s="458">
        <f>'TSTCH FGD'!$D$88</f>
        <v>0</v>
      </c>
      <c r="E649" s="458">
        <f>'TSTCH FGD'!$E$88</f>
        <v>0</v>
      </c>
      <c r="F649" s="458">
        <f>'TSTCH FGD'!$F$88</f>
        <v>0</v>
      </c>
      <c r="G649" s="458">
        <f>'TSTCH FGD'!$G$88</f>
        <v>0</v>
      </c>
      <c r="H649" s="458">
        <f>'TSTCH FGD'!$H$88</f>
        <v>0</v>
      </c>
      <c r="I649" s="458">
        <f>'TSTCH FGD'!$I$88</f>
        <v>0</v>
      </c>
      <c r="J649" s="458">
        <f>'TSTCH FGD'!$J$88</f>
        <v>0</v>
      </c>
      <c r="K649" s="458">
        <f>'TSTCH FGD'!$K$88</f>
        <v>0</v>
      </c>
      <c r="L649" s="458">
        <f>'TSTCH FGD'!$L$88</f>
        <v>-3385724</v>
      </c>
      <c r="M649" s="458">
        <f>'TSTCH FGD'!$M$88</f>
        <v>-3385724</v>
      </c>
    </row>
    <row r="650" spans="2:13" s="440" customFormat="1" hidden="1" outlineLevel="1">
      <c r="B650" s="770" t="str">
        <f>'TSTCM FGD'!$B$2</f>
        <v>Texas State Technical College - Marshall</v>
      </c>
      <c r="C650" s="458"/>
      <c r="D650" s="458">
        <f>'TSTCM FGD'!$D$88</f>
        <v>0</v>
      </c>
      <c r="E650" s="458">
        <f>'TSTCM FGD'!$E$88</f>
        <v>0</v>
      </c>
      <c r="F650" s="458">
        <f>'TSTCM FGD'!$F$88</f>
        <v>0</v>
      </c>
      <c r="G650" s="458">
        <f>'TSTCM FGD'!$G$88</f>
        <v>0</v>
      </c>
      <c r="H650" s="458">
        <f>'TSTCM FGD'!$H$88</f>
        <v>0</v>
      </c>
      <c r="I650" s="458">
        <f>'TSTCM FGD'!$I$88</f>
        <v>0</v>
      </c>
      <c r="J650" s="458">
        <f>'TSTCM FGD'!$J$88</f>
        <v>0</v>
      </c>
      <c r="K650" s="458">
        <f>'TSTCM FGD'!$K$88</f>
        <v>0</v>
      </c>
      <c r="L650" s="458">
        <f>'TSTCM FGD'!$L$88</f>
        <v>-1012252</v>
      </c>
      <c r="M650" s="458">
        <f>'TSTCM FGD'!$M$88</f>
        <v>-1012252</v>
      </c>
    </row>
    <row r="651" spans="2:13" s="440" customFormat="1" hidden="1" outlineLevel="1">
      <c r="B651" s="770" t="str">
        <f>'TSTCW FGD'!$B$2</f>
        <v>Texas State Technical College - Waco</v>
      </c>
      <c r="C651" s="458"/>
      <c r="D651" s="458">
        <f>'TSTCW FGD'!$D$88</f>
        <v>0</v>
      </c>
      <c r="E651" s="458">
        <f>'TSTCW FGD'!$E$88</f>
        <v>0</v>
      </c>
      <c r="F651" s="458">
        <f>'TSTCW FGD'!$F$88</f>
        <v>0</v>
      </c>
      <c r="G651" s="458">
        <f>'TSTCW FGD'!$G$88</f>
        <v>0</v>
      </c>
      <c r="H651" s="458">
        <f>'TSTCW FGD'!$H$88</f>
        <v>0</v>
      </c>
      <c r="I651" s="458">
        <f>'TSTCW FGD'!$I$88</f>
        <v>0</v>
      </c>
      <c r="J651" s="458">
        <f>'TSTCW FGD'!$J$88</f>
        <v>0</v>
      </c>
      <c r="K651" s="458">
        <f>'TSTCW FGD'!$K$88</f>
        <v>0</v>
      </c>
      <c r="L651" s="458">
        <f>'TSTCW FGD'!$L$88</f>
        <v>-7043697</v>
      </c>
      <c r="M651" s="458">
        <f>'TSTCW FGD'!$M$88</f>
        <v>-7043697</v>
      </c>
    </row>
    <row r="652" spans="2:13" s="440" customFormat="1" hidden="1" outlineLevel="1">
      <c r="B652" s="770" t="str">
        <f>'TSTCWT FGD'!$B$2</f>
        <v>Texas State Technical College - West Texas</v>
      </c>
      <c r="C652" s="458"/>
      <c r="D652" s="458">
        <f>'TSTCWT FGD'!$D$88</f>
        <v>0</v>
      </c>
      <c r="E652" s="458">
        <f>'TSTCWT FGD'!$E$88</f>
        <v>0</v>
      </c>
      <c r="F652" s="458">
        <f>'TSTCWT FGD'!$F$88</f>
        <v>0</v>
      </c>
      <c r="G652" s="458">
        <f>'TSTCWT FGD'!$G$88</f>
        <v>0</v>
      </c>
      <c r="H652" s="458">
        <f>'TSTCWT FGD'!$H$88</f>
        <v>0</v>
      </c>
      <c r="I652" s="458">
        <f>'TSTCWT FGD'!$I$88</f>
        <v>0</v>
      </c>
      <c r="J652" s="458">
        <f>'TSTCWT FGD'!$J$88</f>
        <v>0</v>
      </c>
      <c r="K652" s="458">
        <f>'TSTCWT FGD'!$K$88</f>
        <v>0</v>
      </c>
      <c r="L652" s="458">
        <f>'TSTCWT FGD'!$L$88</f>
        <v>-2392017</v>
      </c>
      <c r="M652" s="458">
        <f>'TSTCWT FGD'!$M$88</f>
        <v>-2392017</v>
      </c>
    </row>
    <row r="653" spans="2:13" s="440" customFormat="1" hidden="1" outlineLevel="1">
      <c r="B653" s="770" t="str">
        <f>'TSTCNT FGD'!$B$2</f>
        <v>Texas State Technical College - North Texas</v>
      </c>
      <c r="C653" s="458"/>
      <c r="D653" s="458">
        <f>'TSTCNT FGD'!$D$88</f>
        <v>0</v>
      </c>
      <c r="E653" s="458">
        <f>'TSTCNT FGD'!$E$88</f>
        <v>0</v>
      </c>
      <c r="F653" s="458">
        <f>'TSTCNT FGD'!$F$88</f>
        <v>0</v>
      </c>
      <c r="G653" s="458">
        <f>'TSTCNT FGD'!$G$88</f>
        <v>0</v>
      </c>
      <c r="H653" s="458">
        <f>'TSTCNT FGD'!$H$88</f>
        <v>0</v>
      </c>
      <c r="I653" s="458">
        <f>'TSTCNT FGD'!$I$88</f>
        <v>0</v>
      </c>
      <c r="J653" s="458">
        <f>'TSTCNT FGD'!$J$88</f>
        <v>0</v>
      </c>
      <c r="K653" s="458">
        <f>'TSTCNT FGD'!$K$88</f>
        <v>0</v>
      </c>
      <c r="L653" s="458">
        <f>'TSTCNT FGD'!$L$88</f>
        <v>-782456</v>
      </c>
      <c r="M653" s="458">
        <f>'TSTCNT FGD'!$M$88</f>
        <v>-782456</v>
      </c>
    </row>
    <row r="654" spans="2:13" s="440" customFormat="1" hidden="1" outlineLevel="1">
      <c r="B654" s="770" t="str">
        <f>'TSTCFB FGD'!$B$2</f>
        <v>Texas State Technical College - Fort Bend</v>
      </c>
      <c r="C654" s="458"/>
      <c r="D654" s="458">
        <f>'TSTCFB FGD'!$D$88</f>
        <v>0</v>
      </c>
      <c r="E654" s="458">
        <f>'TSTCFB FGD'!$E$88</f>
        <v>0</v>
      </c>
      <c r="F654" s="458">
        <f>'TSTCFB FGD'!$F$88</f>
        <v>0</v>
      </c>
      <c r="G654" s="458">
        <f>'TSTCFB FGD'!$G$88</f>
        <v>0</v>
      </c>
      <c r="H654" s="458">
        <f>'TSTCFB FGD'!$H$88</f>
        <v>0</v>
      </c>
      <c r="I654" s="458">
        <f>'TSTCFB FGD'!$I$88</f>
        <v>0</v>
      </c>
      <c r="J654" s="458">
        <f>'TSTCFB FGD'!$J$88</f>
        <v>0</v>
      </c>
      <c r="K654" s="458">
        <f>'TSTCFB FGD'!$K$88</f>
        <v>0</v>
      </c>
      <c r="L654" s="458">
        <f>'TSTCFB FGD'!$L$88</f>
        <v>-2831194</v>
      </c>
      <c r="M654" s="458">
        <f>'TSTCFB FGD'!$M$88</f>
        <v>-2831194</v>
      </c>
    </row>
    <row r="655" spans="2:13" s="440" customFormat="1" collapsed="1">
      <c r="B655" s="440" t="s">
        <v>65</v>
      </c>
      <c r="C655" s="458"/>
      <c r="D655" s="458">
        <f t="shared" ref="D655:M655" si="64">SUM(D646:D654)</f>
        <v>0</v>
      </c>
      <c r="E655" s="458">
        <f t="shared" si="64"/>
        <v>0</v>
      </c>
      <c r="F655" s="458">
        <f t="shared" si="64"/>
        <v>0</v>
      </c>
      <c r="G655" s="458">
        <f t="shared" si="64"/>
        <v>0</v>
      </c>
      <c r="H655" s="458">
        <f t="shared" si="64"/>
        <v>0</v>
      </c>
      <c r="I655" s="458">
        <f t="shared" si="64"/>
        <v>0</v>
      </c>
      <c r="J655" s="458">
        <f t="shared" si="64"/>
        <v>0</v>
      </c>
      <c r="K655" s="458">
        <f t="shared" si="64"/>
        <v>0</v>
      </c>
      <c r="L655" s="458">
        <f t="shared" si="64"/>
        <v>-24711274</v>
      </c>
      <c r="M655" s="458">
        <f t="shared" si="64"/>
        <v>-24711274</v>
      </c>
    </row>
    <row r="656" spans="2:13" s="440" customFormat="1" hidden="1" outlineLevel="1">
      <c r="B656" s="770" t="str">
        <f>'LIT FGD'!$B$2</f>
        <v>Lamar Institute of Technology</v>
      </c>
      <c r="C656" s="458"/>
      <c r="D656" s="458">
        <f>'LIT FGD'!$D$89</f>
        <v>0</v>
      </c>
      <c r="E656" s="458">
        <f>'LIT FGD'!$E$89</f>
        <v>0</v>
      </c>
      <c r="F656" s="458">
        <f>'LIT FGD'!$F$89</f>
        <v>0</v>
      </c>
      <c r="G656" s="458">
        <f>'LIT FGD'!$G$89</f>
        <v>0</v>
      </c>
      <c r="H656" s="458">
        <f>'LIT FGD'!$H$89</f>
        <v>0</v>
      </c>
      <c r="I656" s="458">
        <f>'LIT FGD'!$I$89</f>
        <v>0</v>
      </c>
      <c r="J656" s="458">
        <f>'LIT FGD'!$J$89</f>
        <v>0</v>
      </c>
      <c r="K656" s="458">
        <f>'LIT FGD'!$K$89</f>
        <v>0</v>
      </c>
      <c r="L656" s="458">
        <f>'LIT FGD'!$L$89</f>
        <v>0</v>
      </c>
      <c r="M656" s="458">
        <f>'LIT FGD'!$M$89</f>
        <v>0</v>
      </c>
    </row>
    <row r="657" spans="2:13" s="440" customFormat="1" hidden="1" outlineLevel="1">
      <c r="B657" s="770" t="str">
        <f>'LSCO FGD'!$B$2</f>
        <v>Lamar State College - Orange</v>
      </c>
      <c r="C657" s="458"/>
      <c r="D657" s="458">
        <f>'LSCO FGD'!$D$89</f>
        <v>0</v>
      </c>
      <c r="E657" s="458">
        <f>'LSCO FGD'!$E$89</f>
        <v>0</v>
      </c>
      <c r="F657" s="458">
        <f>'LSCO FGD'!$F$89</f>
        <v>0</v>
      </c>
      <c r="G657" s="458">
        <f>'LSCO FGD'!$G$89</f>
        <v>0</v>
      </c>
      <c r="H657" s="458">
        <f>'LSCO FGD'!$H$89</f>
        <v>0</v>
      </c>
      <c r="I657" s="458">
        <f>'LSCO FGD'!$I$89</f>
        <v>0</v>
      </c>
      <c r="J657" s="458">
        <f>'LSCO FGD'!$J$89</f>
        <v>0</v>
      </c>
      <c r="K657" s="458">
        <f>'LSCO FGD'!$K$89</f>
        <v>0</v>
      </c>
      <c r="L657" s="458">
        <f>'LSCO FGD'!$L$89</f>
        <v>0</v>
      </c>
      <c r="M657" s="458">
        <f>'LSCO FGD'!$M$89</f>
        <v>0</v>
      </c>
    </row>
    <row r="658" spans="2:13" s="440" customFormat="1" hidden="1" outlineLevel="1">
      <c r="B658" s="770" t="str">
        <f>'LSCPA FGD'!$B$2</f>
        <v>Lamar State College - Port Arthur</v>
      </c>
      <c r="C658" s="458"/>
      <c r="D658" s="458">
        <f>'LSCPA FGD'!$D$89</f>
        <v>0</v>
      </c>
      <c r="E658" s="458">
        <f>'LSCPA FGD'!$E$89</f>
        <v>0</v>
      </c>
      <c r="F658" s="458">
        <f>'LSCPA FGD'!$F$89</f>
        <v>0</v>
      </c>
      <c r="G658" s="458">
        <f>'LSCPA FGD'!$G$89</f>
        <v>0</v>
      </c>
      <c r="H658" s="458">
        <f>'LSCPA FGD'!$H$89</f>
        <v>0</v>
      </c>
      <c r="I658" s="458">
        <f>'LSCPA FGD'!$I$89</f>
        <v>0</v>
      </c>
      <c r="J658" s="458">
        <f>'LSCPA FGD'!$J$89</f>
        <v>0</v>
      </c>
      <c r="K658" s="458">
        <f>'LSCPA FGD'!$K$89</f>
        <v>0</v>
      </c>
      <c r="L658" s="458">
        <f>'LSCPA FGD'!$L$89</f>
        <v>0</v>
      </c>
      <c r="M658" s="458">
        <f>'LSCPA FGD'!$M$89</f>
        <v>0</v>
      </c>
    </row>
    <row r="659" spans="2:13" s="440" customFormat="1" hidden="1" outlineLevel="1">
      <c r="B659" s="770" t="str">
        <f>'TSTCH FGD'!$B$2</f>
        <v>Texas State Technical College - Harlingen</v>
      </c>
      <c r="C659" s="458"/>
      <c r="D659" s="458">
        <f>'TSTCH FGD'!$D$89</f>
        <v>0</v>
      </c>
      <c r="E659" s="458">
        <f>'TSTCH FGD'!$E$89</f>
        <v>0</v>
      </c>
      <c r="F659" s="458">
        <f>'TSTCH FGD'!$F$89</f>
        <v>0</v>
      </c>
      <c r="G659" s="458">
        <f>'TSTCH FGD'!$G$89</f>
        <v>0</v>
      </c>
      <c r="H659" s="458">
        <f>'TSTCH FGD'!$H$89</f>
        <v>0</v>
      </c>
      <c r="I659" s="458">
        <f>'TSTCH FGD'!$I$89</f>
        <v>0</v>
      </c>
      <c r="J659" s="458">
        <f>'TSTCH FGD'!$J$89</f>
        <v>0</v>
      </c>
      <c r="K659" s="458">
        <f>'TSTCH FGD'!$K$89</f>
        <v>0</v>
      </c>
      <c r="L659" s="458">
        <f>'TSTCH FGD'!$L$89</f>
        <v>0</v>
      </c>
      <c r="M659" s="458">
        <f>'TSTCH FGD'!$M$89</f>
        <v>0</v>
      </c>
    </row>
    <row r="660" spans="2:13" s="440" customFormat="1" hidden="1" outlineLevel="1">
      <c r="B660" s="770" t="str">
        <f>'TSTCM FGD'!$B$2</f>
        <v>Texas State Technical College - Marshall</v>
      </c>
      <c r="C660" s="458"/>
      <c r="D660" s="458">
        <f>'TSTCM FGD'!$D$89</f>
        <v>0</v>
      </c>
      <c r="E660" s="458">
        <f>'TSTCM FGD'!$E$89</f>
        <v>0</v>
      </c>
      <c r="F660" s="458">
        <f>'TSTCM FGD'!$F$89</f>
        <v>0</v>
      </c>
      <c r="G660" s="458">
        <f>'TSTCM FGD'!$G$89</f>
        <v>0</v>
      </c>
      <c r="H660" s="458">
        <f>'TSTCM FGD'!$H$89</f>
        <v>0</v>
      </c>
      <c r="I660" s="458">
        <f>'TSTCM FGD'!$I$89</f>
        <v>0</v>
      </c>
      <c r="J660" s="458">
        <f>'TSTCM FGD'!$J$89</f>
        <v>0</v>
      </c>
      <c r="K660" s="458">
        <f>'TSTCM FGD'!$K$89</f>
        <v>0</v>
      </c>
      <c r="L660" s="458">
        <f>'TSTCM FGD'!$L$89</f>
        <v>0</v>
      </c>
      <c r="M660" s="458">
        <f>'TSTCM FGD'!$M$89</f>
        <v>0</v>
      </c>
    </row>
    <row r="661" spans="2:13" s="440" customFormat="1" hidden="1" outlineLevel="1">
      <c r="B661" s="770" t="str">
        <f>'TSTCW FGD'!$B$2</f>
        <v>Texas State Technical College - Waco</v>
      </c>
      <c r="C661" s="458"/>
      <c r="D661" s="458">
        <f>'TSTCW FGD'!$D$89</f>
        <v>0</v>
      </c>
      <c r="E661" s="458">
        <f>'TSTCW FGD'!$E$89</f>
        <v>0</v>
      </c>
      <c r="F661" s="458">
        <f>'TSTCW FGD'!$F$89</f>
        <v>0</v>
      </c>
      <c r="G661" s="458">
        <f>'TSTCW FGD'!$G$89</f>
        <v>0</v>
      </c>
      <c r="H661" s="458">
        <f>'TSTCW FGD'!$H$89</f>
        <v>0</v>
      </c>
      <c r="I661" s="458">
        <f>'TSTCW FGD'!$I$89</f>
        <v>0</v>
      </c>
      <c r="J661" s="458">
        <f>'TSTCW FGD'!$J$89</f>
        <v>0</v>
      </c>
      <c r="K661" s="458">
        <f>'TSTCW FGD'!$K$89</f>
        <v>0</v>
      </c>
      <c r="L661" s="458">
        <f>'TSTCW FGD'!$L$89</f>
        <v>-28478</v>
      </c>
      <c r="M661" s="458">
        <f>'TSTCW FGD'!$M$89</f>
        <v>-28478</v>
      </c>
    </row>
    <row r="662" spans="2:13" s="440" customFormat="1" hidden="1" outlineLevel="1">
      <c r="B662" s="770" t="str">
        <f>'TSTCWT FGD'!$B$2</f>
        <v>Texas State Technical College - West Texas</v>
      </c>
      <c r="C662" s="458"/>
      <c r="D662" s="458">
        <f>'TSTCWT FGD'!$D$89</f>
        <v>0</v>
      </c>
      <c r="E662" s="458">
        <f>'TSTCWT FGD'!$E$89</f>
        <v>0</v>
      </c>
      <c r="F662" s="458">
        <f>'TSTCWT FGD'!$F$89</f>
        <v>0</v>
      </c>
      <c r="G662" s="458">
        <f>'TSTCWT FGD'!$G$89</f>
        <v>0</v>
      </c>
      <c r="H662" s="458">
        <f>'TSTCWT FGD'!$H$89</f>
        <v>0</v>
      </c>
      <c r="I662" s="458">
        <f>'TSTCWT FGD'!$I$89</f>
        <v>0</v>
      </c>
      <c r="J662" s="458">
        <f>'TSTCWT FGD'!$J$89</f>
        <v>0</v>
      </c>
      <c r="K662" s="458">
        <f>'TSTCWT FGD'!$K$89</f>
        <v>0</v>
      </c>
      <c r="L662" s="458">
        <f>'TSTCWT FGD'!$L$89</f>
        <v>0</v>
      </c>
      <c r="M662" s="458">
        <f>'TSTCWT FGD'!$M$89</f>
        <v>0</v>
      </c>
    </row>
    <row r="663" spans="2:13" s="440" customFormat="1" hidden="1" outlineLevel="1">
      <c r="B663" s="770" t="str">
        <f>'TSTCNT FGD'!$B$2</f>
        <v>Texas State Technical College - North Texas</v>
      </c>
      <c r="C663" s="458"/>
      <c r="D663" s="458">
        <f>'TSTCNT FGD'!$D$89</f>
        <v>0</v>
      </c>
      <c r="E663" s="458">
        <f>'TSTCNT FGD'!$E$89</f>
        <v>0</v>
      </c>
      <c r="F663" s="458">
        <f>'TSTCNT FGD'!$F$89</f>
        <v>0</v>
      </c>
      <c r="G663" s="458">
        <f>'TSTCNT FGD'!$G$89</f>
        <v>0</v>
      </c>
      <c r="H663" s="458">
        <f>'TSTCNT FGD'!$H$89</f>
        <v>0</v>
      </c>
      <c r="I663" s="458">
        <f>'TSTCNT FGD'!$I$89</f>
        <v>0</v>
      </c>
      <c r="J663" s="458">
        <f>'TSTCNT FGD'!$J$89</f>
        <v>0</v>
      </c>
      <c r="K663" s="458">
        <f>'TSTCNT FGD'!$K$89</f>
        <v>0</v>
      </c>
      <c r="L663" s="458">
        <f>'TSTCNT FGD'!$L$89</f>
        <v>0</v>
      </c>
      <c r="M663" s="458">
        <f>'TSTCNT FGD'!$M$89</f>
        <v>0</v>
      </c>
    </row>
    <row r="664" spans="2:13" s="440" customFormat="1" hidden="1" outlineLevel="1">
      <c r="B664" s="770" t="str">
        <f>'TSTCFB FGD'!$B$2</f>
        <v>Texas State Technical College - Fort Bend</v>
      </c>
      <c r="C664" s="458"/>
      <c r="D664" s="458">
        <f>'TSTCFB FGD'!$D$89</f>
        <v>0</v>
      </c>
      <c r="E664" s="458">
        <f>'TSTCFB FGD'!$E$89</f>
        <v>0</v>
      </c>
      <c r="F664" s="458">
        <f>'TSTCFB FGD'!$F$89</f>
        <v>0</v>
      </c>
      <c r="G664" s="458">
        <f>'TSTCFB FGD'!$G$89</f>
        <v>0</v>
      </c>
      <c r="H664" s="458">
        <f>'TSTCFB FGD'!$H$89</f>
        <v>0</v>
      </c>
      <c r="I664" s="458">
        <f>'TSTCFB FGD'!$I$89</f>
        <v>0</v>
      </c>
      <c r="J664" s="458">
        <f>'TSTCFB FGD'!$J$89</f>
        <v>0</v>
      </c>
      <c r="K664" s="458">
        <f>'TSTCFB FGD'!$K$89</f>
        <v>0</v>
      </c>
      <c r="L664" s="458">
        <f>'TSTCFB FGD'!$L$89</f>
        <v>0</v>
      </c>
      <c r="M664" s="458">
        <f>'TSTCFB FGD'!$M$89</f>
        <v>0</v>
      </c>
    </row>
    <row r="665" spans="2:13" s="440" customFormat="1" collapsed="1">
      <c r="B665" s="440" t="s">
        <v>173</v>
      </c>
      <c r="C665" s="458"/>
      <c r="D665" s="458">
        <f t="shared" ref="D665:M665" si="65">SUM(D656:D664)</f>
        <v>0</v>
      </c>
      <c r="E665" s="458">
        <f t="shared" si="65"/>
        <v>0</v>
      </c>
      <c r="F665" s="458">
        <f t="shared" si="65"/>
        <v>0</v>
      </c>
      <c r="G665" s="458">
        <f t="shared" si="65"/>
        <v>0</v>
      </c>
      <c r="H665" s="458">
        <f t="shared" si="65"/>
        <v>0</v>
      </c>
      <c r="I665" s="458">
        <f t="shared" si="65"/>
        <v>0</v>
      </c>
      <c r="J665" s="458">
        <f t="shared" si="65"/>
        <v>0</v>
      </c>
      <c r="K665" s="458">
        <f t="shared" si="65"/>
        <v>0</v>
      </c>
      <c r="L665" s="458">
        <f t="shared" si="65"/>
        <v>-28478</v>
      </c>
      <c r="M665" s="458">
        <f t="shared" si="65"/>
        <v>-28478</v>
      </c>
    </row>
    <row r="666" spans="2:13" s="440" customFormat="1" hidden="1" outlineLevel="1">
      <c r="B666" s="770" t="str">
        <f>'LIT FGD'!$B$2</f>
        <v>Lamar Institute of Technology</v>
      </c>
      <c r="C666" s="458"/>
      <c r="D666" s="458">
        <f>'LIT FGD'!$D$90</f>
        <v>0</v>
      </c>
      <c r="E666" s="458">
        <f>'LIT FGD'!$E$90</f>
        <v>0</v>
      </c>
      <c r="F666" s="458">
        <f>'LIT FGD'!$F$90</f>
        <v>0</v>
      </c>
      <c r="G666" s="458">
        <f>'LIT FGD'!$G$90</f>
        <v>0</v>
      </c>
      <c r="H666" s="458">
        <f>'LIT FGD'!$H$90</f>
        <v>0</v>
      </c>
      <c r="I666" s="458">
        <f>'LIT FGD'!$I$90</f>
        <v>0</v>
      </c>
      <c r="J666" s="458">
        <f>'LIT FGD'!$J$90</f>
        <v>0</v>
      </c>
      <c r="K666" s="458">
        <f>'LIT FGD'!$K$90</f>
        <v>0</v>
      </c>
      <c r="L666" s="458">
        <f>'LIT FGD'!$L$90</f>
        <v>0</v>
      </c>
      <c r="M666" s="458">
        <f>'LIT FGD'!$M$90</f>
        <v>0</v>
      </c>
    </row>
    <row r="667" spans="2:13" s="440" customFormat="1" hidden="1" outlineLevel="1">
      <c r="B667" s="770" t="str">
        <f>'LSCO FGD'!$B$2</f>
        <v>Lamar State College - Orange</v>
      </c>
      <c r="C667" s="458"/>
      <c r="D667" s="458">
        <f>'LSCO FGD'!$D$90</f>
        <v>0</v>
      </c>
      <c r="E667" s="458">
        <f>'LSCO FGD'!$E$90</f>
        <v>0</v>
      </c>
      <c r="F667" s="458">
        <f>'LSCO FGD'!$F$90</f>
        <v>0</v>
      </c>
      <c r="G667" s="458">
        <f>'LSCO FGD'!$G$90</f>
        <v>0</v>
      </c>
      <c r="H667" s="458">
        <f>'LSCO FGD'!$H$90</f>
        <v>0</v>
      </c>
      <c r="I667" s="458">
        <f>'LSCO FGD'!$I$90</f>
        <v>0</v>
      </c>
      <c r="J667" s="458">
        <f>'LSCO FGD'!$J$90</f>
        <v>0</v>
      </c>
      <c r="K667" s="458">
        <f>'LSCO FGD'!$K$90</f>
        <v>0</v>
      </c>
      <c r="L667" s="458">
        <f>'LSCO FGD'!$L$90</f>
        <v>0</v>
      </c>
      <c r="M667" s="458">
        <f>'LSCO FGD'!$M$90</f>
        <v>0</v>
      </c>
    </row>
    <row r="668" spans="2:13" s="440" customFormat="1" hidden="1" outlineLevel="1">
      <c r="B668" s="770" t="str">
        <f>'LSCPA FGD'!$B$2</f>
        <v>Lamar State College - Port Arthur</v>
      </c>
      <c r="C668" s="458"/>
      <c r="D668" s="458">
        <f>'LSCPA FGD'!$D$90</f>
        <v>0</v>
      </c>
      <c r="E668" s="458">
        <f>'LSCPA FGD'!$E$90</f>
        <v>0</v>
      </c>
      <c r="F668" s="458">
        <f>'LSCPA FGD'!$F$90</f>
        <v>0</v>
      </c>
      <c r="G668" s="458">
        <f>'LSCPA FGD'!$G$90</f>
        <v>0</v>
      </c>
      <c r="H668" s="458">
        <f>'LSCPA FGD'!$H$90</f>
        <v>0</v>
      </c>
      <c r="I668" s="458">
        <f>'LSCPA FGD'!$I$90</f>
        <v>0</v>
      </c>
      <c r="J668" s="458">
        <f>'LSCPA FGD'!$J$90</f>
        <v>0</v>
      </c>
      <c r="K668" s="458">
        <f>'LSCPA FGD'!$K$90</f>
        <v>0</v>
      </c>
      <c r="L668" s="458">
        <f>'LSCPA FGD'!$L$90</f>
        <v>0</v>
      </c>
      <c r="M668" s="458">
        <f>'LSCPA FGD'!$M$90</f>
        <v>0</v>
      </c>
    </row>
    <row r="669" spans="2:13" s="440" customFormat="1" hidden="1" outlineLevel="1">
      <c r="B669" s="770" t="str">
        <f>'TSTCH FGD'!$B$2</f>
        <v>Texas State Technical College - Harlingen</v>
      </c>
      <c r="C669" s="458"/>
      <c r="D669" s="458">
        <f>'TSTCH FGD'!$D$90</f>
        <v>0</v>
      </c>
      <c r="E669" s="458">
        <f>'TSTCH FGD'!$E$90</f>
        <v>0</v>
      </c>
      <c r="F669" s="458">
        <f>'TSTCH FGD'!$F$90</f>
        <v>0</v>
      </c>
      <c r="G669" s="458">
        <f>'TSTCH FGD'!$G$90</f>
        <v>0</v>
      </c>
      <c r="H669" s="458">
        <f>'TSTCH FGD'!$H$90</f>
        <v>0</v>
      </c>
      <c r="I669" s="458">
        <f>'TSTCH FGD'!$I$90</f>
        <v>0</v>
      </c>
      <c r="J669" s="458">
        <f>'TSTCH FGD'!$J$90</f>
        <v>0</v>
      </c>
      <c r="K669" s="458">
        <f>'TSTCH FGD'!$K$90</f>
        <v>0</v>
      </c>
      <c r="L669" s="458">
        <f>'TSTCH FGD'!$L$90</f>
        <v>0</v>
      </c>
      <c r="M669" s="458">
        <f>'TSTCH FGD'!$M$90</f>
        <v>0</v>
      </c>
    </row>
    <row r="670" spans="2:13" s="440" customFormat="1" hidden="1" outlineLevel="1">
      <c r="B670" s="770" t="str">
        <f>'TSTCM FGD'!$B$2</f>
        <v>Texas State Technical College - Marshall</v>
      </c>
      <c r="C670" s="458"/>
      <c r="D670" s="458">
        <f>'TSTCM FGD'!$D$90</f>
        <v>0</v>
      </c>
      <c r="E670" s="458">
        <f>'TSTCM FGD'!$E$90</f>
        <v>0</v>
      </c>
      <c r="F670" s="458">
        <f>'TSTCM FGD'!$F$90</f>
        <v>0</v>
      </c>
      <c r="G670" s="458">
        <f>'TSTCM FGD'!$G$90</f>
        <v>0</v>
      </c>
      <c r="H670" s="458">
        <f>'TSTCM FGD'!$H$90</f>
        <v>0</v>
      </c>
      <c r="I670" s="458">
        <f>'TSTCM FGD'!$I$90</f>
        <v>0</v>
      </c>
      <c r="J670" s="458">
        <f>'TSTCM FGD'!$J$90</f>
        <v>0</v>
      </c>
      <c r="K670" s="458">
        <f>'TSTCM FGD'!$K$90</f>
        <v>0</v>
      </c>
      <c r="L670" s="458">
        <f>'TSTCM FGD'!$L$90</f>
        <v>0</v>
      </c>
      <c r="M670" s="458">
        <f>'TSTCM FGD'!$M$90</f>
        <v>0</v>
      </c>
    </row>
    <row r="671" spans="2:13" s="440" customFormat="1" hidden="1" outlineLevel="1">
      <c r="B671" s="770" t="str">
        <f>'TSTCW FGD'!$B$2</f>
        <v>Texas State Technical College - Waco</v>
      </c>
      <c r="C671" s="458"/>
      <c r="D671" s="458">
        <f>'TSTCW FGD'!$D$90</f>
        <v>0</v>
      </c>
      <c r="E671" s="458">
        <f>'TSTCW FGD'!$E$90</f>
        <v>0</v>
      </c>
      <c r="F671" s="458">
        <f>'TSTCW FGD'!$F$90</f>
        <v>0</v>
      </c>
      <c r="G671" s="458">
        <f>'TSTCW FGD'!$G$90</f>
        <v>0</v>
      </c>
      <c r="H671" s="458">
        <f>'TSTCW FGD'!$H$90</f>
        <v>0</v>
      </c>
      <c r="I671" s="458">
        <f>'TSTCW FGD'!$I$90</f>
        <v>0</v>
      </c>
      <c r="J671" s="458">
        <f>'TSTCW FGD'!$J$90</f>
        <v>0</v>
      </c>
      <c r="K671" s="458">
        <f>'TSTCW FGD'!$K$90</f>
        <v>0</v>
      </c>
      <c r="L671" s="458">
        <f>'TSTCW FGD'!$L$90</f>
        <v>0</v>
      </c>
      <c r="M671" s="458">
        <f>'TSTCW FGD'!$M$90</f>
        <v>0</v>
      </c>
    </row>
    <row r="672" spans="2:13" s="440" customFormat="1" hidden="1" outlineLevel="1">
      <c r="B672" s="770" t="str">
        <f>'TSTCWT FGD'!$B$2</f>
        <v>Texas State Technical College - West Texas</v>
      </c>
      <c r="C672" s="458"/>
      <c r="D672" s="458">
        <f>'TSTCWT FGD'!$D$90</f>
        <v>0</v>
      </c>
      <c r="E672" s="458">
        <f>'TSTCWT FGD'!$E$90</f>
        <v>0</v>
      </c>
      <c r="F672" s="458">
        <f>'TSTCWT FGD'!$F$90</f>
        <v>0</v>
      </c>
      <c r="G672" s="458">
        <f>'TSTCWT FGD'!$G$90</f>
        <v>0</v>
      </c>
      <c r="H672" s="458">
        <f>'TSTCWT FGD'!$H$90</f>
        <v>0</v>
      </c>
      <c r="I672" s="458">
        <f>'TSTCWT FGD'!$I$90</f>
        <v>0</v>
      </c>
      <c r="J672" s="458">
        <f>'TSTCWT FGD'!$J$90</f>
        <v>0</v>
      </c>
      <c r="K672" s="458">
        <f>'TSTCWT FGD'!$K$90</f>
        <v>0</v>
      </c>
      <c r="L672" s="458">
        <f>'TSTCWT FGD'!$L$90</f>
        <v>0</v>
      </c>
      <c r="M672" s="458">
        <f>'TSTCWT FGD'!$M$90</f>
        <v>0</v>
      </c>
    </row>
    <row r="673" spans="2:13" s="440" customFormat="1" hidden="1" outlineLevel="1">
      <c r="B673" s="770" t="str">
        <f>'TSTCNT FGD'!$B$2</f>
        <v>Texas State Technical College - North Texas</v>
      </c>
      <c r="C673" s="458"/>
      <c r="D673" s="458">
        <f>'TSTCNT FGD'!$D$90</f>
        <v>0</v>
      </c>
      <c r="E673" s="458">
        <f>'TSTCNT FGD'!$E$90</f>
        <v>0</v>
      </c>
      <c r="F673" s="458">
        <f>'TSTCNT FGD'!$F$90</f>
        <v>0</v>
      </c>
      <c r="G673" s="458">
        <f>'TSTCNT FGD'!$G$90</f>
        <v>0</v>
      </c>
      <c r="H673" s="458">
        <f>'TSTCNT FGD'!$H$90</f>
        <v>0</v>
      </c>
      <c r="I673" s="458">
        <f>'TSTCNT FGD'!$I$90</f>
        <v>0</v>
      </c>
      <c r="J673" s="458">
        <f>'TSTCNT FGD'!$J$90</f>
        <v>0</v>
      </c>
      <c r="K673" s="458">
        <f>'TSTCNT FGD'!$K$90</f>
        <v>0</v>
      </c>
      <c r="L673" s="458">
        <f>'TSTCNT FGD'!$L$90</f>
        <v>0</v>
      </c>
      <c r="M673" s="458">
        <f>'TSTCNT FGD'!$M$90</f>
        <v>0</v>
      </c>
    </row>
    <row r="674" spans="2:13" s="440" customFormat="1" hidden="1" outlineLevel="1">
      <c r="B674" s="770" t="str">
        <f>'TSTCFB FGD'!$B$2</f>
        <v>Texas State Technical College - Fort Bend</v>
      </c>
      <c r="C674" s="458"/>
      <c r="D674" s="458">
        <f>'TSTCFB FGD'!$D$90</f>
        <v>0</v>
      </c>
      <c r="E674" s="458">
        <f>'TSTCFB FGD'!$E$90</f>
        <v>0</v>
      </c>
      <c r="F674" s="458">
        <f>'TSTCFB FGD'!$F$90</f>
        <v>0</v>
      </c>
      <c r="G674" s="458">
        <f>'TSTCFB FGD'!$G$90</f>
        <v>0</v>
      </c>
      <c r="H674" s="458">
        <f>'TSTCFB FGD'!$H$90</f>
        <v>0</v>
      </c>
      <c r="I674" s="458">
        <f>'TSTCFB FGD'!$I$90</f>
        <v>0</v>
      </c>
      <c r="J674" s="458">
        <f>'TSTCFB FGD'!$J$90</f>
        <v>0</v>
      </c>
      <c r="K674" s="458">
        <f>'TSTCFB FGD'!$K$90</f>
        <v>0</v>
      </c>
      <c r="L674" s="458">
        <f>'TSTCFB FGD'!$L$90</f>
        <v>0</v>
      </c>
      <c r="M674" s="458">
        <f>'TSTCFB FGD'!$M$90</f>
        <v>0</v>
      </c>
    </row>
    <row r="675" spans="2:13" s="440" customFormat="1" collapsed="1">
      <c r="B675" s="440" t="s">
        <v>174</v>
      </c>
      <c r="C675" s="458"/>
      <c r="D675" s="458">
        <f t="shared" ref="D675:M675" si="66">SUM(D666:D674)</f>
        <v>0</v>
      </c>
      <c r="E675" s="458">
        <f t="shared" si="66"/>
        <v>0</v>
      </c>
      <c r="F675" s="458">
        <f t="shared" si="66"/>
        <v>0</v>
      </c>
      <c r="G675" s="458">
        <f t="shared" si="66"/>
        <v>0</v>
      </c>
      <c r="H675" s="458">
        <f t="shared" si="66"/>
        <v>0</v>
      </c>
      <c r="I675" s="458">
        <f t="shared" si="66"/>
        <v>0</v>
      </c>
      <c r="J675" s="458">
        <f t="shared" si="66"/>
        <v>0</v>
      </c>
      <c r="K675" s="458">
        <f t="shared" si="66"/>
        <v>0</v>
      </c>
      <c r="L675" s="458">
        <f t="shared" si="66"/>
        <v>0</v>
      </c>
      <c r="M675" s="458">
        <f t="shared" si="66"/>
        <v>0</v>
      </c>
    </row>
    <row r="676" spans="2:13" s="440" customFormat="1" hidden="1" outlineLevel="1">
      <c r="B676" s="770" t="str">
        <f>'LIT FGD'!$B$2</f>
        <v>Lamar Institute of Technology</v>
      </c>
      <c r="C676" s="458"/>
      <c r="D676" s="458">
        <f>'LIT FGD'!$D$91</f>
        <v>0</v>
      </c>
      <c r="E676" s="458">
        <f>'LIT FGD'!$E$91</f>
        <v>0</v>
      </c>
      <c r="F676" s="458">
        <f>'LIT FGD'!$F$91</f>
        <v>0</v>
      </c>
      <c r="G676" s="458">
        <f>'LIT FGD'!$G$91</f>
        <v>0</v>
      </c>
      <c r="H676" s="458">
        <f>'LIT FGD'!$H$91</f>
        <v>0</v>
      </c>
      <c r="I676" s="458">
        <f>'LIT FGD'!$I$91</f>
        <v>0</v>
      </c>
      <c r="J676" s="458">
        <f>'LIT FGD'!$J$91</f>
        <v>0</v>
      </c>
      <c r="K676" s="458">
        <f>'LIT FGD'!$K$91</f>
        <v>0</v>
      </c>
      <c r="L676" s="458">
        <f>'LIT FGD'!$L$91</f>
        <v>0</v>
      </c>
      <c r="M676" s="458">
        <f>'LIT FGD'!$M$91</f>
        <v>0</v>
      </c>
    </row>
    <row r="677" spans="2:13" s="440" customFormat="1" hidden="1" outlineLevel="1">
      <c r="B677" s="770" t="str">
        <f>'LSCO FGD'!$B$2</f>
        <v>Lamar State College - Orange</v>
      </c>
      <c r="C677" s="458"/>
      <c r="D677" s="458">
        <f>'LSCO FGD'!$D$91</f>
        <v>0</v>
      </c>
      <c r="E677" s="458">
        <f>'LSCO FGD'!$E$91</f>
        <v>0</v>
      </c>
      <c r="F677" s="458">
        <f>'LSCO FGD'!$F$91</f>
        <v>0</v>
      </c>
      <c r="G677" s="458">
        <f>'LSCO FGD'!$G$91</f>
        <v>0</v>
      </c>
      <c r="H677" s="458">
        <f>'LSCO FGD'!$H$91</f>
        <v>0</v>
      </c>
      <c r="I677" s="458">
        <f>'LSCO FGD'!$I$91</f>
        <v>0</v>
      </c>
      <c r="J677" s="458">
        <f>'LSCO FGD'!$J$91</f>
        <v>0</v>
      </c>
      <c r="K677" s="458">
        <f>'LSCO FGD'!$K$91</f>
        <v>0</v>
      </c>
      <c r="L677" s="458">
        <f>'LSCO FGD'!$L$91</f>
        <v>0</v>
      </c>
      <c r="M677" s="458">
        <f>'LSCO FGD'!$M$91</f>
        <v>0</v>
      </c>
    </row>
    <row r="678" spans="2:13" s="440" customFormat="1" hidden="1" outlineLevel="1">
      <c r="B678" s="770" t="str">
        <f>'LSCPA FGD'!$B$2</f>
        <v>Lamar State College - Port Arthur</v>
      </c>
      <c r="C678" s="458"/>
      <c r="D678" s="458">
        <f>'LSCPA FGD'!$D$91</f>
        <v>0</v>
      </c>
      <c r="E678" s="458">
        <f>'LSCPA FGD'!$E$91</f>
        <v>0</v>
      </c>
      <c r="F678" s="458">
        <f>'LSCPA FGD'!$F$91</f>
        <v>0</v>
      </c>
      <c r="G678" s="458">
        <f>'LSCPA FGD'!$G$91</f>
        <v>0</v>
      </c>
      <c r="H678" s="458">
        <f>'LSCPA FGD'!$H$91</f>
        <v>0</v>
      </c>
      <c r="I678" s="458">
        <f>'LSCPA FGD'!$I$91</f>
        <v>0</v>
      </c>
      <c r="J678" s="458">
        <f>'LSCPA FGD'!$J$91</f>
        <v>0</v>
      </c>
      <c r="K678" s="458">
        <f>'LSCPA FGD'!$K$91</f>
        <v>0</v>
      </c>
      <c r="L678" s="458">
        <f>'LSCPA FGD'!$L$91</f>
        <v>0</v>
      </c>
      <c r="M678" s="458">
        <f>'LSCPA FGD'!$M$91</f>
        <v>0</v>
      </c>
    </row>
    <row r="679" spans="2:13" s="440" customFormat="1" hidden="1" outlineLevel="1">
      <c r="B679" s="770" t="str">
        <f>'TSTCH FGD'!$B$2</f>
        <v>Texas State Technical College - Harlingen</v>
      </c>
      <c r="C679" s="458"/>
      <c r="D679" s="458">
        <f>'TSTCH FGD'!$D$91</f>
        <v>0</v>
      </c>
      <c r="E679" s="458">
        <f>'TSTCH FGD'!$E$91</f>
        <v>0</v>
      </c>
      <c r="F679" s="458">
        <f>'TSTCH FGD'!$F$91</f>
        <v>0</v>
      </c>
      <c r="G679" s="458">
        <f>'TSTCH FGD'!$G$91</f>
        <v>0</v>
      </c>
      <c r="H679" s="458">
        <f>'TSTCH FGD'!$H$91</f>
        <v>0</v>
      </c>
      <c r="I679" s="458">
        <f>'TSTCH FGD'!$I$91</f>
        <v>0</v>
      </c>
      <c r="J679" s="458">
        <f>'TSTCH FGD'!$J$91</f>
        <v>0</v>
      </c>
      <c r="K679" s="458">
        <f>'TSTCH FGD'!$K$91</f>
        <v>0</v>
      </c>
      <c r="L679" s="458">
        <f>'TSTCH FGD'!$L$91</f>
        <v>-35702</v>
      </c>
      <c r="M679" s="458">
        <f>'TSTCH FGD'!$M$91</f>
        <v>-35702</v>
      </c>
    </row>
    <row r="680" spans="2:13" s="440" customFormat="1" hidden="1" outlineLevel="1">
      <c r="B680" s="770" t="str">
        <f>'TSTCM FGD'!$B$2</f>
        <v>Texas State Technical College - Marshall</v>
      </c>
      <c r="C680" s="458"/>
      <c r="D680" s="458">
        <f>'TSTCM FGD'!$D$91</f>
        <v>0</v>
      </c>
      <c r="E680" s="458">
        <f>'TSTCM FGD'!$E$91</f>
        <v>0</v>
      </c>
      <c r="F680" s="458">
        <f>'TSTCM FGD'!$F$91</f>
        <v>0</v>
      </c>
      <c r="G680" s="458">
        <f>'TSTCM FGD'!$G$91</f>
        <v>0</v>
      </c>
      <c r="H680" s="458">
        <f>'TSTCM FGD'!$H$91</f>
        <v>0</v>
      </c>
      <c r="I680" s="458">
        <f>'TSTCM FGD'!$I$91</f>
        <v>0</v>
      </c>
      <c r="J680" s="458">
        <f>'TSTCM FGD'!$J$91</f>
        <v>0</v>
      </c>
      <c r="K680" s="458">
        <f>'TSTCM FGD'!$K$91</f>
        <v>0</v>
      </c>
      <c r="L680" s="458">
        <f>'TSTCM FGD'!$L$91</f>
        <v>0</v>
      </c>
      <c r="M680" s="458">
        <f>'TSTCM FGD'!$M$91</f>
        <v>0</v>
      </c>
    </row>
    <row r="681" spans="2:13" s="440" customFormat="1" hidden="1" outlineLevel="1">
      <c r="B681" s="770" t="str">
        <f>'TSTCW FGD'!$B$2</f>
        <v>Texas State Technical College - Waco</v>
      </c>
      <c r="C681" s="458"/>
      <c r="D681" s="458">
        <f>'TSTCW FGD'!$D$91</f>
        <v>0</v>
      </c>
      <c r="E681" s="458">
        <f>'TSTCW FGD'!$E$91</f>
        <v>0</v>
      </c>
      <c r="F681" s="458">
        <f>'TSTCW FGD'!$F$91</f>
        <v>0</v>
      </c>
      <c r="G681" s="458">
        <f>'TSTCW FGD'!$G$91</f>
        <v>0</v>
      </c>
      <c r="H681" s="458">
        <f>'TSTCW FGD'!$H$91</f>
        <v>0</v>
      </c>
      <c r="I681" s="458">
        <f>'TSTCW FGD'!$I$91</f>
        <v>0</v>
      </c>
      <c r="J681" s="458">
        <f>'TSTCW FGD'!$J$91</f>
        <v>0</v>
      </c>
      <c r="K681" s="458">
        <f>'TSTCW FGD'!$K$91</f>
        <v>0</v>
      </c>
      <c r="L681" s="458">
        <f>'TSTCW FGD'!$L$91</f>
        <v>55868</v>
      </c>
      <c r="M681" s="458">
        <f>'TSTCW FGD'!$M$91</f>
        <v>55868</v>
      </c>
    </row>
    <row r="682" spans="2:13" s="440" customFormat="1" hidden="1" outlineLevel="1">
      <c r="B682" s="770" t="str">
        <f>'TSTCWT FGD'!$B$2</f>
        <v>Texas State Technical College - West Texas</v>
      </c>
      <c r="C682" s="458"/>
      <c r="D682" s="458">
        <f>'TSTCWT FGD'!$D$91</f>
        <v>0</v>
      </c>
      <c r="E682" s="458">
        <f>'TSTCWT FGD'!$E$91</f>
        <v>0</v>
      </c>
      <c r="F682" s="458">
        <f>'TSTCWT FGD'!$F$91</f>
        <v>0</v>
      </c>
      <c r="G682" s="458">
        <f>'TSTCWT FGD'!$G$91</f>
        <v>0</v>
      </c>
      <c r="H682" s="458">
        <f>'TSTCWT FGD'!$H$91</f>
        <v>0</v>
      </c>
      <c r="I682" s="458">
        <f>'TSTCWT FGD'!$I$91</f>
        <v>0</v>
      </c>
      <c r="J682" s="458">
        <f>'TSTCWT FGD'!$J$91</f>
        <v>0</v>
      </c>
      <c r="K682" s="458">
        <f>'TSTCWT FGD'!$K$91</f>
        <v>0</v>
      </c>
      <c r="L682" s="458">
        <f>'TSTCWT FGD'!$L$91</f>
        <v>43050</v>
      </c>
      <c r="M682" s="458">
        <f>'TSTCWT FGD'!$M$91</f>
        <v>43050</v>
      </c>
    </row>
    <row r="683" spans="2:13" s="440" customFormat="1" hidden="1" outlineLevel="1">
      <c r="B683" s="770" t="str">
        <f>'TSTCNT FGD'!$B$2</f>
        <v>Texas State Technical College - North Texas</v>
      </c>
      <c r="C683" s="458"/>
      <c r="D683" s="458">
        <f>'TSTCNT FGD'!$D$91</f>
        <v>0</v>
      </c>
      <c r="E683" s="458">
        <f>'TSTCNT FGD'!$E$91</f>
        <v>0</v>
      </c>
      <c r="F683" s="458">
        <f>'TSTCNT FGD'!$F$91</f>
        <v>0</v>
      </c>
      <c r="G683" s="458">
        <f>'TSTCNT FGD'!$G$91</f>
        <v>0</v>
      </c>
      <c r="H683" s="458">
        <f>'TSTCNT FGD'!$H$91</f>
        <v>0</v>
      </c>
      <c r="I683" s="458">
        <f>'TSTCNT FGD'!$I$91</f>
        <v>0</v>
      </c>
      <c r="J683" s="458">
        <f>'TSTCNT FGD'!$J$91</f>
        <v>0</v>
      </c>
      <c r="K683" s="458">
        <f>'TSTCNT FGD'!$K$91</f>
        <v>0</v>
      </c>
      <c r="L683" s="458">
        <f>'TSTCNT FGD'!$L$91</f>
        <v>-47218</v>
      </c>
      <c r="M683" s="458">
        <f>'TSTCNT FGD'!$M$91</f>
        <v>-47218</v>
      </c>
    </row>
    <row r="684" spans="2:13" s="440" customFormat="1" hidden="1" outlineLevel="1">
      <c r="B684" s="770" t="str">
        <f>'TSTCFB FGD'!$B$2</f>
        <v>Texas State Technical College - Fort Bend</v>
      </c>
      <c r="C684" s="458"/>
      <c r="D684" s="458">
        <f>'TSTCFB FGD'!$D$91</f>
        <v>0</v>
      </c>
      <c r="E684" s="458">
        <f>'TSTCFB FGD'!$E$91</f>
        <v>0</v>
      </c>
      <c r="F684" s="458">
        <f>'TSTCFB FGD'!$F$91</f>
        <v>0</v>
      </c>
      <c r="G684" s="458">
        <f>'TSTCFB FGD'!$G$91</f>
        <v>0</v>
      </c>
      <c r="H684" s="458">
        <f>'TSTCFB FGD'!$H$91</f>
        <v>0</v>
      </c>
      <c r="I684" s="458">
        <f>'TSTCFB FGD'!$I$91</f>
        <v>0</v>
      </c>
      <c r="J684" s="458">
        <f>'TSTCFB FGD'!$J$91</f>
        <v>0</v>
      </c>
      <c r="K684" s="458">
        <f>'TSTCFB FGD'!$K$91</f>
        <v>0</v>
      </c>
      <c r="L684" s="458">
        <f>'TSTCFB FGD'!$L$91</f>
        <v>25000</v>
      </c>
      <c r="M684" s="458">
        <f>'TSTCFB FGD'!$M$91</f>
        <v>25000</v>
      </c>
    </row>
    <row r="685" spans="2:13" s="440" customFormat="1" collapsed="1">
      <c r="B685" s="440" t="s">
        <v>175</v>
      </c>
      <c r="C685" s="458"/>
      <c r="D685" s="458">
        <f t="shared" ref="D685:M685" si="67">SUM(D676:D684)</f>
        <v>0</v>
      </c>
      <c r="E685" s="458">
        <f t="shared" si="67"/>
        <v>0</v>
      </c>
      <c r="F685" s="458">
        <f t="shared" si="67"/>
        <v>0</v>
      </c>
      <c r="G685" s="458">
        <f t="shared" si="67"/>
        <v>0</v>
      </c>
      <c r="H685" s="458">
        <f t="shared" si="67"/>
        <v>0</v>
      </c>
      <c r="I685" s="458">
        <f t="shared" si="67"/>
        <v>0</v>
      </c>
      <c r="J685" s="458">
        <f t="shared" si="67"/>
        <v>0</v>
      </c>
      <c r="K685" s="458">
        <f t="shared" si="67"/>
        <v>0</v>
      </c>
      <c r="L685" s="458">
        <f t="shared" si="67"/>
        <v>40998</v>
      </c>
      <c r="M685" s="458">
        <f t="shared" si="67"/>
        <v>40998</v>
      </c>
    </row>
    <row r="686" spans="2:13" s="440" customFormat="1" hidden="1" outlineLevel="1">
      <c r="B686" s="770" t="str">
        <f>'LIT FGD'!$B$2</f>
        <v>Lamar Institute of Technology</v>
      </c>
      <c r="C686" s="458"/>
      <c r="D686" s="458">
        <f>'LIT FGD'!$D$92</f>
        <v>0</v>
      </c>
      <c r="E686" s="458">
        <f>'LIT FGD'!$E$92</f>
        <v>0</v>
      </c>
      <c r="F686" s="458">
        <f>'LIT FGD'!$F$92</f>
        <v>0</v>
      </c>
      <c r="G686" s="458">
        <f>'LIT FGD'!$G$92</f>
        <v>0</v>
      </c>
      <c r="H686" s="458">
        <f>'LIT FGD'!$H$92</f>
        <v>0</v>
      </c>
      <c r="I686" s="458">
        <f>'LIT FGD'!$I$92</f>
        <v>0</v>
      </c>
      <c r="J686" s="458">
        <f>'LIT FGD'!$J$92</f>
        <v>0</v>
      </c>
      <c r="K686" s="458">
        <f>'LIT FGD'!$K$92</f>
        <v>0</v>
      </c>
      <c r="L686" s="458">
        <f>'LIT FGD'!$L$92</f>
        <v>0</v>
      </c>
      <c r="M686" s="458">
        <f>'LIT FGD'!$M$92</f>
        <v>0</v>
      </c>
    </row>
    <row r="687" spans="2:13" s="440" customFormat="1" hidden="1" outlineLevel="1">
      <c r="B687" s="770" t="str">
        <f>'LSCO FGD'!$B$2</f>
        <v>Lamar State College - Orange</v>
      </c>
      <c r="C687" s="458"/>
      <c r="D687" s="458">
        <f>'LSCO FGD'!$D$92</f>
        <v>1617954</v>
      </c>
      <c r="E687" s="458">
        <f>'LSCO FGD'!$E$92</f>
        <v>88772</v>
      </c>
      <c r="F687" s="458">
        <f>'LSCO FGD'!$F$92</f>
        <v>0</v>
      </c>
      <c r="G687" s="458">
        <f>'LSCO FGD'!$G$92</f>
        <v>1681753</v>
      </c>
      <c r="H687" s="458">
        <f>'LSCO FGD'!$H$92</f>
        <v>0</v>
      </c>
      <c r="I687" s="458">
        <f>'LSCO FGD'!$I$92</f>
        <v>0</v>
      </c>
      <c r="J687" s="458">
        <f>'LSCO FGD'!$J$92</f>
        <v>0</v>
      </c>
      <c r="K687" s="458">
        <f>'LSCO FGD'!$K$92</f>
        <v>0</v>
      </c>
      <c r="L687" s="458">
        <f>'LSCO FGD'!$L$92</f>
        <v>0</v>
      </c>
      <c r="M687" s="458">
        <f>'LSCO FGD'!$M$92</f>
        <v>3388479</v>
      </c>
    </row>
    <row r="688" spans="2:13" s="440" customFormat="1" hidden="1" outlineLevel="1">
      <c r="B688" s="770" t="str">
        <f>'LSCPA FGD'!$B$2</f>
        <v>Lamar State College - Port Arthur</v>
      </c>
      <c r="C688" s="458"/>
      <c r="D688" s="458">
        <f>'LSCPA FGD'!$D$92</f>
        <v>1008200</v>
      </c>
      <c r="E688" s="458">
        <f>'LSCPA FGD'!$E$92</f>
        <v>0</v>
      </c>
      <c r="F688" s="458">
        <f>'LSCPA FGD'!$F$92</f>
        <v>0</v>
      </c>
      <c r="G688" s="458">
        <f>'LSCPA FGD'!$G$92</f>
        <v>5149706</v>
      </c>
      <c r="H688" s="458">
        <f>'LSCPA FGD'!$H$92</f>
        <v>0</v>
      </c>
      <c r="I688" s="458">
        <f>'LSCPA FGD'!$I$92</f>
        <v>0</v>
      </c>
      <c r="J688" s="458">
        <f>'LSCPA FGD'!$J$92</f>
        <v>0</v>
      </c>
      <c r="K688" s="458">
        <f>'LSCPA FGD'!$K$92</f>
        <v>0</v>
      </c>
      <c r="L688" s="458">
        <f>'LSCPA FGD'!$L$92</f>
        <v>0</v>
      </c>
      <c r="M688" s="458">
        <f>'LSCPA FGD'!$M$92</f>
        <v>6157906</v>
      </c>
    </row>
    <row r="689" spans="2:13" s="440" customFormat="1" hidden="1" outlineLevel="1">
      <c r="B689" s="770" t="str">
        <f>'TSTCH FGD'!$B$2</f>
        <v>Texas State Technical College - Harlingen</v>
      </c>
      <c r="C689" s="458"/>
      <c r="D689" s="458">
        <f>'TSTCH FGD'!$D$92</f>
        <v>3050</v>
      </c>
      <c r="E689" s="458">
        <f>'TSTCH FGD'!$E$92</f>
        <v>125466</v>
      </c>
      <c r="F689" s="458">
        <f>'TSTCH FGD'!$F$92</f>
        <v>0</v>
      </c>
      <c r="G689" s="458">
        <f>'TSTCH FGD'!$G$92</f>
        <v>792862</v>
      </c>
      <c r="H689" s="458">
        <f>'TSTCH FGD'!$H$92</f>
        <v>0</v>
      </c>
      <c r="I689" s="458">
        <f>'TSTCH FGD'!$I$92</f>
        <v>0</v>
      </c>
      <c r="J689" s="458">
        <f>'TSTCH FGD'!$J$92</f>
        <v>519329</v>
      </c>
      <c r="K689" s="458">
        <f>'TSTCH FGD'!$K$92</f>
        <v>0</v>
      </c>
      <c r="L689" s="458">
        <f>'TSTCH FGD'!$L$92</f>
        <v>0</v>
      </c>
      <c r="M689" s="458">
        <f>'TSTCH FGD'!$M$92</f>
        <v>1440707</v>
      </c>
    </row>
    <row r="690" spans="2:13" s="440" customFormat="1" hidden="1" outlineLevel="1">
      <c r="B690" s="770" t="str">
        <f>'TSTCM FGD'!$B$2</f>
        <v>Texas State Technical College - Marshall</v>
      </c>
      <c r="C690" s="458"/>
      <c r="D690" s="458">
        <f>'TSTCM FGD'!$D$92</f>
        <v>11320</v>
      </c>
      <c r="E690" s="458">
        <f>'TSTCM FGD'!$E$92</f>
        <v>13752</v>
      </c>
      <c r="F690" s="458">
        <f>'TSTCM FGD'!$F$92</f>
        <v>117707</v>
      </c>
      <c r="G690" s="458">
        <f>'TSTCM FGD'!$G$92</f>
        <v>348969</v>
      </c>
      <c r="H690" s="458">
        <f>'TSTCM FGD'!$H$92</f>
        <v>0</v>
      </c>
      <c r="I690" s="458">
        <f>'TSTCM FGD'!$I$92</f>
        <v>0</v>
      </c>
      <c r="J690" s="458">
        <f>'TSTCM FGD'!$J$92</f>
        <v>97163</v>
      </c>
      <c r="K690" s="458">
        <f>'TSTCM FGD'!$K$92</f>
        <v>0</v>
      </c>
      <c r="L690" s="458">
        <f>'TSTCM FGD'!$L$92</f>
        <v>0</v>
      </c>
      <c r="M690" s="458">
        <f>'TSTCM FGD'!$M$92</f>
        <v>588911</v>
      </c>
    </row>
    <row r="691" spans="2:13" s="440" customFormat="1" hidden="1" outlineLevel="1">
      <c r="B691" s="770" t="str">
        <f>'TSTCW FGD'!$B$2</f>
        <v>Texas State Technical College - Waco</v>
      </c>
      <c r="C691" s="458"/>
      <c r="D691" s="458">
        <f>'TSTCW FGD'!$D$92</f>
        <v>669157</v>
      </c>
      <c r="E691" s="458">
        <f>'TSTCW FGD'!$E$92</f>
        <v>263990</v>
      </c>
      <c r="F691" s="458">
        <f>'TSTCW FGD'!$F$92</f>
        <v>55299</v>
      </c>
      <c r="G691" s="458">
        <f>'TSTCW FGD'!$G$92</f>
        <v>13427651</v>
      </c>
      <c r="H691" s="458">
        <f>'TSTCW FGD'!$H$92</f>
        <v>0</v>
      </c>
      <c r="I691" s="458">
        <f>'TSTCW FGD'!$I$92</f>
        <v>0</v>
      </c>
      <c r="J691" s="458">
        <f>'TSTCW FGD'!$J$92</f>
        <v>13134110</v>
      </c>
      <c r="K691" s="458">
        <f>'TSTCW FGD'!$K$92</f>
        <v>0</v>
      </c>
      <c r="L691" s="458">
        <f>'TSTCW FGD'!$L$92</f>
        <v>0</v>
      </c>
      <c r="M691" s="458">
        <f>'TSTCW FGD'!$M$92</f>
        <v>27550207</v>
      </c>
    </row>
    <row r="692" spans="2:13" s="440" customFormat="1" hidden="1" outlineLevel="1">
      <c r="B692" s="770" t="str">
        <f>'TSTCWT FGD'!$B$2</f>
        <v>Texas State Technical College - West Texas</v>
      </c>
      <c r="C692" s="458"/>
      <c r="D692" s="458">
        <f>'TSTCWT FGD'!$D$92</f>
        <v>30226</v>
      </c>
      <c r="E692" s="458">
        <f>'TSTCWT FGD'!$E$92</f>
        <v>110662</v>
      </c>
      <c r="F692" s="458">
        <f>'TSTCWT FGD'!$F$92</f>
        <v>0</v>
      </c>
      <c r="G692" s="458">
        <f>'TSTCWT FGD'!$G$92</f>
        <v>744016</v>
      </c>
      <c r="H692" s="458">
        <f>'TSTCWT FGD'!$H$92</f>
        <v>0</v>
      </c>
      <c r="I692" s="458">
        <f>'TSTCWT FGD'!$I$92</f>
        <v>0</v>
      </c>
      <c r="J692" s="458">
        <f>'TSTCWT FGD'!$J$92</f>
        <v>88193</v>
      </c>
      <c r="K692" s="458">
        <f>'TSTCWT FGD'!$K$92</f>
        <v>0</v>
      </c>
      <c r="L692" s="458">
        <f>'TSTCWT FGD'!$L$92</f>
        <v>0</v>
      </c>
      <c r="M692" s="458">
        <f>'TSTCWT FGD'!$M$92</f>
        <v>973097</v>
      </c>
    </row>
    <row r="693" spans="2:13" s="440" customFormat="1" hidden="1" outlineLevel="1">
      <c r="B693" s="770" t="str">
        <f>'TSTCNT FGD'!$B$2</f>
        <v>Texas State Technical College - North Texas</v>
      </c>
      <c r="C693" s="458"/>
      <c r="D693" s="458">
        <f>'TSTCNT FGD'!$D$92</f>
        <v>0</v>
      </c>
      <c r="E693" s="458">
        <f>'TSTCNT FGD'!$E$92</f>
        <v>5425</v>
      </c>
      <c r="F693" s="458">
        <f>'TSTCNT FGD'!$F$92</f>
        <v>0</v>
      </c>
      <c r="G693" s="458">
        <f>'TSTCNT FGD'!$G$92</f>
        <v>114359</v>
      </c>
      <c r="H693" s="458">
        <f>'TSTCNT FGD'!$H$92</f>
        <v>0</v>
      </c>
      <c r="I693" s="458">
        <f>'TSTCNT FGD'!$I$92</f>
        <v>0</v>
      </c>
      <c r="J693" s="458">
        <f>'TSTCNT FGD'!$J$92</f>
        <v>39488</v>
      </c>
      <c r="K693" s="458">
        <f>'TSTCNT FGD'!$K$92</f>
        <v>0</v>
      </c>
      <c r="L693" s="458">
        <f>'TSTCNT FGD'!$L$92</f>
        <v>0</v>
      </c>
      <c r="M693" s="458">
        <f>'TSTCNT FGD'!$M$92</f>
        <v>159272</v>
      </c>
    </row>
    <row r="694" spans="2:13" s="440" customFormat="1" hidden="1" outlineLevel="1">
      <c r="B694" s="770" t="str">
        <f>'TSTCFB FGD'!$B$2</f>
        <v>Texas State Technical College - Fort Bend</v>
      </c>
      <c r="C694" s="458"/>
      <c r="D694" s="458">
        <f>'TSTCFB FGD'!$D$92</f>
        <v>0</v>
      </c>
      <c r="E694" s="458">
        <f>'TSTCFB FGD'!$E$92</f>
        <v>23243</v>
      </c>
      <c r="F694" s="458">
        <f>'TSTCFB FGD'!$F$92</f>
        <v>0</v>
      </c>
      <c r="G694" s="458">
        <f>'TSTCFB FGD'!$G$92</f>
        <v>110686</v>
      </c>
      <c r="H694" s="458">
        <f>'TSTCFB FGD'!$H$92</f>
        <v>0</v>
      </c>
      <c r="I694" s="458">
        <f>'TSTCFB FGD'!$I$92</f>
        <v>0</v>
      </c>
      <c r="J694" s="458">
        <f>'TSTCFB FGD'!$J$92</f>
        <v>2323122</v>
      </c>
      <c r="K694" s="458">
        <f>'TSTCFB FGD'!$K$92</f>
        <v>0</v>
      </c>
      <c r="L694" s="458">
        <f>'TSTCFB FGD'!$L$92</f>
        <v>0</v>
      </c>
      <c r="M694" s="458">
        <f>'TSTCFB FGD'!$M$92</f>
        <v>2457051</v>
      </c>
    </row>
    <row r="695" spans="2:13" s="440" customFormat="1" collapsed="1">
      <c r="B695" s="440" t="s">
        <v>66</v>
      </c>
      <c r="C695" s="458"/>
      <c r="D695" s="458">
        <f t="shared" ref="D695:M695" si="68">SUM(D686:D694)</f>
        <v>3339907</v>
      </c>
      <c r="E695" s="458">
        <f t="shared" si="68"/>
        <v>631310</v>
      </c>
      <c r="F695" s="458">
        <f t="shared" si="68"/>
        <v>173006</v>
      </c>
      <c r="G695" s="458">
        <f t="shared" si="68"/>
        <v>22370002</v>
      </c>
      <c r="H695" s="458">
        <f t="shared" si="68"/>
        <v>0</v>
      </c>
      <c r="I695" s="458">
        <f t="shared" si="68"/>
        <v>0</v>
      </c>
      <c r="J695" s="458">
        <f t="shared" si="68"/>
        <v>16201405</v>
      </c>
      <c r="K695" s="458">
        <f t="shared" si="68"/>
        <v>0</v>
      </c>
      <c r="L695" s="458">
        <f t="shared" si="68"/>
        <v>0</v>
      </c>
      <c r="M695" s="458">
        <f t="shared" si="68"/>
        <v>42715630</v>
      </c>
    </row>
    <row r="696" spans="2:13" s="440" customFormat="1" hidden="1" outlineLevel="1">
      <c r="B696" s="770" t="str">
        <f>'LIT FGD'!$B$2</f>
        <v>Lamar Institute of Technology</v>
      </c>
      <c r="C696" s="458"/>
      <c r="D696" s="458">
        <f>'LIT FGD'!$D$93</f>
        <v>1105791</v>
      </c>
      <c r="E696" s="458">
        <f>'LIT FGD'!$E$93</f>
        <v>-874683</v>
      </c>
      <c r="F696" s="458">
        <f>'LIT FGD'!$F$93</f>
        <v>-165058</v>
      </c>
      <c r="G696" s="458">
        <f>'LIT FGD'!$G$93</f>
        <v>2926757</v>
      </c>
      <c r="H696" s="458">
        <f>'LIT FGD'!$H$93</f>
        <v>458282</v>
      </c>
      <c r="I696" s="458">
        <f>'LIT FGD'!$I$93</f>
        <v>0</v>
      </c>
      <c r="J696" s="458">
        <f>'LIT FGD'!$J$93</f>
        <v>0</v>
      </c>
      <c r="K696" s="458">
        <f>'LIT FGD'!$K$93</f>
        <v>0</v>
      </c>
      <c r="L696" s="458">
        <f>'LIT FGD'!$L$93</f>
        <v>2878788</v>
      </c>
      <c r="M696" s="458">
        <f>'LIT FGD'!$M$93</f>
        <v>6329877</v>
      </c>
    </row>
    <row r="697" spans="2:13" s="440" customFormat="1" hidden="1" outlineLevel="1">
      <c r="B697" s="770" t="str">
        <f>'LSCO FGD'!$B$2</f>
        <v>Lamar State College - Orange</v>
      </c>
      <c r="C697" s="458"/>
      <c r="D697" s="458">
        <f>'LSCO FGD'!$D$93</f>
        <v>2428976</v>
      </c>
      <c r="E697" s="458">
        <f>'LSCO FGD'!$E$93</f>
        <v>-589103</v>
      </c>
      <c r="F697" s="458">
        <f>'LSCO FGD'!$F$93</f>
        <v>-190157</v>
      </c>
      <c r="G697" s="458">
        <f>'LSCO FGD'!$G$93</f>
        <v>4291123</v>
      </c>
      <c r="H697" s="458">
        <f>'LSCO FGD'!$H$93</f>
        <v>164972</v>
      </c>
      <c r="I697" s="458">
        <f>'LSCO FGD'!$I$93</f>
        <v>0</v>
      </c>
      <c r="J697" s="458">
        <f>'LSCO FGD'!$J$93</f>
        <v>727198</v>
      </c>
      <c r="K697" s="458">
        <f>'LSCO FGD'!$K$93</f>
        <v>0</v>
      </c>
      <c r="L697" s="458">
        <f>'LSCO FGD'!$L$93</f>
        <v>-2348436</v>
      </c>
      <c r="M697" s="458">
        <f>'LSCO FGD'!$M$93</f>
        <v>4484573</v>
      </c>
    </row>
    <row r="698" spans="2:13" s="440" customFormat="1" hidden="1" outlineLevel="1">
      <c r="B698" s="770" t="str">
        <f>'LSCPA FGD'!$B$2</f>
        <v>Lamar State College - Port Arthur</v>
      </c>
      <c r="C698" s="458"/>
      <c r="D698" s="458">
        <f>'LSCPA FGD'!$D$93</f>
        <v>2773062</v>
      </c>
      <c r="E698" s="458">
        <f>'LSCPA FGD'!$E$93</f>
        <v>-246454</v>
      </c>
      <c r="F698" s="458">
        <f>'LSCPA FGD'!$F$93</f>
        <v>23792</v>
      </c>
      <c r="G698" s="458">
        <f>'LSCPA FGD'!$G$93</f>
        <v>6389919</v>
      </c>
      <c r="H698" s="458">
        <f>'LSCPA FGD'!$H$93</f>
        <v>1938</v>
      </c>
      <c r="I698" s="458">
        <f>'LSCPA FGD'!$I$93</f>
        <v>-655</v>
      </c>
      <c r="J698" s="458">
        <f>'LSCPA FGD'!$J$93</f>
        <v>1961</v>
      </c>
      <c r="K698" s="458">
        <f>'LSCPA FGD'!$K$93</f>
        <v>0</v>
      </c>
      <c r="L698" s="458">
        <f>'LSCPA FGD'!$L$93</f>
        <v>-2280747</v>
      </c>
      <c r="M698" s="458">
        <f>'LSCPA FGD'!$M$93</f>
        <v>6662816</v>
      </c>
    </row>
    <row r="699" spans="2:13" s="440" customFormat="1" hidden="1" outlineLevel="1">
      <c r="B699" s="770" t="str">
        <f>'TSTCH FGD'!$B$2</f>
        <v>Texas State Technical College - Harlingen</v>
      </c>
      <c r="C699" s="458"/>
      <c r="D699" s="458">
        <f>'TSTCH FGD'!$D$93</f>
        <v>-575236</v>
      </c>
      <c r="E699" s="458">
        <f>'TSTCH FGD'!$E$93</f>
        <v>5770351</v>
      </c>
      <c r="F699" s="458">
        <f>'TSTCH FGD'!$F$93</f>
        <v>156791</v>
      </c>
      <c r="G699" s="458">
        <f>'TSTCH FGD'!$G$93</f>
        <v>512621</v>
      </c>
      <c r="H699" s="458">
        <f>'TSTCH FGD'!$H$93</f>
        <v>-856027</v>
      </c>
      <c r="I699" s="458">
        <f>'TSTCH FGD'!$I$93</f>
        <v>0</v>
      </c>
      <c r="J699" s="458">
        <f>'TSTCH FGD'!$J$93</f>
        <v>2373135</v>
      </c>
      <c r="K699" s="458">
        <f>'TSTCH FGD'!$K$93</f>
        <v>0</v>
      </c>
      <c r="L699" s="458">
        <f>'TSTCH FGD'!$L$93</f>
        <v>-1359683</v>
      </c>
      <c r="M699" s="458">
        <f>'TSTCH FGD'!$M$93</f>
        <v>6021952</v>
      </c>
    </row>
    <row r="700" spans="2:13" s="440" customFormat="1" hidden="1" outlineLevel="1">
      <c r="B700" s="770" t="str">
        <f>'TSTCM FGD'!$B$2</f>
        <v>Texas State Technical College - Marshall</v>
      </c>
      <c r="C700" s="458"/>
      <c r="D700" s="458">
        <f>'TSTCM FGD'!$D$93</f>
        <v>-226789</v>
      </c>
      <c r="E700" s="458">
        <f>'TSTCM FGD'!$E$93</f>
        <v>1172906</v>
      </c>
      <c r="F700" s="458">
        <f>'TSTCM FGD'!$F$93</f>
        <v>-83037</v>
      </c>
      <c r="G700" s="458">
        <f>'TSTCM FGD'!$G$93</f>
        <v>243433</v>
      </c>
      <c r="H700" s="458">
        <f>'TSTCM FGD'!$H$93</f>
        <v>-124857</v>
      </c>
      <c r="I700" s="458">
        <f>'TSTCM FGD'!$I$93</f>
        <v>1686</v>
      </c>
      <c r="J700" s="458">
        <f>'TSTCM FGD'!$J$93</f>
        <v>-94088</v>
      </c>
      <c r="K700" s="458">
        <f>'TSTCM FGD'!$K$93</f>
        <v>0</v>
      </c>
      <c r="L700" s="458">
        <f>'TSTCM FGD'!$L$93</f>
        <v>-633566</v>
      </c>
      <c r="M700" s="458">
        <f>'TSTCM FGD'!$M$93</f>
        <v>255688</v>
      </c>
    </row>
    <row r="701" spans="2:13" s="440" customFormat="1" hidden="1" outlineLevel="1">
      <c r="B701" s="770" t="str">
        <f>'TSTCW FGD'!$B$2</f>
        <v>Texas State Technical College - Waco</v>
      </c>
      <c r="C701" s="458"/>
      <c r="D701" s="458">
        <f>'TSTCW FGD'!$D$93</f>
        <v>1707089</v>
      </c>
      <c r="E701" s="458">
        <f>'TSTCW FGD'!$E$93</f>
        <v>3495981</v>
      </c>
      <c r="F701" s="458">
        <f>'TSTCW FGD'!$F$93</f>
        <v>1082105</v>
      </c>
      <c r="G701" s="458">
        <f>'TSTCW FGD'!$G$93</f>
        <v>14062341</v>
      </c>
      <c r="H701" s="458">
        <f>'TSTCW FGD'!$H$93</f>
        <v>-377832</v>
      </c>
      <c r="I701" s="458">
        <f>'TSTCW FGD'!$I$93</f>
        <v>3</v>
      </c>
      <c r="J701" s="458">
        <f>'TSTCW FGD'!$J$93</f>
        <v>-9842781</v>
      </c>
      <c r="K701" s="458">
        <f>'TSTCW FGD'!$K$93</f>
        <v>0</v>
      </c>
      <c r="L701" s="458">
        <f>'TSTCW FGD'!$L$93</f>
        <v>-124094</v>
      </c>
      <c r="M701" s="458">
        <f>'TSTCW FGD'!$M$93</f>
        <v>10002812</v>
      </c>
    </row>
    <row r="702" spans="2:13" s="440" customFormat="1" hidden="1" outlineLevel="1">
      <c r="B702" s="770" t="str">
        <f>'TSTCWT FGD'!$B$2</f>
        <v>Texas State Technical College - West Texas</v>
      </c>
      <c r="C702" s="458"/>
      <c r="D702" s="458">
        <f>'TSTCWT FGD'!$D$93</f>
        <v>-2178143</v>
      </c>
      <c r="E702" s="458">
        <f>'TSTCWT FGD'!$E$93</f>
        <v>1744067</v>
      </c>
      <c r="F702" s="458">
        <f>'TSTCWT FGD'!$F$93</f>
        <v>-34723</v>
      </c>
      <c r="G702" s="458">
        <f>'TSTCWT FGD'!$G$93</f>
        <v>708999</v>
      </c>
      <c r="H702" s="458">
        <f>'TSTCWT FGD'!$H$93</f>
        <v>-557143</v>
      </c>
      <c r="I702" s="458">
        <f>'TSTCWT FGD'!$I$93</f>
        <v>0</v>
      </c>
      <c r="J702" s="458">
        <f>'TSTCWT FGD'!$J$93</f>
        <v>-603058</v>
      </c>
      <c r="K702" s="458">
        <f>'TSTCWT FGD'!$K$93</f>
        <v>0</v>
      </c>
      <c r="L702" s="458">
        <f>'TSTCWT FGD'!$L$93</f>
        <v>-1129755</v>
      </c>
      <c r="M702" s="458">
        <f>'TSTCWT FGD'!$M$93</f>
        <v>-2049756</v>
      </c>
    </row>
    <row r="703" spans="2:13" s="440" customFormat="1" hidden="1" outlineLevel="1">
      <c r="B703" s="770" t="str">
        <f>'TSTCNT FGD'!$B$2</f>
        <v>Texas State Technical College - North Texas</v>
      </c>
      <c r="C703" s="458"/>
      <c r="D703" s="458">
        <f>'TSTCNT FGD'!$D$93</f>
        <v>-769551</v>
      </c>
      <c r="E703" s="458">
        <f>'TSTCNT FGD'!$E$93</f>
        <v>515246</v>
      </c>
      <c r="F703" s="458">
        <f>'TSTCNT FGD'!$F$93</f>
        <v>5702</v>
      </c>
      <c r="G703" s="458">
        <f>'TSTCNT FGD'!$G$93</f>
        <v>88659</v>
      </c>
      <c r="H703" s="458">
        <f>'TSTCNT FGD'!$H$93</f>
        <v>-47</v>
      </c>
      <c r="I703" s="458">
        <f>'TSTCNT FGD'!$I$93</f>
        <v>0</v>
      </c>
      <c r="J703" s="458">
        <f>'TSTCNT FGD'!$J$93</f>
        <v>-50176</v>
      </c>
      <c r="K703" s="458">
        <f>'TSTCNT FGD'!$K$93</f>
        <v>0</v>
      </c>
      <c r="L703" s="458">
        <f>'TSTCNT FGD'!$L$93</f>
        <v>-388795</v>
      </c>
      <c r="M703" s="458">
        <f>'TSTCNT FGD'!$M$93</f>
        <v>-598962</v>
      </c>
    </row>
    <row r="704" spans="2:13" s="440" customFormat="1" hidden="1" outlineLevel="1">
      <c r="B704" s="770" t="str">
        <f>'TSTCFB FGD'!$B$2</f>
        <v>Texas State Technical College - Fort Bend</v>
      </c>
      <c r="C704" s="458"/>
      <c r="D704" s="458">
        <f>'TSTCFB FGD'!$D$93</f>
        <v>652010</v>
      </c>
      <c r="E704" s="458">
        <f>'TSTCFB FGD'!$E$93</f>
        <v>-3437167</v>
      </c>
      <c r="F704" s="458">
        <f>'TSTCFB FGD'!$F$93</f>
        <v>-38175</v>
      </c>
      <c r="G704" s="458">
        <f>'TSTCFB FGD'!$G$93</f>
        <v>119719</v>
      </c>
      <c r="H704" s="458">
        <f>'TSTCFB FGD'!$H$93</f>
        <v>-75</v>
      </c>
      <c r="I704" s="458">
        <f>'TSTCFB FGD'!$I$93</f>
        <v>0</v>
      </c>
      <c r="J704" s="458">
        <f>'TSTCFB FGD'!$J$93</f>
        <v>3253872</v>
      </c>
      <c r="K704" s="458">
        <f>'TSTCFB FGD'!$K$93</f>
        <v>0</v>
      </c>
      <c r="L704" s="458">
        <f>'TSTCFB FGD'!$L$93</f>
        <v>2435581</v>
      </c>
      <c r="M704" s="458">
        <f>'TSTCFB FGD'!$M$93</f>
        <v>2985765</v>
      </c>
    </row>
    <row r="705" spans="2:13" s="440" customFormat="1" ht="13.8" collapsed="1" thickBot="1">
      <c r="B705" s="599" t="s">
        <v>57</v>
      </c>
      <c r="C705" s="774"/>
      <c r="D705" s="774">
        <f t="shared" ref="D705:M705" si="69">SUM(D696:D704)</f>
        <v>4917209</v>
      </c>
      <c r="E705" s="774">
        <f t="shared" si="69"/>
        <v>7551144</v>
      </c>
      <c r="F705" s="774">
        <f t="shared" si="69"/>
        <v>757240</v>
      </c>
      <c r="G705" s="774">
        <f t="shared" si="69"/>
        <v>29343571</v>
      </c>
      <c r="H705" s="774">
        <f t="shared" si="69"/>
        <v>-1290789</v>
      </c>
      <c r="I705" s="774">
        <f t="shared" si="69"/>
        <v>1034</v>
      </c>
      <c r="J705" s="774">
        <f t="shared" si="69"/>
        <v>-4233937</v>
      </c>
      <c r="K705" s="774">
        <f t="shared" si="69"/>
        <v>0</v>
      </c>
      <c r="L705" s="774">
        <f t="shared" si="69"/>
        <v>-2950707</v>
      </c>
      <c r="M705" s="774">
        <f t="shared" si="69"/>
        <v>34094765</v>
      </c>
    </row>
    <row r="706" spans="2:13" s="440" customFormat="1" ht="13.8" thickTop="1">
      <c r="C706" s="458"/>
      <c r="D706" s="458"/>
      <c r="E706" s="458"/>
      <c r="F706" s="458"/>
      <c r="G706" s="458"/>
      <c r="H706" s="458"/>
      <c r="I706" s="458"/>
      <c r="J706" s="458"/>
      <c r="K706" s="458"/>
      <c r="L706" s="458"/>
      <c r="M706" s="458"/>
    </row>
    <row r="707" spans="2:13" s="440" customFormat="1">
      <c r="B707" s="440" t="s">
        <v>1333</v>
      </c>
      <c r="D707" s="775"/>
      <c r="E707" s="775"/>
      <c r="F707" s="775"/>
      <c r="G707" s="775"/>
      <c r="H707" s="775"/>
      <c r="I707" s="775"/>
      <c r="J707" s="775"/>
      <c r="K707" s="775"/>
      <c r="L707" s="775"/>
      <c r="M707" s="776"/>
    </row>
    <row r="708" spans="2:13" s="440" customFormat="1">
      <c r="B708" s="441" t="s">
        <v>79</v>
      </c>
      <c r="D708" s="775"/>
      <c r="E708" s="775"/>
      <c r="F708" s="775"/>
      <c r="G708" s="775"/>
      <c r="H708" s="775"/>
      <c r="I708" s="775"/>
      <c r="J708" s="775"/>
      <c r="K708" s="775"/>
      <c r="L708" s="775"/>
      <c r="M708" s="776"/>
    </row>
    <row r="709" spans="2:13" s="440" customFormat="1">
      <c r="B709" s="428" t="s">
        <v>1280</v>
      </c>
      <c r="D709" s="775"/>
      <c r="E709" s="775"/>
      <c r="F709" s="775"/>
      <c r="G709" s="775"/>
      <c r="H709" s="775"/>
      <c r="I709" s="775"/>
      <c r="J709" s="775"/>
      <c r="K709" s="775"/>
      <c r="L709" s="775"/>
      <c r="M709" s="776"/>
    </row>
    <row r="710" spans="2:13" s="440" customFormat="1">
      <c r="D710" s="775"/>
      <c r="E710" s="775"/>
      <c r="F710" s="775"/>
      <c r="G710" s="775"/>
      <c r="H710" s="775"/>
      <c r="I710" s="775"/>
      <c r="J710" s="775"/>
      <c r="K710" s="775"/>
      <c r="L710" s="775"/>
      <c r="M710" s="776"/>
    </row>
    <row r="711" spans="2:13" s="440" customFormat="1">
      <c r="D711" s="775"/>
      <c r="E711" s="775"/>
      <c r="F711" s="775"/>
      <c r="G711" s="775"/>
      <c r="H711" s="775"/>
      <c r="I711" s="775"/>
      <c r="J711" s="775"/>
      <c r="K711" s="775"/>
      <c r="L711" s="775"/>
      <c r="M711" s="776"/>
    </row>
    <row r="712" spans="2:13" s="440" customFormat="1">
      <c r="D712" s="580"/>
      <c r="E712" s="580"/>
      <c r="F712" s="580"/>
      <c r="G712" s="580"/>
      <c r="H712" s="580"/>
      <c r="I712" s="580"/>
      <c r="J712" s="580"/>
      <c r="K712" s="580"/>
      <c r="L712" s="580"/>
      <c r="M712" s="777"/>
    </row>
    <row r="713" spans="2:13" s="440" customFormat="1" hidden="1" outlineLevel="1">
      <c r="B713" s="770" t="str">
        <f>'LIT FGD'!$B$2</f>
        <v>Lamar Institute of Technology</v>
      </c>
      <c r="D713" s="580"/>
      <c r="E713" s="580"/>
      <c r="F713" s="580"/>
      <c r="G713" s="580"/>
      <c r="H713" s="580"/>
      <c r="I713" s="580"/>
      <c r="J713" s="580"/>
      <c r="K713" s="580"/>
      <c r="L713" s="580"/>
      <c r="M713" s="741">
        <f>'LIT FGD'!$M$100</f>
        <v>6329877</v>
      </c>
    </row>
    <row r="714" spans="2:13" s="440" customFormat="1" hidden="1" outlineLevel="1">
      <c r="B714" s="770" t="str">
        <f>'LSCO FGD'!$B$2</f>
        <v>Lamar State College - Orange</v>
      </c>
      <c r="D714" s="580"/>
      <c r="E714" s="580"/>
      <c r="F714" s="580"/>
      <c r="G714" s="580"/>
      <c r="H714" s="580"/>
      <c r="I714" s="580"/>
      <c r="J714" s="580"/>
      <c r="K714" s="580"/>
      <c r="L714" s="580"/>
      <c r="M714" s="741">
        <f>'LSCO FGD'!$M$100</f>
        <v>4484573</v>
      </c>
    </row>
    <row r="715" spans="2:13" s="440" customFormat="1" hidden="1" outlineLevel="1">
      <c r="B715" s="770" t="str">
        <f>'LSCPA FGD'!$B$2</f>
        <v>Lamar State College - Port Arthur</v>
      </c>
      <c r="D715" s="580"/>
      <c r="E715" s="580"/>
      <c r="F715" s="580"/>
      <c r="G715" s="580"/>
      <c r="H715" s="580"/>
      <c r="I715" s="580"/>
      <c r="J715" s="580"/>
      <c r="K715" s="580"/>
      <c r="L715" s="580"/>
      <c r="M715" s="741">
        <f>'LSCPA FGD'!$M$100</f>
        <v>6662816</v>
      </c>
    </row>
    <row r="716" spans="2:13" s="440" customFormat="1" hidden="1" outlineLevel="1">
      <c r="B716" s="770" t="str">
        <f>'TSTCH FGD'!$B$2</f>
        <v>Texas State Technical College - Harlingen</v>
      </c>
      <c r="D716" s="580"/>
      <c r="E716" s="580"/>
      <c r="F716" s="580"/>
      <c r="G716" s="580"/>
      <c r="H716" s="580"/>
      <c r="I716" s="580"/>
      <c r="J716" s="580"/>
      <c r="K716" s="580"/>
      <c r="L716" s="580"/>
      <c r="M716" s="741">
        <f>'TSTCH FGD'!$M$100</f>
        <v>6021952</v>
      </c>
    </row>
    <row r="717" spans="2:13" s="440" customFormat="1" hidden="1" outlineLevel="1">
      <c r="B717" s="770" t="str">
        <f>'TSTCM FGD'!$B$2</f>
        <v>Texas State Technical College - Marshall</v>
      </c>
      <c r="D717" s="580"/>
      <c r="E717" s="580"/>
      <c r="F717" s="580"/>
      <c r="G717" s="580"/>
      <c r="H717" s="580"/>
      <c r="I717" s="580"/>
      <c r="J717" s="580"/>
      <c r="K717" s="580"/>
      <c r="L717" s="580"/>
      <c r="M717" s="741">
        <f>'TSTCM FGD'!$M$100</f>
        <v>255688</v>
      </c>
    </row>
    <row r="718" spans="2:13" s="440" customFormat="1" hidden="1" outlineLevel="1">
      <c r="B718" s="770" t="str">
        <f>'TSTCW FGD'!$B$2</f>
        <v>Texas State Technical College - Waco</v>
      </c>
      <c r="D718" s="580"/>
      <c r="E718" s="580"/>
      <c r="F718" s="580"/>
      <c r="G718" s="580"/>
      <c r="H718" s="580"/>
      <c r="I718" s="580"/>
      <c r="J718" s="580"/>
      <c r="K718" s="580"/>
      <c r="L718" s="580"/>
      <c r="M718" s="741">
        <f>'TSTCW FGD'!$M$100</f>
        <v>10002812</v>
      </c>
    </row>
    <row r="719" spans="2:13" s="440" customFormat="1" hidden="1" outlineLevel="1">
      <c r="B719" s="770" t="str">
        <f>'TSTCWT FGD'!$B$2</f>
        <v>Texas State Technical College - West Texas</v>
      </c>
      <c r="D719" s="580"/>
      <c r="E719" s="580"/>
      <c r="F719" s="580"/>
      <c r="G719" s="580"/>
      <c r="H719" s="580"/>
      <c r="I719" s="580"/>
      <c r="J719" s="580"/>
      <c r="K719" s="580"/>
      <c r="L719" s="580"/>
      <c r="M719" s="741">
        <f>'TSTCWT FGD'!$M$100</f>
        <v>-2049756</v>
      </c>
    </row>
    <row r="720" spans="2:13" s="440" customFormat="1" hidden="1" outlineLevel="1">
      <c r="B720" s="770" t="str">
        <f>'TSTCNT FGD'!$B$2</f>
        <v>Texas State Technical College - North Texas</v>
      </c>
      <c r="D720" s="580"/>
      <c r="E720" s="580"/>
      <c r="F720" s="580"/>
      <c r="G720" s="580"/>
      <c r="H720" s="580"/>
      <c r="I720" s="580"/>
      <c r="J720" s="580"/>
      <c r="K720" s="580"/>
      <c r="L720" s="580"/>
      <c r="M720" s="741">
        <f>'TSTCNT FGD'!$M$100</f>
        <v>-598962</v>
      </c>
    </row>
    <row r="721" spans="2:13" hidden="1" outlineLevel="1">
      <c r="B721" s="770" t="str">
        <f>'TSTCFB FGD'!$B$2</f>
        <v>Texas State Technical College - Fort Bend</v>
      </c>
      <c r="D721" s="580"/>
      <c r="E721" s="580"/>
      <c r="F721" s="580"/>
      <c r="G721" s="580"/>
      <c r="H721" s="580"/>
      <c r="I721" s="580"/>
      <c r="J721" s="580"/>
      <c r="K721" s="580"/>
      <c r="L721" s="580"/>
      <c r="M721" s="741">
        <f>'TSTCFB FGD'!$M$100</f>
        <v>2985765</v>
      </c>
    </row>
    <row r="722" spans="2:13" collapsed="1">
      <c r="B722" s="428" t="s">
        <v>1281</v>
      </c>
      <c r="D722" s="580"/>
      <c r="E722" s="580"/>
      <c r="F722" s="580"/>
      <c r="G722" s="580"/>
      <c r="H722" s="580"/>
      <c r="I722" s="580"/>
      <c r="J722" s="580"/>
      <c r="K722" s="580"/>
      <c r="L722" s="580"/>
      <c r="M722" s="458">
        <f>SUM(M713:M721)</f>
        <v>34094765</v>
      </c>
    </row>
    <row r="723" spans="2:13" hidden="1" outlineLevel="1">
      <c r="B723" s="770" t="str">
        <f>'LIT FGD'!$B$2</f>
        <v>Lamar Institute of Technology</v>
      </c>
      <c r="D723" s="580"/>
      <c r="E723" s="580"/>
      <c r="F723" s="580"/>
      <c r="G723" s="580"/>
      <c r="H723" s="580"/>
      <c r="I723" s="580"/>
      <c r="J723" s="580"/>
      <c r="K723" s="580"/>
      <c r="L723" s="580"/>
      <c r="M723" s="458">
        <f>'LIT FGD'!$M$101</f>
        <v>0</v>
      </c>
    </row>
    <row r="724" spans="2:13" hidden="1" outlineLevel="1">
      <c r="B724" s="770" t="str">
        <f>'LSCO FGD'!$B$2</f>
        <v>Lamar State College - Orange</v>
      </c>
      <c r="D724" s="580"/>
      <c r="E724" s="580"/>
      <c r="F724" s="580"/>
      <c r="G724" s="580"/>
      <c r="H724" s="580"/>
      <c r="I724" s="580"/>
      <c r="J724" s="580"/>
      <c r="K724" s="580"/>
      <c r="L724" s="580"/>
      <c r="M724" s="458">
        <f>'LSCO FGD'!$M$101</f>
        <v>0</v>
      </c>
    </row>
    <row r="725" spans="2:13" hidden="1" outlineLevel="1">
      <c r="B725" s="770" t="str">
        <f>'LSCPA FGD'!$B$2</f>
        <v>Lamar State College - Port Arthur</v>
      </c>
      <c r="D725" s="580"/>
      <c r="E725" s="580"/>
      <c r="F725" s="580"/>
      <c r="G725" s="580"/>
      <c r="H725" s="580"/>
      <c r="I725" s="580"/>
      <c r="J725" s="580"/>
      <c r="K725" s="580"/>
      <c r="L725" s="580"/>
      <c r="M725" s="458">
        <f>'LSCPA FGD'!$M$101</f>
        <v>0</v>
      </c>
    </row>
    <row r="726" spans="2:13" hidden="1" outlineLevel="1">
      <c r="B726" s="770" t="str">
        <f>'TSTCH FGD'!$B$2</f>
        <v>Texas State Technical College - Harlingen</v>
      </c>
      <c r="D726" s="580"/>
      <c r="E726" s="580"/>
      <c r="F726" s="580"/>
      <c r="G726" s="580"/>
      <c r="H726" s="580"/>
      <c r="I726" s="580"/>
      <c r="J726" s="580"/>
      <c r="K726" s="580"/>
      <c r="L726" s="580"/>
      <c r="M726" s="458">
        <f>'TSTCH FGD'!$M$101</f>
        <v>0</v>
      </c>
    </row>
    <row r="727" spans="2:13" hidden="1" outlineLevel="1">
      <c r="B727" s="770" t="str">
        <f>'TSTCM FGD'!$B$2</f>
        <v>Texas State Technical College - Marshall</v>
      </c>
      <c r="D727" s="580"/>
      <c r="E727" s="580"/>
      <c r="F727" s="580"/>
      <c r="G727" s="580"/>
      <c r="H727" s="580"/>
      <c r="I727" s="580"/>
      <c r="J727" s="580"/>
      <c r="K727" s="580"/>
      <c r="L727" s="580"/>
      <c r="M727" s="458">
        <f>'TSTCM FGD'!$M$101</f>
        <v>0</v>
      </c>
    </row>
    <row r="728" spans="2:13" hidden="1" outlineLevel="1">
      <c r="B728" s="770" t="str">
        <f>'TSTCW FGD'!$B$2</f>
        <v>Texas State Technical College - Waco</v>
      </c>
      <c r="D728" s="580"/>
      <c r="E728" s="580"/>
      <c r="F728" s="580"/>
      <c r="G728" s="580"/>
      <c r="H728" s="580"/>
      <c r="I728" s="580"/>
      <c r="J728" s="580"/>
      <c r="K728" s="580"/>
      <c r="L728" s="580"/>
      <c r="M728" s="458">
        <f>'TSTCW FGD'!$M$101</f>
        <v>0</v>
      </c>
    </row>
    <row r="729" spans="2:13" hidden="1" outlineLevel="1">
      <c r="B729" s="770" t="str">
        <f>'TSTCWT FGD'!$B$2</f>
        <v>Texas State Technical College - West Texas</v>
      </c>
      <c r="D729" s="580"/>
      <c r="E729" s="580"/>
      <c r="F729" s="580"/>
      <c r="G729" s="580"/>
      <c r="H729" s="580"/>
      <c r="I729" s="580"/>
      <c r="J729" s="580"/>
      <c r="K729" s="580"/>
      <c r="L729" s="580"/>
      <c r="M729" s="458">
        <f>'TSTCWT FGD'!$M$101</f>
        <v>0</v>
      </c>
    </row>
    <row r="730" spans="2:13" hidden="1" outlineLevel="1">
      <c r="B730" s="770" t="str">
        <f>'TSTCNT FGD'!$B$2</f>
        <v>Texas State Technical College - North Texas</v>
      </c>
      <c r="D730" s="580"/>
      <c r="E730" s="580"/>
      <c r="F730" s="580"/>
      <c r="G730" s="580"/>
      <c r="H730" s="580"/>
      <c r="I730" s="580"/>
      <c r="J730" s="580"/>
      <c r="K730" s="580"/>
      <c r="L730" s="580"/>
      <c r="M730" s="458">
        <f>'TSTCNT FGD'!$M$101</f>
        <v>0</v>
      </c>
    </row>
    <row r="731" spans="2:13" hidden="1" outlineLevel="1">
      <c r="B731" s="770" t="str">
        <f>'TSTCFB FGD'!$B$2</f>
        <v>Texas State Technical College - Fort Bend</v>
      </c>
      <c r="D731" s="580"/>
      <c r="E731" s="580"/>
      <c r="F731" s="580"/>
      <c r="G731" s="580"/>
      <c r="H731" s="580"/>
      <c r="I731" s="580"/>
      <c r="J731" s="580"/>
      <c r="K731" s="580"/>
      <c r="L731" s="580"/>
      <c r="M731" s="458">
        <f>'TSTCFB FGD'!$M$101</f>
        <v>0</v>
      </c>
    </row>
    <row r="732" spans="2:13" collapsed="1">
      <c r="B732" s="440" t="s">
        <v>92</v>
      </c>
      <c r="D732" s="580"/>
      <c r="E732" s="580"/>
      <c r="F732" s="580"/>
      <c r="G732" s="580"/>
      <c r="H732" s="580"/>
      <c r="I732" s="580"/>
      <c r="J732" s="580"/>
      <c r="K732" s="580"/>
      <c r="L732" s="580"/>
      <c r="M732" s="609">
        <f>SUM(M723:M731)</f>
        <v>0</v>
      </c>
    </row>
    <row r="733" spans="2:13">
      <c r="D733" s="580"/>
      <c r="E733" s="580"/>
      <c r="F733" s="580"/>
      <c r="G733" s="580"/>
      <c r="H733" s="580"/>
      <c r="I733" s="580"/>
      <c r="J733" s="580"/>
      <c r="K733" s="580"/>
      <c r="L733" s="778"/>
      <c r="M733" s="611"/>
    </row>
    <row r="734" spans="2:13">
      <c r="E734" s="428"/>
    </row>
    <row r="736" spans="2:13" ht="12" customHeight="1">
      <c r="B736" s="449" t="s">
        <v>200</v>
      </c>
      <c r="C736" s="449"/>
    </row>
    <row r="737" spans="1:14">
      <c r="A737" s="779"/>
      <c r="B737" s="780"/>
      <c r="C737" s="780"/>
      <c r="D737" s="780"/>
      <c r="E737" s="780"/>
      <c r="F737" s="780"/>
      <c r="G737" s="780"/>
      <c r="H737" s="780"/>
      <c r="I737" s="780"/>
      <c r="J737" s="780"/>
      <c r="K737" s="780"/>
      <c r="L737" s="780"/>
      <c r="M737" s="780"/>
    </row>
    <row r="738" spans="1:14">
      <c r="A738" s="779">
        <v>8</v>
      </c>
      <c r="B738" s="449" t="s">
        <v>0</v>
      </c>
      <c r="C738" s="449"/>
    </row>
    <row r="739" spans="1:14">
      <c r="A739" s="779">
        <v>9</v>
      </c>
      <c r="B739" s="440" t="s">
        <v>1</v>
      </c>
      <c r="D739" s="596">
        <f>D19</f>
        <v>172111214</v>
      </c>
      <c r="E739" s="596">
        <f t="shared" ref="E739:M739" si="70">E19</f>
        <v>0</v>
      </c>
      <c r="F739" s="596">
        <f t="shared" si="70"/>
        <v>0</v>
      </c>
      <c r="G739" s="596">
        <f t="shared" si="70"/>
        <v>0</v>
      </c>
      <c r="H739" s="596">
        <f t="shared" si="70"/>
        <v>0</v>
      </c>
      <c r="I739" s="596">
        <f t="shared" si="70"/>
        <v>0</v>
      </c>
      <c r="J739" s="596">
        <f t="shared" si="70"/>
        <v>0</v>
      </c>
      <c r="K739" s="596">
        <f t="shared" si="70"/>
        <v>0</v>
      </c>
      <c r="L739" s="596">
        <f t="shared" si="70"/>
        <v>0</v>
      </c>
      <c r="M739" s="596">
        <f t="shared" si="70"/>
        <v>172111214</v>
      </c>
      <c r="N739" s="596"/>
    </row>
    <row r="740" spans="1:14">
      <c r="A740" s="779">
        <v>10</v>
      </c>
      <c r="B740" s="440" t="s">
        <v>2</v>
      </c>
      <c r="D740" s="596">
        <f>D29</f>
        <v>1421693</v>
      </c>
      <c r="E740" s="596">
        <f t="shared" ref="E740:M740" si="71">E29</f>
        <v>0</v>
      </c>
      <c r="F740" s="596">
        <f t="shared" si="71"/>
        <v>0</v>
      </c>
      <c r="G740" s="596">
        <f t="shared" si="71"/>
        <v>4066970</v>
      </c>
      <c r="H740" s="596">
        <f t="shared" si="71"/>
        <v>0</v>
      </c>
      <c r="I740" s="596">
        <f t="shared" si="71"/>
        <v>0</v>
      </c>
      <c r="J740" s="596">
        <f t="shared" si="71"/>
        <v>0</v>
      </c>
      <c r="K740" s="596">
        <f t="shared" si="71"/>
        <v>0</v>
      </c>
      <c r="L740" s="596">
        <f t="shared" si="71"/>
        <v>0</v>
      </c>
      <c r="M740" s="596">
        <f t="shared" si="71"/>
        <v>5488663</v>
      </c>
      <c r="N740" s="596"/>
    </row>
    <row r="741" spans="1:14">
      <c r="A741" s="779">
        <v>11</v>
      </c>
      <c r="B741" s="440" t="s">
        <v>95</v>
      </c>
      <c r="D741" s="596">
        <f>D39</f>
        <v>0</v>
      </c>
      <c r="E741" s="596">
        <f t="shared" ref="E741:M741" si="72">E39</f>
        <v>0</v>
      </c>
      <c r="F741" s="596">
        <f t="shared" si="72"/>
        <v>0</v>
      </c>
      <c r="G741" s="596">
        <f t="shared" si="72"/>
        <v>0</v>
      </c>
      <c r="H741" s="596">
        <f t="shared" si="72"/>
        <v>0</v>
      </c>
      <c r="I741" s="596">
        <f t="shared" si="72"/>
        <v>0</v>
      </c>
      <c r="J741" s="596">
        <f t="shared" si="72"/>
        <v>0</v>
      </c>
      <c r="K741" s="596">
        <f t="shared" si="72"/>
        <v>0</v>
      </c>
      <c r="L741" s="596">
        <f t="shared" si="72"/>
        <v>0</v>
      </c>
      <c r="M741" s="596">
        <f t="shared" si="72"/>
        <v>0</v>
      </c>
      <c r="N741" s="596"/>
    </row>
    <row r="742" spans="1:14">
      <c r="A742" s="779">
        <v>12</v>
      </c>
      <c r="B742" s="440" t="s">
        <v>1334</v>
      </c>
      <c r="D742" s="596">
        <f>D49</f>
        <v>14921128</v>
      </c>
      <c r="E742" s="596">
        <f t="shared" ref="E742:M742" si="73">E49</f>
        <v>0</v>
      </c>
      <c r="F742" s="596">
        <f t="shared" si="73"/>
        <v>0</v>
      </c>
      <c r="G742" s="596">
        <f t="shared" si="73"/>
        <v>0</v>
      </c>
      <c r="H742" s="596">
        <f t="shared" si="73"/>
        <v>0</v>
      </c>
      <c r="I742" s="596">
        <f t="shared" si="73"/>
        <v>0</v>
      </c>
      <c r="J742" s="596">
        <f t="shared" si="73"/>
        <v>0</v>
      </c>
      <c r="K742" s="596">
        <f t="shared" si="73"/>
        <v>0</v>
      </c>
      <c r="L742" s="596">
        <f t="shared" si="73"/>
        <v>0</v>
      </c>
      <c r="M742" s="596">
        <f t="shared" si="73"/>
        <v>14921128</v>
      </c>
      <c r="N742" s="596"/>
    </row>
    <row r="743" spans="1:14">
      <c r="A743" s="779">
        <v>13</v>
      </c>
      <c r="B743" s="440" t="s">
        <v>49</v>
      </c>
      <c r="D743" s="596">
        <f>D59</f>
        <v>0</v>
      </c>
      <c r="E743" s="596">
        <f t="shared" ref="E743:M743" si="74">E59</f>
        <v>0</v>
      </c>
      <c r="F743" s="596">
        <f t="shared" si="74"/>
        <v>0</v>
      </c>
      <c r="G743" s="596">
        <f t="shared" si="74"/>
        <v>0</v>
      </c>
      <c r="H743" s="596">
        <f t="shared" si="74"/>
        <v>0</v>
      </c>
      <c r="I743" s="596">
        <f t="shared" si="74"/>
        <v>0</v>
      </c>
      <c r="J743" s="596">
        <f t="shared" si="74"/>
        <v>0</v>
      </c>
      <c r="K743" s="596">
        <f t="shared" si="74"/>
        <v>0</v>
      </c>
      <c r="L743" s="596">
        <f t="shared" si="74"/>
        <v>0</v>
      </c>
      <c r="M743" s="596">
        <f t="shared" si="74"/>
        <v>0</v>
      </c>
      <c r="N743" s="596"/>
    </row>
    <row r="744" spans="1:14">
      <c r="A744" s="779">
        <v>14</v>
      </c>
      <c r="B744" s="464" t="s">
        <v>3</v>
      </c>
      <c r="C744" s="464"/>
      <c r="D744" s="781">
        <f t="shared" ref="D744:M744" si="75">SUM(D739:D743)</f>
        <v>188454035</v>
      </c>
      <c r="E744" s="781">
        <f t="shared" si="75"/>
        <v>0</v>
      </c>
      <c r="F744" s="781">
        <f t="shared" si="75"/>
        <v>0</v>
      </c>
      <c r="G744" s="781">
        <f t="shared" si="75"/>
        <v>4066970</v>
      </c>
      <c r="H744" s="781">
        <f t="shared" si="75"/>
        <v>0</v>
      </c>
      <c r="I744" s="781">
        <f t="shared" si="75"/>
        <v>0</v>
      </c>
      <c r="J744" s="781">
        <f t="shared" si="75"/>
        <v>0</v>
      </c>
      <c r="K744" s="781">
        <f t="shared" si="75"/>
        <v>0</v>
      </c>
      <c r="L744" s="781">
        <f t="shared" si="75"/>
        <v>0</v>
      </c>
      <c r="M744" s="781">
        <f t="shared" si="75"/>
        <v>192521005</v>
      </c>
      <c r="N744" s="782" t="str">
        <f>IF(M744&lt;&gt;M69,"Error","")</f>
        <v/>
      </c>
    </row>
    <row r="745" spans="1:14">
      <c r="A745" s="779">
        <v>15</v>
      </c>
      <c r="D745" s="596"/>
      <c r="E745" s="596"/>
      <c r="F745" s="596"/>
      <c r="G745" s="596"/>
      <c r="H745" s="596"/>
      <c r="I745" s="596"/>
      <c r="J745" s="596"/>
      <c r="K745" s="596"/>
      <c r="L745" s="596"/>
      <c r="M745" s="596"/>
      <c r="N745" s="596"/>
    </row>
    <row r="746" spans="1:14">
      <c r="A746" s="779">
        <v>16</v>
      </c>
      <c r="B746" s="449" t="s">
        <v>4</v>
      </c>
    </row>
    <row r="747" spans="1:14">
      <c r="A747" s="779"/>
      <c r="B747" s="469" t="s">
        <v>678</v>
      </c>
      <c r="C747" s="469"/>
      <c r="D747" s="781">
        <f>D752-SUM(D748:D751)</f>
        <v>18495724</v>
      </c>
      <c r="E747" s="781">
        <f>E752-SUM(E748:E751)</f>
        <v>52414971</v>
      </c>
      <c r="F747" s="781">
        <f t="shared" ref="F747:M747" si="76">F752-SUM(F748:F751)</f>
        <v>0</v>
      </c>
      <c r="G747" s="781">
        <f t="shared" si="76"/>
        <v>0</v>
      </c>
      <c r="H747" s="781">
        <f t="shared" si="76"/>
        <v>0</v>
      </c>
      <c r="I747" s="781">
        <f t="shared" si="76"/>
        <v>0</v>
      </c>
      <c r="J747" s="781">
        <f t="shared" si="76"/>
        <v>0</v>
      </c>
      <c r="K747" s="781">
        <f t="shared" si="76"/>
        <v>0</v>
      </c>
      <c r="L747" s="781">
        <f t="shared" si="76"/>
        <v>0</v>
      </c>
      <c r="M747" s="781">
        <f t="shared" si="76"/>
        <v>70910695</v>
      </c>
    </row>
    <row r="748" spans="1:14">
      <c r="A748" s="779"/>
      <c r="B748" s="428" t="s">
        <v>679</v>
      </c>
      <c r="C748" s="428"/>
      <c r="D748" s="596">
        <f>D91</f>
        <v>-2595234</v>
      </c>
      <c r="E748" s="596">
        <f t="shared" ref="E748:M748" si="77">E91</f>
        <v>-3585</v>
      </c>
      <c r="F748" s="596">
        <f t="shared" si="77"/>
        <v>0</v>
      </c>
      <c r="G748" s="596">
        <f t="shared" si="77"/>
        <v>0</v>
      </c>
      <c r="H748" s="596">
        <f t="shared" si="77"/>
        <v>0</v>
      </c>
      <c r="I748" s="596">
        <f t="shared" si="77"/>
        <v>0</v>
      </c>
      <c r="J748" s="596">
        <f t="shared" si="77"/>
        <v>0</v>
      </c>
      <c r="K748" s="596">
        <f t="shared" si="77"/>
        <v>0</v>
      </c>
      <c r="L748" s="596">
        <f t="shared" si="77"/>
        <v>0</v>
      </c>
      <c r="M748" s="596">
        <f t="shared" si="77"/>
        <v>-2598819</v>
      </c>
    </row>
    <row r="749" spans="1:14">
      <c r="A749" s="779"/>
      <c r="B749" s="428" t="s">
        <v>681</v>
      </c>
      <c r="C749" s="428"/>
      <c r="D749" s="596">
        <f>D101</f>
        <v>0</v>
      </c>
      <c r="E749" s="596">
        <f t="shared" ref="E749:M749" si="78">E101</f>
        <v>-6831</v>
      </c>
      <c r="F749" s="596">
        <f t="shared" si="78"/>
        <v>0</v>
      </c>
      <c r="G749" s="596">
        <f t="shared" si="78"/>
        <v>0</v>
      </c>
      <c r="H749" s="596">
        <f t="shared" si="78"/>
        <v>0</v>
      </c>
      <c r="I749" s="596">
        <f t="shared" si="78"/>
        <v>0</v>
      </c>
      <c r="J749" s="596">
        <f t="shared" si="78"/>
        <v>0</v>
      </c>
      <c r="K749" s="596">
        <f t="shared" si="78"/>
        <v>0</v>
      </c>
      <c r="L749" s="596">
        <f t="shared" si="78"/>
        <v>0</v>
      </c>
      <c r="M749" s="596">
        <f t="shared" si="78"/>
        <v>-6831</v>
      </c>
    </row>
    <row r="750" spans="1:14">
      <c r="A750" s="779"/>
      <c r="B750" s="428" t="s">
        <v>683</v>
      </c>
      <c r="C750" s="428"/>
      <c r="D750" s="596">
        <f>D111</f>
        <v>0</v>
      </c>
      <c r="E750" s="596">
        <f t="shared" ref="E750:M750" si="79">E111</f>
        <v>0</v>
      </c>
      <c r="F750" s="596">
        <f t="shared" si="79"/>
        <v>0</v>
      </c>
      <c r="G750" s="596">
        <f t="shared" si="79"/>
        <v>0</v>
      </c>
      <c r="H750" s="596">
        <f t="shared" si="79"/>
        <v>0</v>
      </c>
      <c r="I750" s="596">
        <f t="shared" si="79"/>
        <v>0</v>
      </c>
      <c r="J750" s="596">
        <f t="shared" si="79"/>
        <v>0</v>
      </c>
      <c r="K750" s="596">
        <f t="shared" si="79"/>
        <v>0</v>
      </c>
      <c r="L750" s="596">
        <f t="shared" si="79"/>
        <v>0</v>
      </c>
      <c r="M750" s="596">
        <f t="shared" si="79"/>
        <v>0</v>
      </c>
    </row>
    <row r="751" spans="1:14">
      <c r="A751" s="779"/>
      <c r="B751" s="428" t="s">
        <v>685</v>
      </c>
      <c r="C751" s="428"/>
      <c r="D751" s="596">
        <f>D121</f>
        <v>0</v>
      </c>
      <c r="E751" s="596">
        <f t="shared" ref="E751:M751" si="80">E121</f>
        <v>0</v>
      </c>
      <c r="F751" s="596">
        <f t="shared" si="80"/>
        <v>0</v>
      </c>
      <c r="G751" s="596">
        <f t="shared" si="80"/>
        <v>0</v>
      </c>
      <c r="H751" s="596">
        <f t="shared" si="80"/>
        <v>0</v>
      </c>
      <c r="I751" s="596">
        <f t="shared" si="80"/>
        <v>0</v>
      </c>
      <c r="J751" s="596">
        <f t="shared" si="80"/>
        <v>0</v>
      </c>
      <c r="K751" s="596">
        <f t="shared" si="80"/>
        <v>0</v>
      </c>
      <c r="L751" s="596">
        <f t="shared" si="80"/>
        <v>0</v>
      </c>
      <c r="M751" s="596">
        <f t="shared" si="80"/>
        <v>0</v>
      </c>
    </row>
    <row r="752" spans="1:14">
      <c r="A752" s="779"/>
      <c r="B752" s="469" t="s">
        <v>688</v>
      </c>
      <c r="C752" s="483"/>
      <c r="D752" s="485">
        <f>D131</f>
        <v>15900490</v>
      </c>
      <c r="E752" s="485">
        <f t="shared" ref="E752:M752" si="81">E131</f>
        <v>52404555</v>
      </c>
      <c r="F752" s="485">
        <f t="shared" si="81"/>
        <v>0</v>
      </c>
      <c r="G752" s="485">
        <f t="shared" si="81"/>
        <v>0</v>
      </c>
      <c r="H752" s="485">
        <f t="shared" si="81"/>
        <v>0</v>
      </c>
      <c r="I752" s="485">
        <f t="shared" si="81"/>
        <v>0</v>
      </c>
      <c r="J752" s="485">
        <f t="shared" si="81"/>
        <v>0</v>
      </c>
      <c r="K752" s="485">
        <f t="shared" si="81"/>
        <v>0</v>
      </c>
      <c r="L752" s="485">
        <f t="shared" si="81"/>
        <v>0</v>
      </c>
      <c r="M752" s="485">
        <f t="shared" si="81"/>
        <v>68305045</v>
      </c>
    </row>
    <row r="753" spans="1:14">
      <c r="A753" s="779"/>
      <c r="B753" s="428" t="s">
        <v>689</v>
      </c>
      <c r="C753" s="486"/>
      <c r="D753" s="596">
        <f>D141</f>
        <v>0</v>
      </c>
      <c r="E753" s="596">
        <f t="shared" ref="E753:M753" si="82">E141</f>
        <v>0</v>
      </c>
      <c r="F753" s="596">
        <f t="shared" si="82"/>
        <v>0</v>
      </c>
      <c r="G753" s="596">
        <f t="shared" si="82"/>
        <v>0</v>
      </c>
      <c r="H753" s="596">
        <f t="shared" si="82"/>
        <v>0</v>
      </c>
      <c r="I753" s="596">
        <f t="shared" si="82"/>
        <v>0</v>
      </c>
      <c r="J753" s="596">
        <f t="shared" si="82"/>
        <v>0</v>
      </c>
      <c r="K753" s="596">
        <f t="shared" si="82"/>
        <v>0</v>
      </c>
      <c r="L753" s="596">
        <f t="shared" si="82"/>
        <v>0</v>
      </c>
      <c r="M753" s="596">
        <f t="shared" si="82"/>
        <v>0</v>
      </c>
    </row>
    <row r="754" spans="1:14">
      <c r="A754" s="779"/>
      <c r="B754" s="428" t="s">
        <v>691</v>
      </c>
      <c r="C754" s="486"/>
      <c r="D754" s="596">
        <f>D151</f>
        <v>0</v>
      </c>
      <c r="E754" s="596">
        <f t="shared" ref="E754:M754" si="83">E151</f>
        <v>0</v>
      </c>
      <c r="F754" s="596">
        <f t="shared" si="83"/>
        <v>0</v>
      </c>
      <c r="G754" s="596">
        <f t="shared" si="83"/>
        <v>0</v>
      </c>
      <c r="H754" s="596">
        <f t="shared" si="83"/>
        <v>0</v>
      </c>
      <c r="I754" s="596">
        <f t="shared" si="83"/>
        <v>0</v>
      </c>
      <c r="J754" s="596">
        <f t="shared" si="83"/>
        <v>0</v>
      </c>
      <c r="K754" s="596">
        <f t="shared" si="83"/>
        <v>0</v>
      </c>
      <c r="L754" s="596">
        <f t="shared" si="83"/>
        <v>0</v>
      </c>
      <c r="M754" s="596">
        <f t="shared" si="83"/>
        <v>0</v>
      </c>
    </row>
    <row r="755" spans="1:14">
      <c r="A755" s="779"/>
      <c r="B755" s="428" t="s">
        <v>693</v>
      </c>
      <c r="C755" s="486"/>
      <c r="D755" s="596">
        <f>D161</f>
        <v>-970119</v>
      </c>
      <c r="E755" s="596">
        <f t="shared" ref="E755:M755" si="84">E161</f>
        <v>-76068</v>
      </c>
      <c r="F755" s="596">
        <f t="shared" si="84"/>
        <v>0</v>
      </c>
      <c r="G755" s="596">
        <f t="shared" si="84"/>
        <v>0</v>
      </c>
      <c r="H755" s="596">
        <f t="shared" si="84"/>
        <v>0</v>
      </c>
      <c r="I755" s="596">
        <f t="shared" si="84"/>
        <v>0</v>
      </c>
      <c r="J755" s="596">
        <f t="shared" si="84"/>
        <v>0</v>
      </c>
      <c r="K755" s="596">
        <f t="shared" si="84"/>
        <v>0</v>
      </c>
      <c r="L755" s="596">
        <f t="shared" si="84"/>
        <v>0</v>
      </c>
      <c r="M755" s="596">
        <f t="shared" si="84"/>
        <v>-1046187</v>
      </c>
    </row>
    <row r="756" spans="1:14">
      <c r="A756" s="779"/>
      <c r="B756" s="428" t="s">
        <v>696</v>
      </c>
      <c r="C756" s="486"/>
      <c r="D756" s="596">
        <f>D171</f>
        <v>0</v>
      </c>
      <c r="E756" s="596">
        <f t="shared" ref="E756:M756" si="85">E171</f>
        <v>-2415821</v>
      </c>
      <c r="F756" s="596">
        <f t="shared" si="85"/>
        <v>0</v>
      </c>
      <c r="G756" s="596">
        <f t="shared" si="85"/>
        <v>0</v>
      </c>
      <c r="H756" s="596">
        <f t="shared" si="85"/>
        <v>0</v>
      </c>
      <c r="I756" s="596">
        <f t="shared" si="85"/>
        <v>0</v>
      </c>
      <c r="J756" s="596">
        <f t="shared" si="85"/>
        <v>0</v>
      </c>
      <c r="K756" s="596">
        <f t="shared" si="85"/>
        <v>0</v>
      </c>
      <c r="L756" s="596">
        <f t="shared" si="85"/>
        <v>0</v>
      </c>
      <c r="M756" s="596">
        <f t="shared" si="85"/>
        <v>-2415821</v>
      </c>
    </row>
    <row r="757" spans="1:14">
      <c r="A757" s="779"/>
      <c r="B757" s="428" t="s">
        <v>698</v>
      </c>
      <c r="C757" s="486"/>
      <c r="D757" s="596">
        <f>D181</f>
        <v>-6423327</v>
      </c>
      <c r="E757" s="596">
        <f t="shared" ref="E757:M757" si="86">E181</f>
        <v>-21523486</v>
      </c>
      <c r="F757" s="596">
        <f t="shared" si="86"/>
        <v>0</v>
      </c>
      <c r="G757" s="596">
        <f t="shared" si="86"/>
        <v>0</v>
      </c>
      <c r="H757" s="596">
        <f t="shared" si="86"/>
        <v>0</v>
      </c>
      <c r="I757" s="596">
        <f t="shared" si="86"/>
        <v>0</v>
      </c>
      <c r="J757" s="596">
        <f t="shared" si="86"/>
        <v>0</v>
      </c>
      <c r="K757" s="596">
        <f t="shared" si="86"/>
        <v>0</v>
      </c>
      <c r="L757" s="596">
        <f t="shared" si="86"/>
        <v>0</v>
      </c>
      <c r="M757" s="596">
        <f t="shared" si="86"/>
        <v>-27946813</v>
      </c>
    </row>
    <row r="758" spans="1:14">
      <c r="A758" s="779"/>
      <c r="B758" s="497" t="s">
        <v>39</v>
      </c>
      <c r="C758" s="483"/>
      <c r="D758" s="781">
        <f t="shared" ref="D758:M758" si="87">SUM(D752:D757)</f>
        <v>8507044</v>
      </c>
      <c r="E758" s="781">
        <f t="shared" si="87"/>
        <v>28389180</v>
      </c>
      <c r="F758" s="781">
        <f t="shared" si="87"/>
        <v>0</v>
      </c>
      <c r="G758" s="781">
        <f t="shared" si="87"/>
        <v>0</v>
      </c>
      <c r="H758" s="781">
        <f t="shared" si="87"/>
        <v>0</v>
      </c>
      <c r="I758" s="781">
        <f t="shared" si="87"/>
        <v>0</v>
      </c>
      <c r="J758" s="781">
        <f t="shared" si="87"/>
        <v>0</v>
      </c>
      <c r="K758" s="781">
        <f t="shared" si="87"/>
        <v>0</v>
      </c>
      <c r="L758" s="781">
        <f t="shared" si="87"/>
        <v>0</v>
      </c>
      <c r="M758" s="781">
        <f t="shared" si="87"/>
        <v>36896224</v>
      </c>
      <c r="N758" s="782" t="str">
        <f>IF(M758&lt;&gt;M191,"Error","")</f>
        <v/>
      </c>
    </row>
    <row r="759" spans="1:14">
      <c r="A759" s="779"/>
      <c r="B759" s="428"/>
      <c r="C759" s="486"/>
      <c r="D759" s="486"/>
      <c r="E759" s="486"/>
      <c r="F759" s="486"/>
      <c r="G759" s="486"/>
      <c r="H759" s="486"/>
      <c r="I759" s="486"/>
      <c r="J759" s="486"/>
      <c r="K759" s="486"/>
      <c r="L759" s="486"/>
      <c r="M759" s="486"/>
    </row>
    <row r="760" spans="1:14">
      <c r="A760" s="779"/>
      <c r="B760" s="469" t="s">
        <v>703</v>
      </c>
      <c r="C760" s="469"/>
      <c r="D760" s="781">
        <f t="shared" ref="D760" si="88">D765-SUM(D761:D764)</f>
        <v>905001</v>
      </c>
      <c r="E760" s="781">
        <f t="shared" ref="E760" si="89">E765-SUM(E761:E764)</f>
        <v>8713072</v>
      </c>
      <c r="F760" s="781">
        <f t="shared" ref="F760:M760" si="90">F765-SUM(F761:F764)</f>
        <v>1053480</v>
      </c>
      <c r="G760" s="781">
        <f t="shared" si="90"/>
        <v>0</v>
      </c>
      <c r="H760" s="781">
        <f t="shared" si="90"/>
        <v>0</v>
      </c>
      <c r="I760" s="781">
        <f t="shared" si="90"/>
        <v>0</v>
      </c>
      <c r="J760" s="781">
        <f t="shared" si="90"/>
        <v>0</v>
      </c>
      <c r="K760" s="781">
        <f t="shared" si="90"/>
        <v>0</v>
      </c>
      <c r="L760" s="781">
        <f t="shared" si="90"/>
        <v>0</v>
      </c>
      <c r="M760" s="781">
        <f t="shared" si="90"/>
        <v>10671553</v>
      </c>
    </row>
    <row r="761" spans="1:14">
      <c r="A761" s="779"/>
      <c r="B761" s="428" t="s">
        <v>679</v>
      </c>
      <c r="C761" s="428"/>
      <c r="D761" s="596">
        <f>D212</f>
        <v>-4</v>
      </c>
      <c r="E761" s="596">
        <f t="shared" ref="E761:M761" si="91">E212</f>
        <v>-535</v>
      </c>
      <c r="F761" s="596">
        <f t="shared" si="91"/>
        <v>-105</v>
      </c>
      <c r="G761" s="596">
        <f t="shared" si="91"/>
        <v>0</v>
      </c>
      <c r="H761" s="596">
        <f t="shared" si="91"/>
        <v>0</v>
      </c>
      <c r="I761" s="596">
        <f t="shared" si="91"/>
        <v>0</v>
      </c>
      <c r="J761" s="596">
        <f t="shared" si="91"/>
        <v>0</v>
      </c>
      <c r="K761" s="596">
        <f t="shared" si="91"/>
        <v>0</v>
      </c>
      <c r="L761" s="596">
        <f t="shared" si="91"/>
        <v>0</v>
      </c>
      <c r="M761" s="596">
        <f t="shared" si="91"/>
        <v>-644</v>
      </c>
    </row>
    <row r="762" spans="1:14">
      <c r="A762" s="779"/>
      <c r="B762" s="428" t="s">
        <v>681</v>
      </c>
      <c r="C762" s="428"/>
      <c r="D762" s="596">
        <f>D222</f>
        <v>0</v>
      </c>
      <c r="E762" s="596">
        <f t="shared" ref="E762:M762" si="92">E222</f>
        <v>0</v>
      </c>
      <c r="F762" s="596">
        <f t="shared" si="92"/>
        <v>0</v>
      </c>
      <c r="G762" s="596">
        <f t="shared" si="92"/>
        <v>0</v>
      </c>
      <c r="H762" s="596">
        <f t="shared" si="92"/>
        <v>0</v>
      </c>
      <c r="I762" s="596">
        <f t="shared" si="92"/>
        <v>0</v>
      </c>
      <c r="J762" s="596">
        <f t="shared" si="92"/>
        <v>0</v>
      </c>
      <c r="K762" s="596">
        <f t="shared" si="92"/>
        <v>0</v>
      </c>
      <c r="L762" s="596">
        <f t="shared" si="92"/>
        <v>0</v>
      </c>
      <c r="M762" s="596">
        <f t="shared" si="92"/>
        <v>0</v>
      </c>
    </row>
    <row r="763" spans="1:14">
      <c r="A763" s="779"/>
      <c r="B763" s="428" t="s">
        <v>683</v>
      </c>
      <c r="C763" s="428"/>
      <c r="D763" s="596">
        <f>D232</f>
        <v>0</v>
      </c>
      <c r="E763" s="596">
        <f t="shared" ref="E763:M763" si="93">E232</f>
        <v>0</v>
      </c>
      <c r="F763" s="596">
        <f t="shared" si="93"/>
        <v>0</v>
      </c>
      <c r="G763" s="596">
        <f t="shared" si="93"/>
        <v>0</v>
      </c>
      <c r="H763" s="596">
        <f t="shared" si="93"/>
        <v>0</v>
      </c>
      <c r="I763" s="596">
        <f t="shared" si="93"/>
        <v>0</v>
      </c>
      <c r="J763" s="596">
        <f t="shared" si="93"/>
        <v>0</v>
      </c>
      <c r="K763" s="596">
        <f t="shared" si="93"/>
        <v>0</v>
      </c>
      <c r="L763" s="596">
        <f t="shared" si="93"/>
        <v>0</v>
      </c>
      <c r="M763" s="596">
        <f t="shared" si="93"/>
        <v>0</v>
      </c>
    </row>
    <row r="764" spans="1:14">
      <c r="A764" s="779"/>
      <c r="B764" s="428" t="s">
        <v>685</v>
      </c>
      <c r="C764" s="428"/>
      <c r="D764" s="596">
        <f>D242</f>
        <v>0</v>
      </c>
      <c r="E764" s="596">
        <f t="shared" ref="E764:M764" si="94">E242</f>
        <v>0</v>
      </c>
      <c r="F764" s="596">
        <f t="shared" si="94"/>
        <v>0</v>
      </c>
      <c r="G764" s="596">
        <f t="shared" si="94"/>
        <v>0</v>
      </c>
      <c r="H764" s="596">
        <f t="shared" si="94"/>
        <v>0</v>
      </c>
      <c r="I764" s="596">
        <f t="shared" si="94"/>
        <v>0</v>
      </c>
      <c r="J764" s="596">
        <f t="shared" si="94"/>
        <v>0</v>
      </c>
      <c r="K764" s="596">
        <f t="shared" si="94"/>
        <v>0</v>
      </c>
      <c r="L764" s="596">
        <f t="shared" si="94"/>
        <v>0</v>
      </c>
      <c r="M764" s="596">
        <f t="shared" si="94"/>
        <v>0</v>
      </c>
    </row>
    <row r="765" spans="1:14">
      <c r="A765" s="779"/>
      <c r="B765" s="469" t="s">
        <v>708</v>
      </c>
      <c r="C765" s="483"/>
      <c r="D765" s="485">
        <f>D252</f>
        <v>904997</v>
      </c>
      <c r="E765" s="485">
        <f t="shared" ref="E765:M765" si="95">E252</f>
        <v>8712537</v>
      </c>
      <c r="F765" s="485">
        <f t="shared" si="95"/>
        <v>1053375</v>
      </c>
      <c r="G765" s="485">
        <f t="shared" si="95"/>
        <v>0</v>
      </c>
      <c r="H765" s="485">
        <f t="shared" si="95"/>
        <v>0</v>
      </c>
      <c r="I765" s="485">
        <f t="shared" si="95"/>
        <v>0</v>
      </c>
      <c r="J765" s="485">
        <f t="shared" si="95"/>
        <v>0</v>
      </c>
      <c r="K765" s="485">
        <f t="shared" si="95"/>
        <v>0</v>
      </c>
      <c r="L765" s="485">
        <f t="shared" si="95"/>
        <v>0</v>
      </c>
      <c r="M765" s="485">
        <f t="shared" si="95"/>
        <v>10670909</v>
      </c>
    </row>
    <row r="766" spans="1:14">
      <c r="A766" s="779"/>
      <c r="B766" s="428" t="s">
        <v>689</v>
      </c>
      <c r="C766" s="486"/>
      <c r="D766" s="596">
        <f>D262</f>
        <v>0</v>
      </c>
      <c r="E766" s="596">
        <f t="shared" ref="E766:M766" si="96">E262</f>
        <v>0</v>
      </c>
      <c r="F766" s="596">
        <f t="shared" si="96"/>
        <v>0</v>
      </c>
      <c r="G766" s="596">
        <f t="shared" si="96"/>
        <v>0</v>
      </c>
      <c r="H766" s="596">
        <f t="shared" si="96"/>
        <v>0</v>
      </c>
      <c r="I766" s="596">
        <f t="shared" si="96"/>
        <v>0</v>
      </c>
      <c r="J766" s="596">
        <f t="shared" si="96"/>
        <v>0</v>
      </c>
      <c r="K766" s="596">
        <f t="shared" si="96"/>
        <v>0</v>
      </c>
      <c r="L766" s="596">
        <f t="shared" si="96"/>
        <v>0</v>
      </c>
      <c r="M766" s="596">
        <f t="shared" si="96"/>
        <v>0</v>
      </c>
    </row>
    <row r="767" spans="1:14">
      <c r="A767" s="779"/>
      <c r="B767" s="428" t="s">
        <v>691</v>
      </c>
      <c r="C767" s="486"/>
      <c r="D767" s="596">
        <f>D272</f>
        <v>0</v>
      </c>
      <c r="E767" s="596">
        <f t="shared" ref="E767:M767" si="97">E272</f>
        <v>0</v>
      </c>
      <c r="F767" s="596">
        <f t="shared" si="97"/>
        <v>0</v>
      </c>
      <c r="G767" s="596">
        <f t="shared" si="97"/>
        <v>0</v>
      </c>
      <c r="H767" s="596">
        <f t="shared" si="97"/>
        <v>0</v>
      </c>
      <c r="I767" s="596">
        <f t="shared" si="97"/>
        <v>0</v>
      </c>
      <c r="J767" s="596">
        <f t="shared" si="97"/>
        <v>0</v>
      </c>
      <c r="K767" s="596">
        <f t="shared" si="97"/>
        <v>0</v>
      </c>
      <c r="L767" s="596">
        <f t="shared" si="97"/>
        <v>0</v>
      </c>
      <c r="M767" s="596">
        <f t="shared" si="97"/>
        <v>0</v>
      </c>
    </row>
    <row r="768" spans="1:14">
      <c r="A768" s="779"/>
      <c r="B768" s="428" t="s">
        <v>693</v>
      </c>
      <c r="C768" s="486"/>
      <c r="D768" s="596">
        <f>D282</f>
        <v>-4411</v>
      </c>
      <c r="E768" s="596">
        <f t="shared" ref="E768:M768" si="98">E282</f>
        <v>-106459</v>
      </c>
      <c r="F768" s="596">
        <f t="shared" si="98"/>
        <v>-13910</v>
      </c>
      <c r="G768" s="596">
        <f t="shared" si="98"/>
        <v>0</v>
      </c>
      <c r="H768" s="596">
        <f t="shared" si="98"/>
        <v>0</v>
      </c>
      <c r="I768" s="596">
        <f t="shared" si="98"/>
        <v>0</v>
      </c>
      <c r="J768" s="596">
        <f t="shared" si="98"/>
        <v>0</v>
      </c>
      <c r="K768" s="596">
        <f t="shared" si="98"/>
        <v>0</v>
      </c>
      <c r="L768" s="596">
        <f t="shared" si="98"/>
        <v>0</v>
      </c>
      <c r="M768" s="596">
        <f t="shared" si="98"/>
        <v>-124780</v>
      </c>
    </row>
    <row r="769" spans="1:14">
      <c r="A769" s="779"/>
      <c r="B769" s="428" t="s">
        <v>696</v>
      </c>
      <c r="C769" s="486"/>
      <c r="D769" s="596">
        <f>D292</f>
        <v>0</v>
      </c>
      <c r="E769" s="596">
        <f t="shared" ref="E769:M769" si="99">E292</f>
        <v>-300230</v>
      </c>
      <c r="F769" s="596">
        <f t="shared" si="99"/>
        <v>-30057</v>
      </c>
      <c r="G769" s="596">
        <f t="shared" si="99"/>
        <v>0</v>
      </c>
      <c r="H769" s="596">
        <f t="shared" si="99"/>
        <v>0</v>
      </c>
      <c r="I769" s="596">
        <f t="shared" si="99"/>
        <v>0</v>
      </c>
      <c r="J769" s="596">
        <f t="shared" si="99"/>
        <v>0</v>
      </c>
      <c r="K769" s="596">
        <f t="shared" si="99"/>
        <v>0</v>
      </c>
      <c r="L769" s="596">
        <f t="shared" si="99"/>
        <v>0</v>
      </c>
      <c r="M769" s="596">
        <f t="shared" si="99"/>
        <v>-330287</v>
      </c>
    </row>
    <row r="770" spans="1:14">
      <c r="A770" s="779"/>
      <c r="B770" s="428" t="s">
        <v>698</v>
      </c>
      <c r="C770" s="486"/>
      <c r="D770" s="596">
        <f>D302</f>
        <v>-332935</v>
      </c>
      <c r="E770" s="596">
        <f t="shared" ref="E770:M770" si="100">E302</f>
        <v>-2606785</v>
      </c>
      <c r="F770" s="596">
        <f t="shared" si="100"/>
        <v>-289153</v>
      </c>
      <c r="G770" s="596">
        <f t="shared" si="100"/>
        <v>0</v>
      </c>
      <c r="H770" s="596">
        <f t="shared" si="100"/>
        <v>0</v>
      </c>
      <c r="I770" s="596">
        <f t="shared" si="100"/>
        <v>0</v>
      </c>
      <c r="J770" s="596">
        <f t="shared" si="100"/>
        <v>0</v>
      </c>
      <c r="K770" s="596">
        <f t="shared" si="100"/>
        <v>0</v>
      </c>
      <c r="L770" s="596">
        <f t="shared" si="100"/>
        <v>0</v>
      </c>
      <c r="M770" s="596">
        <f t="shared" si="100"/>
        <v>-3228873</v>
      </c>
    </row>
    <row r="771" spans="1:14">
      <c r="A771" s="779"/>
      <c r="B771" s="497" t="s">
        <v>40</v>
      </c>
      <c r="C771" s="483"/>
      <c r="D771" s="781">
        <f t="shared" ref="D771" si="101">SUM(D765:D770)</f>
        <v>567651</v>
      </c>
      <c r="E771" s="781">
        <f t="shared" ref="E771:M771" si="102">SUM(E765:E770)</f>
        <v>5699063</v>
      </c>
      <c r="F771" s="781">
        <f t="shared" si="102"/>
        <v>720255</v>
      </c>
      <c r="G771" s="781">
        <f t="shared" si="102"/>
        <v>0</v>
      </c>
      <c r="H771" s="781">
        <f t="shared" si="102"/>
        <v>0</v>
      </c>
      <c r="I771" s="781">
        <f t="shared" si="102"/>
        <v>0</v>
      </c>
      <c r="J771" s="781">
        <f t="shared" si="102"/>
        <v>0</v>
      </c>
      <c r="K771" s="781">
        <f t="shared" si="102"/>
        <v>0</v>
      </c>
      <c r="L771" s="781">
        <f t="shared" si="102"/>
        <v>0</v>
      </c>
      <c r="M771" s="781">
        <f t="shared" si="102"/>
        <v>6986969</v>
      </c>
      <c r="N771" s="782" t="str">
        <f>IF(M771&lt;&gt;M312,"Error","")</f>
        <v/>
      </c>
    </row>
    <row r="772" spans="1:14">
      <c r="A772" s="779"/>
      <c r="B772" s="428"/>
      <c r="C772" s="486"/>
      <c r="D772" s="486"/>
      <c r="E772" s="486"/>
      <c r="F772" s="486"/>
      <c r="G772" s="486"/>
      <c r="H772" s="486"/>
      <c r="I772" s="486"/>
      <c r="J772" s="486"/>
      <c r="K772" s="486"/>
      <c r="L772" s="486"/>
      <c r="M772" s="486"/>
    </row>
    <row r="773" spans="1:14">
      <c r="A773" s="779"/>
      <c r="B773" s="497" t="s">
        <v>714</v>
      </c>
      <c r="C773" s="483"/>
      <c r="D773" s="781">
        <f>D758+D771</f>
        <v>9074695</v>
      </c>
      <c r="E773" s="781">
        <f t="shared" ref="E773:M773" si="103">E758+E771</f>
        <v>34088243</v>
      </c>
      <c r="F773" s="781">
        <f t="shared" si="103"/>
        <v>720255</v>
      </c>
      <c r="G773" s="781">
        <f t="shared" si="103"/>
        <v>0</v>
      </c>
      <c r="H773" s="781">
        <f t="shared" si="103"/>
        <v>0</v>
      </c>
      <c r="I773" s="781">
        <f t="shared" si="103"/>
        <v>0</v>
      </c>
      <c r="J773" s="781">
        <f t="shared" si="103"/>
        <v>0</v>
      </c>
      <c r="K773" s="781">
        <f t="shared" si="103"/>
        <v>0</v>
      </c>
      <c r="L773" s="781">
        <f t="shared" si="103"/>
        <v>0</v>
      </c>
      <c r="M773" s="781">
        <f t="shared" si="103"/>
        <v>43883193</v>
      </c>
      <c r="N773" s="782" t="str">
        <f>IF(M773&lt;&gt;M323,"Error","")</f>
        <v/>
      </c>
    </row>
    <row r="774" spans="1:14">
      <c r="A774" s="779"/>
      <c r="B774" s="467"/>
      <c r="C774" s="467"/>
      <c r="D774" s="467"/>
      <c r="E774" s="467"/>
      <c r="F774" s="467"/>
      <c r="G774" s="467"/>
      <c r="H774" s="467"/>
      <c r="I774" s="467"/>
      <c r="J774" s="467"/>
      <c r="K774" s="467"/>
      <c r="L774" s="467"/>
      <c r="M774" s="467"/>
    </row>
    <row r="775" spans="1:14">
      <c r="A775" s="779">
        <v>29</v>
      </c>
      <c r="B775" s="449" t="s">
        <v>6</v>
      </c>
      <c r="C775" s="596"/>
      <c r="D775" s="596"/>
      <c r="E775" s="596"/>
      <c r="F775" s="596"/>
      <c r="G775" s="596"/>
      <c r="H775" s="596"/>
      <c r="I775" s="596"/>
      <c r="J775" s="596"/>
      <c r="K775" s="596"/>
      <c r="L775" s="596"/>
      <c r="M775" s="596"/>
    </row>
    <row r="776" spans="1:14">
      <c r="A776" s="779">
        <v>30</v>
      </c>
      <c r="B776" s="464" t="s">
        <v>7</v>
      </c>
      <c r="C776" s="781">
        <f>C360</f>
        <v>0</v>
      </c>
      <c r="D776" s="781">
        <f>D335</f>
        <v>1865410</v>
      </c>
      <c r="E776" s="781">
        <f t="shared" ref="E776:M776" si="104">E335</f>
        <v>-93895</v>
      </c>
      <c r="F776" s="781">
        <f t="shared" si="104"/>
        <v>0</v>
      </c>
      <c r="G776" s="781">
        <f t="shared" si="104"/>
        <v>102795560</v>
      </c>
      <c r="H776" s="781">
        <f t="shared" si="104"/>
        <v>0</v>
      </c>
      <c r="I776" s="781">
        <f t="shared" si="104"/>
        <v>0</v>
      </c>
      <c r="J776" s="781">
        <f t="shared" si="104"/>
        <v>-755480</v>
      </c>
      <c r="K776" s="781">
        <f t="shared" si="104"/>
        <v>0</v>
      </c>
      <c r="L776" s="781">
        <f t="shared" si="104"/>
        <v>0</v>
      </c>
      <c r="M776" s="781">
        <f t="shared" si="104"/>
        <v>103811595</v>
      </c>
      <c r="N776" s="782" t="str">
        <f>IF(M776&lt;&gt;M335,"Error","")</f>
        <v/>
      </c>
    </row>
    <row r="777" spans="1:14">
      <c r="A777" s="779">
        <v>31</v>
      </c>
      <c r="C777" s="596"/>
      <c r="D777" s="596"/>
      <c r="E777" s="596"/>
      <c r="F777" s="596"/>
      <c r="G777" s="596"/>
      <c r="H777" s="596"/>
      <c r="I777" s="596"/>
      <c r="J777" s="596"/>
      <c r="K777" s="596"/>
      <c r="L777" s="596"/>
      <c r="M777" s="596"/>
    </row>
    <row r="778" spans="1:14">
      <c r="A778" s="779">
        <v>32</v>
      </c>
      <c r="B778" s="449" t="s">
        <v>8</v>
      </c>
      <c r="C778" s="596"/>
      <c r="D778" s="596"/>
      <c r="E778" s="596"/>
      <c r="F778" s="596"/>
      <c r="G778" s="596"/>
      <c r="H778" s="596"/>
      <c r="I778" s="596"/>
      <c r="J778" s="596"/>
      <c r="K778" s="596"/>
      <c r="L778" s="596"/>
      <c r="M778" s="596"/>
    </row>
    <row r="779" spans="1:14">
      <c r="A779" s="779">
        <v>33</v>
      </c>
      <c r="B779" s="440" t="s">
        <v>42</v>
      </c>
      <c r="C779" s="596">
        <f t="shared" ref="C779" si="105">C372</f>
        <v>0</v>
      </c>
      <c r="D779" s="596">
        <f>D347</f>
        <v>52342</v>
      </c>
      <c r="E779" s="596">
        <f t="shared" ref="E779:M779" si="106">E347</f>
        <v>529596</v>
      </c>
      <c r="F779" s="596">
        <f t="shared" si="106"/>
        <v>11364</v>
      </c>
      <c r="G779" s="596">
        <f t="shared" si="106"/>
        <v>-3098</v>
      </c>
      <c r="H779" s="596">
        <f t="shared" si="106"/>
        <v>-6783</v>
      </c>
      <c r="I779" s="596">
        <f t="shared" si="106"/>
        <v>1689</v>
      </c>
      <c r="J779" s="596">
        <f t="shared" si="106"/>
        <v>64162</v>
      </c>
      <c r="K779" s="596">
        <f t="shared" si="106"/>
        <v>0</v>
      </c>
      <c r="L779" s="596">
        <f t="shared" si="106"/>
        <v>0</v>
      </c>
      <c r="M779" s="596">
        <f t="shared" si="106"/>
        <v>649272</v>
      </c>
    </row>
    <row r="780" spans="1:14">
      <c r="A780" s="779">
        <v>34</v>
      </c>
      <c r="B780" s="440" t="s">
        <v>9</v>
      </c>
      <c r="C780" s="596">
        <f>C382</f>
        <v>0</v>
      </c>
      <c r="D780" s="596">
        <f>D357</f>
        <v>0</v>
      </c>
      <c r="E780" s="596">
        <f t="shared" ref="E780:M780" si="107">E357</f>
        <v>383905</v>
      </c>
      <c r="F780" s="596">
        <f t="shared" si="107"/>
        <v>0</v>
      </c>
      <c r="G780" s="596">
        <f t="shared" si="107"/>
        <v>89750</v>
      </c>
      <c r="H780" s="596">
        <f t="shared" si="107"/>
        <v>0</v>
      </c>
      <c r="I780" s="596">
        <f t="shared" si="107"/>
        <v>0</v>
      </c>
      <c r="J780" s="596">
        <f t="shared" si="107"/>
        <v>0</v>
      </c>
      <c r="K780" s="596">
        <f t="shared" si="107"/>
        <v>772379</v>
      </c>
      <c r="L780" s="596">
        <f t="shared" si="107"/>
        <v>0</v>
      </c>
      <c r="M780" s="596">
        <f t="shared" si="107"/>
        <v>1246034</v>
      </c>
    </row>
    <row r="781" spans="1:14">
      <c r="A781" s="779">
        <v>35</v>
      </c>
      <c r="B781" s="440" t="s">
        <v>10</v>
      </c>
      <c r="C781" s="596">
        <f>C392</f>
        <v>0</v>
      </c>
      <c r="D781" s="596">
        <f>D367</f>
        <v>0</v>
      </c>
      <c r="E781" s="596">
        <f t="shared" ref="E781:M781" si="108">E367</f>
        <v>1285822</v>
      </c>
      <c r="F781" s="596">
        <f t="shared" si="108"/>
        <v>14704</v>
      </c>
      <c r="G781" s="596">
        <f t="shared" si="108"/>
        <v>4129491</v>
      </c>
      <c r="H781" s="596">
        <f t="shared" si="108"/>
        <v>0</v>
      </c>
      <c r="I781" s="596">
        <f t="shared" si="108"/>
        <v>0</v>
      </c>
      <c r="J781" s="596">
        <f t="shared" si="108"/>
        <v>535614</v>
      </c>
      <c r="K781" s="596">
        <f t="shared" si="108"/>
        <v>0</v>
      </c>
      <c r="L781" s="596">
        <f t="shared" si="108"/>
        <v>0</v>
      </c>
      <c r="M781" s="596">
        <f t="shared" si="108"/>
        <v>5965631</v>
      </c>
    </row>
    <row r="782" spans="1:14">
      <c r="A782" s="779">
        <v>36</v>
      </c>
      <c r="B782" s="440" t="s">
        <v>11</v>
      </c>
      <c r="C782" s="596">
        <f>C402</f>
        <v>0</v>
      </c>
      <c r="D782" s="596">
        <f>D377</f>
        <v>-1110</v>
      </c>
      <c r="E782" s="596">
        <f t="shared" ref="E782:M782" si="109">E377</f>
        <v>3751688</v>
      </c>
      <c r="F782" s="596">
        <f t="shared" si="109"/>
        <v>280744</v>
      </c>
      <c r="G782" s="596">
        <f t="shared" si="109"/>
        <v>2246894</v>
      </c>
      <c r="H782" s="596">
        <f t="shared" si="109"/>
        <v>0</v>
      </c>
      <c r="I782" s="596">
        <f t="shared" si="109"/>
        <v>0</v>
      </c>
      <c r="J782" s="596">
        <f t="shared" si="109"/>
        <v>0</v>
      </c>
      <c r="K782" s="596">
        <f t="shared" si="109"/>
        <v>0</v>
      </c>
      <c r="L782" s="596">
        <f t="shared" si="109"/>
        <v>0</v>
      </c>
      <c r="M782" s="596">
        <f t="shared" si="109"/>
        <v>6278216</v>
      </c>
    </row>
    <row r="783" spans="1:14">
      <c r="A783" s="779">
        <v>37</v>
      </c>
      <c r="B783" s="440" t="s">
        <v>12</v>
      </c>
      <c r="C783" s="596">
        <f>C412</f>
        <v>0</v>
      </c>
      <c r="D783" s="596">
        <f>D387</f>
        <v>0</v>
      </c>
      <c r="E783" s="596">
        <f t="shared" ref="E783:M783" si="110">E387</f>
        <v>0</v>
      </c>
      <c r="F783" s="596">
        <f t="shared" si="110"/>
        <v>5480708</v>
      </c>
      <c r="G783" s="596">
        <f t="shared" si="110"/>
        <v>0</v>
      </c>
      <c r="H783" s="596">
        <f t="shared" si="110"/>
        <v>0</v>
      </c>
      <c r="I783" s="596">
        <f t="shared" si="110"/>
        <v>0</v>
      </c>
      <c r="J783" s="596">
        <f t="shared" si="110"/>
        <v>0</v>
      </c>
      <c r="K783" s="596">
        <f t="shared" si="110"/>
        <v>0</v>
      </c>
      <c r="L783" s="596">
        <f t="shared" si="110"/>
        <v>0</v>
      </c>
      <c r="M783" s="596">
        <f t="shared" si="110"/>
        <v>5480708</v>
      </c>
    </row>
    <row r="784" spans="1:14">
      <c r="A784" s="779">
        <v>38</v>
      </c>
      <c r="B784" s="440" t="s">
        <v>43</v>
      </c>
      <c r="C784" s="596">
        <f>C422</f>
        <v>0</v>
      </c>
      <c r="D784" s="596">
        <f>D397</f>
        <v>194242</v>
      </c>
      <c r="E784" s="596">
        <f t="shared" ref="E784:M784" si="111">E397</f>
        <v>1177760</v>
      </c>
      <c r="F784" s="596">
        <f t="shared" si="111"/>
        <v>38310</v>
      </c>
      <c r="G784" s="596">
        <f t="shared" si="111"/>
        <v>585575</v>
      </c>
      <c r="H784" s="596">
        <f t="shared" si="111"/>
        <v>186912</v>
      </c>
      <c r="I784" s="596">
        <f t="shared" si="111"/>
        <v>0</v>
      </c>
      <c r="J784" s="596">
        <f t="shared" si="111"/>
        <v>1553877</v>
      </c>
      <c r="K784" s="596">
        <f t="shared" si="111"/>
        <v>0</v>
      </c>
      <c r="L784" s="596">
        <f t="shared" si="111"/>
        <v>2191466</v>
      </c>
      <c r="M784" s="596">
        <f t="shared" si="111"/>
        <v>5928142</v>
      </c>
    </row>
    <row r="785" spans="1:14">
      <c r="A785" s="779">
        <v>39</v>
      </c>
      <c r="B785" s="464" t="s">
        <v>3</v>
      </c>
      <c r="C785" s="781">
        <f>SUM(C779:C784)</f>
        <v>0</v>
      </c>
      <c r="D785" s="781">
        <f t="shared" ref="D785:L785" si="112">SUM(D779:D784)</f>
        <v>245474</v>
      </c>
      <c r="E785" s="781">
        <f t="shared" si="112"/>
        <v>7128771</v>
      </c>
      <c r="F785" s="781">
        <f t="shared" si="112"/>
        <v>5825830</v>
      </c>
      <c r="G785" s="781">
        <f t="shared" si="112"/>
        <v>7048612</v>
      </c>
      <c r="H785" s="781">
        <f t="shared" si="112"/>
        <v>180129</v>
      </c>
      <c r="I785" s="781">
        <f t="shared" si="112"/>
        <v>1689</v>
      </c>
      <c r="J785" s="781">
        <f t="shared" si="112"/>
        <v>2153653</v>
      </c>
      <c r="K785" s="781">
        <f t="shared" si="112"/>
        <v>772379</v>
      </c>
      <c r="L785" s="781">
        <f t="shared" si="112"/>
        <v>2191466</v>
      </c>
      <c r="M785" s="781">
        <f t="shared" ref="M785" si="113">SUM(M779:M784)</f>
        <v>25548003</v>
      </c>
      <c r="N785" s="782" t="str">
        <f>IF(M785&lt;&gt;M407,"Error","")</f>
        <v/>
      </c>
    </row>
    <row r="786" spans="1:14">
      <c r="A786" s="779">
        <v>40</v>
      </c>
      <c r="B786" s="526" t="s">
        <v>67</v>
      </c>
      <c r="C786" s="781">
        <f>C785+C776+C773+C760</f>
        <v>0</v>
      </c>
      <c r="D786" s="781">
        <f>D785+D776+D773+D744</f>
        <v>199639614</v>
      </c>
      <c r="E786" s="781">
        <f t="shared" ref="E786:M786" si="114">E785+E776+E773+E744</f>
        <v>41123119</v>
      </c>
      <c r="F786" s="781">
        <f t="shared" si="114"/>
        <v>6546085</v>
      </c>
      <c r="G786" s="781">
        <f t="shared" si="114"/>
        <v>113911142</v>
      </c>
      <c r="H786" s="781">
        <f t="shared" si="114"/>
        <v>180129</v>
      </c>
      <c r="I786" s="781">
        <f t="shared" si="114"/>
        <v>1689</v>
      </c>
      <c r="J786" s="781">
        <f t="shared" si="114"/>
        <v>1398173</v>
      </c>
      <c r="K786" s="781">
        <f t="shared" si="114"/>
        <v>772379</v>
      </c>
      <c r="L786" s="781">
        <f t="shared" si="114"/>
        <v>2191466</v>
      </c>
      <c r="M786" s="781">
        <f t="shared" si="114"/>
        <v>365763796</v>
      </c>
      <c r="N786" s="782" t="str">
        <f>IF(M786&lt;&gt;M417,"Error","")</f>
        <v/>
      </c>
    </row>
    <row r="787" spans="1:14">
      <c r="A787" s="779">
        <v>41</v>
      </c>
      <c r="C787" s="596"/>
      <c r="D787" s="596"/>
      <c r="E787" s="596"/>
      <c r="F787" s="596"/>
      <c r="G787" s="596"/>
      <c r="H787" s="596"/>
      <c r="I787" s="596"/>
      <c r="J787" s="596"/>
      <c r="K787" s="596"/>
      <c r="L787" s="596"/>
      <c r="M787" s="596"/>
    </row>
    <row r="788" spans="1:14">
      <c r="A788" s="779">
        <v>42</v>
      </c>
      <c r="B788" s="527" t="s">
        <v>71</v>
      </c>
      <c r="C788" s="783"/>
      <c r="D788" s="783"/>
      <c r="E788" s="783"/>
      <c r="F788" s="783"/>
      <c r="G788" s="783"/>
      <c r="H788" s="783"/>
      <c r="I788" s="783"/>
      <c r="J788" s="783"/>
      <c r="K788" s="783"/>
      <c r="L788" s="783"/>
      <c r="M788" s="783"/>
    </row>
    <row r="789" spans="1:14">
      <c r="A789" s="779">
        <v>43</v>
      </c>
      <c r="B789" s="440" t="s">
        <v>14</v>
      </c>
      <c r="C789" s="596">
        <f t="shared" ref="C789" si="115">C454</f>
        <v>0</v>
      </c>
      <c r="D789" s="596">
        <f>D429</f>
        <v>86875638</v>
      </c>
      <c r="E789" s="596">
        <f t="shared" ref="E789:M789" si="116">E429</f>
        <v>11808067</v>
      </c>
      <c r="F789" s="596">
        <f t="shared" si="116"/>
        <v>0</v>
      </c>
      <c r="G789" s="596">
        <f t="shared" si="116"/>
        <v>13568253</v>
      </c>
      <c r="H789" s="596">
        <f t="shared" si="116"/>
        <v>0</v>
      </c>
      <c r="I789" s="596">
        <f t="shared" si="116"/>
        <v>0</v>
      </c>
      <c r="J789" s="596">
        <f t="shared" si="116"/>
        <v>0</v>
      </c>
      <c r="K789" s="596">
        <f t="shared" si="116"/>
        <v>0</v>
      </c>
      <c r="L789" s="596">
        <f t="shared" si="116"/>
        <v>0</v>
      </c>
      <c r="M789" s="596">
        <f t="shared" si="116"/>
        <v>112251958</v>
      </c>
    </row>
    <row r="790" spans="1:14">
      <c r="A790" s="779">
        <v>44</v>
      </c>
      <c r="B790" s="440" t="s">
        <v>15</v>
      </c>
      <c r="C790" s="596">
        <f>C464</f>
        <v>0</v>
      </c>
      <c r="D790" s="596">
        <f>D439</f>
        <v>0</v>
      </c>
      <c r="E790" s="596">
        <f t="shared" ref="E790:M790" si="117">E439</f>
        <v>0</v>
      </c>
      <c r="F790" s="596">
        <f t="shared" si="117"/>
        <v>0</v>
      </c>
      <c r="G790" s="596">
        <f t="shared" si="117"/>
        <v>0</v>
      </c>
      <c r="H790" s="596">
        <f t="shared" si="117"/>
        <v>0</v>
      </c>
      <c r="I790" s="596">
        <f t="shared" si="117"/>
        <v>0</v>
      </c>
      <c r="J790" s="596">
        <f t="shared" si="117"/>
        <v>0</v>
      </c>
      <c r="K790" s="596">
        <f t="shared" si="117"/>
        <v>0</v>
      </c>
      <c r="L790" s="596">
        <f t="shared" si="117"/>
        <v>0</v>
      </c>
      <c r="M790" s="596">
        <f t="shared" si="117"/>
        <v>0</v>
      </c>
    </row>
    <row r="791" spans="1:14">
      <c r="A791" s="779">
        <v>45</v>
      </c>
      <c r="B791" s="440" t="s">
        <v>16</v>
      </c>
      <c r="C791" s="596">
        <f>C474</f>
        <v>0</v>
      </c>
      <c r="D791" s="596">
        <f>D449</f>
        <v>929166</v>
      </c>
      <c r="E791" s="596">
        <f t="shared" ref="E791:M791" si="118">E449</f>
        <v>516888</v>
      </c>
      <c r="F791" s="596">
        <f t="shared" si="118"/>
        <v>0</v>
      </c>
      <c r="G791" s="596">
        <f t="shared" si="118"/>
        <v>603385</v>
      </c>
      <c r="H791" s="596">
        <f t="shared" si="118"/>
        <v>0</v>
      </c>
      <c r="I791" s="596">
        <f t="shared" si="118"/>
        <v>0</v>
      </c>
      <c r="J791" s="596">
        <f t="shared" si="118"/>
        <v>0</v>
      </c>
      <c r="K791" s="596">
        <f t="shared" si="118"/>
        <v>0</v>
      </c>
      <c r="L791" s="596">
        <f t="shared" si="118"/>
        <v>0</v>
      </c>
      <c r="M791" s="596">
        <f t="shared" si="118"/>
        <v>2049439</v>
      </c>
    </row>
    <row r="792" spans="1:14">
      <c r="A792" s="779">
        <v>46</v>
      </c>
      <c r="B792" s="440" t="s">
        <v>17</v>
      </c>
      <c r="C792" s="596">
        <f>C484</f>
        <v>0</v>
      </c>
      <c r="D792" s="596">
        <f>D459</f>
        <v>21951639</v>
      </c>
      <c r="E792" s="596">
        <f t="shared" ref="E792:M792" si="119">E459</f>
        <v>3174184</v>
      </c>
      <c r="F792" s="596">
        <f t="shared" si="119"/>
        <v>0</v>
      </c>
      <c r="G792" s="596">
        <f t="shared" si="119"/>
        <v>2465999</v>
      </c>
      <c r="H792" s="596">
        <f t="shared" si="119"/>
        <v>0</v>
      </c>
      <c r="I792" s="596">
        <f t="shared" si="119"/>
        <v>0</v>
      </c>
      <c r="J792" s="596">
        <f t="shared" si="119"/>
        <v>0</v>
      </c>
      <c r="K792" s="596">
        <f t="shared" si="119"/>
        <v>0</v>
      </c>
      <c r="L792" s="596">
        <f t="shared" si="119"/>
        <v>0</v>
      </c>
      <c r="M792" s="596">
        <f t="shared" si="119"/>
        <v>27591822</v>
      </c>
    </row>
    <row r="793" spans="1:14">
      <c r="A793" s="779">
        <v>47</v>
      </c>
      <c r="B793" s="440" t="s">
        <v>18</v>
      </c>
      <c r="C793" s="596">
        <f>C494</f>
        <v>0</v>
      </c>
      <c r="D793" s="596">
        <f>D469</f>
        <v>19406943</v>
      </c>
      <c r="E793" s="596">
        <f t="shared" ref="E793:M793" si="120">E469</f>
        <v>3278143</v>
      </c>
      <c r="F793" s="596">
        <f t="shared" si="120"/>
        <v>539132</v>
      </c>
      <c r="G793" s="596">
        <f t="shared" si="120"/>
        <v>1277585</v>
      </c>
      <c r="H793" s="596">
        <f t="shared" si="120"/>
        <v>0</v>
      </c>
      <c r="I793" s="596">
        <f t="shared" si="120"/>
        <v>0</v>
      </c>
      <c r="J793" s="596">
        <f t="shared" si="120"/>
        <v>0</v>
      </c>
      <c r="K793" s="596">
        <f t="shared" si="120"/>
        <v>0</v>
      </c>
      <c r="L793" s="596">
        <f t="shared" si="120"/>
        <v>0</v>
      </c>
      <c r="M793" s="596">
        <f t="shared" si="120"/>
        <v>24501803</v>
      </c>
    </row>
    <row r="794" spans="1:14">
      <c r="A794" s="779">
        <v>48</v>
      </c>
      <c r="B794" s="440" t="s">
        <v>19</v>
      </c>
      <c r="C794" s="596">
        <f>C504</f>
        <v>0</v>
      </c>
      <c r="D794" s="596">
        <f>D479</f>
        <v>28597010</v>
      </c>
      <c r="E794" s="596">
        <f t="shared" ref="E794:M794" si="121">E479</f>
        <v>9389471</v>
      </c>
      <c r="F794" s="596">
        <f t="shared" si="121"/>
        <v>0</v>
      </c>
      <c r="G794" s="596">
        <f t="shared" si="121"/>
        <v>477642</v>
      </c>
      <c r="H794" s="596">
        <f t="shared" si="121"/>
        <v>0</v>
      </c>
      <c r="I794" s="596">
        <f t="shared" si="121"/>
        <v>0</v>
      </c>
      <c r="J794" s="596">
        <f t="shared" si="121"/>
        <v>0</v>
      </c>
      <c r="K794" s="596">
        <f t="shared" si="121"/>
        <v>0</v>
      </c>
      <c r="L794" s="596">
        <f t="shared" si="121"/>
        <v>0</v>
      </c>
      <c r="M794" s="596">
        <f t="shared" si="121"/>
        <v>38464123</v>
      </c>
    </row>
    <row r="795" spans="1:14">
      <c r="A795" s="779">
        <v>49</v>
      </c>
      <c r="B795" s="440" t="s">
        <v>20</v>
      </c>
      <c r="C795" s="596">
        <f>C514</f>
        <v>0</v>
      </c>
      <c r="D795" s="596">
        <f>D489</f>
        <v>16886034</v>
      </c>
      <c r="E795" s="596">
        <f t="shared" ref="E795:M795" si="122">E489</f>
        <v>7309398</v>
      </c>
      <c r="F795" s="596">
        <f t="shared" si="122"/>
        <v>0</v>
      </c>
      <c r="G795" s="596">
        <f t="shared" si="122"/>
        <v>79941</v>
      </c>
      <c r="H795" s="596">
        <f t="shared" si="122"/>
        <v>0</v>
      </c>
      <c r="I795" s="596">
        <f t="shared" si="122"/>
        <v>0</v>
      </c>
      <c r="J795" s="596">
        <f t="shared" si="122"/>
        <v>0</v>
      </c>
      <c r="K795" s="596">
        <f t="shared" si="122"/>
        <v>0</v>
      </c>
      <c r="L795" s="596">
        <f t="shared" si="122"/>
        <v>0</v>
      </c>
      <c r="M795" s="596">
        <f t="shared" si="122"/>
        <v>24275373</v>
      </c>
    </row>
    <row r="796" spans="1:14">
      <c r="A796" s="779">
        <v>50</v>
      </c>
      <c r="B796" s="440" t="s">
        <v>21</v>
      </c>
      <c r="C796" s="596">
        <f>C524</f>
        <v>0</v>
      </c>
      <c r="D796" s="596">
        <f>D499</f>
        <v>1620957</v>
      </c>
      <c r="E796" s="596">
        <f t="shared" ref="E796:M796" si="123">E499</f>
        <v>817211</v>
      </c>
      <c r="F796" s="596">
        <f t="shared" si="123"/>
        <v>0</v>
      </c>
      <c r="G796" s="596">
        <f t="shared" si="123"/>
        <v>47923354</v>
      </c>
      <c r="H796" s="596">
        <f t="shared" si="123"/>
        <v>0</v>
      </c>
      <c r="I796" s="596">
        <f t="shared" si="123"/>
        <v>0</v>
      </c>
      <c r="J796" s="596">
        <f t="shared" si="123"/>
        <v>0</v>
      </c>
      <c r="K796" s="596">
        <f t="shared" si="123"/>
        <v>0</v>
      </c>
      <c r="L796" s="596">
        <f t="shared" si="123"/>
        <v>0</v>
      </c>
      <c r="M796" s="596">
        <f t="shared" si="123"/>
        <v>50361522</v>
      </c>
    </row>
    <row r="797" spans="1:14">
      <c r="A797" s="779">
        <v>51</v>
      </c>
      <c r="B797" s="440" t="s">
        <v>22</v>
      </c>
      <c r="C797" s="596">
        <f>C534</f>
        <v>0</v>
      </c>
      <c r="D797" s="596">
        <f>D509</f>
        <v>0</v>
      </c>
      <c r="E797" s="596">
        <f t="shared" ref="E797:M797" si="124">E509</f>
        <v>0</v>
      </c>
      <c r="F797" s="596">
        <f t="shared" si="124"/>
        <v>9840191</v>
      </c>
      <c r="G797" s="596">
        <f t="shared" si="124"/>
        <v>0</v>
      </c>
      <c r="H797" s="596">
        <f t="shared" si="124"/>
        <v>0</v>
      </c>
      <c r="I797" s="596">
        <f t="shared" si="124"/>
        <v>0</v>
      </c>
      <c r="J797" s="596">
        <f t="shared" si="124"/>
        <v>0</v>
      </c>
      <c r="K797" s="596">
        <f t="shared" si="124"/>
        <v>0</v>
      </c>
      <c r="L797" s="596">
        <f t="shared" si="124"/>
        <v>0</v>
      </c>
      <c r="M797" s="596">
        <f t="shared" si="124"/>
        <v>9840191</v>
      </c>
    </row>
    <row r="798" spans="1:14">
      <c r="A798" s="779">
        <v>52</v>
      </c>
      <c r="B798" s="441" t="s">
        <v>58</v>
      </c>
      <c r="C798" s="596">
        <f>C544</f>
        <v>0</v>
      </c>
      <c r="D798" s="596">
        <f>D519</f>
        <v>5999964</v>
      </c>
      <c r="E798" s="596">
        <f t="shared" ref="E798:M798" si="125">E519</f>
        <v>636310</v>
      </c>
      <c r="F798" s="596">
        <f t="shared" si="125"/>
        <v>173006</v>
      </c>
      <c r="G798" s="596">
        <f t="shared" si="125"/>
        <v>23038348</v>
      </c>
      <c r="H798" s="596">
        <f t="shared" si="125"/>
        <v>0</v>
      </c>
      <c r="I798" s="596">
        <f t="shared" si="125"/>
        <v>0</v>
      </c>
      <c r="J798" s="596">
        <f t="shared" si="125"/>
        <v>0</v>
      </c>
      <c r="K798" s="596">
        <f t="shared" si="125"/>
        <v>0</v>
      </c>
      <c r="L798" s="596">
        <f t="shared" si="125"/>
        <v>0</v>
      </c>
      <c r="M798" s="596">
        <f t="shared" si="125"/>
        <v>29847628</v>
      </c>
    </row>
    <row r="799" spans="1:14">
      <c r="A799" s="779">
        <v>53</v>
      </c>
      <c r="B799" s="566" t="s">
        <v>44</v>
      </c>
      <c r="C799" s="596">
        <f>C554</f>
        <v>0</v>
      </c>
      <c r="D799" s="596">
        <f>D529</f>
        <v>165912</v>
      </c>
      <c r="E799" s="596">
        <f t="shared" ref="E799:M799" si="126">E529</f>
        <v>383</v>
      </c>
      <c r="F799" s="596">
        <f t="shared" si="126"/>
        <v>0</v>
      </c>
      <c r="G799" s="596">
        <f t="shared" si="126"/>
        <v>278100</v>
      </c>
      <c r="H799" s="596">
        <f t="shared" si="126"/>
        <v>-395286</v>
      </c>
      <c r="I799" s="596">
        <f t="shared" si="126"/>
        <v>0</v>
      </c>
      <c r="J799" s="596">
        <f t="shared" si="126"/>
        <v>6365333</v>
      </c>
      <c r="K799" s="596">
        <f t="shared" si="126"/>
        <v>3</v>
      </c>
      <c r="L799" s="596">
        <f t="shared" si="126"/>
        <v>0</v>
      </c>
      <c r="M799" s="596">
        <f t="shared" si="126"/>
        <v>6414445</v>
      </c>
    </row>
    <row r="800" spans="1:14">
      <c r="A800" s="779">
        <v>54</v>
      </c>
      <c r="B800" s="526" t="s">
        <v>68</v>
      </c>
      <c r="C800" s="781">
        <f>SUM(C789:C799)</f>
        <v>0</v>
      </c>
      <c r="D800" s="781">
        <f t="shared" ref="D800:L800" si="127">SUM(D789:D799)</f>
        <v>182433263</v>
      </c>
      <c r="E800" s="781">
        <f t="shared" si="127"/>
        <v>36930055</v>
      </c>
      <c r="F800" s="781">
        <f t="shared" si="127"/>
        <v>10552329</v>
      </c>
      <c r="G800" s="781">
        <f t="shared" si="127"/>
        <v>89712607</v>
      </c>
      <c r="H800" s="781">
        <f t="shared" si="127"/>
        <v>-395286</v>
      </c>
      <c r="I800" s="781">
        <f t="shared" si="127"/>
        <v>0</v>
      </c>
      <c r="J800" s="781">
        <f t="shared" si="127"/>
        <v>6365333</v>
      </c>
      <c r="K800" s="781">
        <f t="shared" si="127"/>
        <v>3</v>
      </c>
      <c r="L800" s="781">
        <f t="shared" si="127"/>
        <v>0</v>
      </c>
      <c r="M800" s="781">
        <f t="shared" ref="M800" si="128">SUM(M789:M799)</f>
        <v>325598304</v>
      </c>
      <c r="N800" s="782" t="str">
        <f>IF(M800&lt;&gt;M539,"Error","")</f>
        <v/>
      </c>
    </row>
    <row r="801" spans="1:14">
      <c r="A801" s="779">
        <v>55</v>
      </c>
      <c r="C801" s="596"/>
      <c r="D801" s="596"/>
      <c r="E801" s="596"/>
      <c r="F801" s="596"/>
      <c r="G801" s="596"/>
      <c r="H801" s="596"/>
      <c r="I801" s="596"/>
      <c r="J801" s="596"/>
      <c r="K801" s="596"/>
      <c r="L801" s="596"/>
      <c r="M801" s="596"/>
    </row>
    <row r="802" spans="1:14">
      <c r="A802" s="779">
        <v>56</v>
      </c>
      <c r="B802" s="449" t="s">
        <v>23</v>
      </c>
      <c r="C802" s="596"/>
      <c r="D802" s="596"/>
      <c r="E802" s="596"/>
      <c r="F802" s="596"/>
      <c r="G802" s="596"/>
      <c r="H802" s="596"/>
      <c r="I802" s="596"/>
      <c r="J802" s="596"/>
      <c r="K802" s="596"/>
      <c r="L802" s="596"/>
      <c r="M802" s="596"/>
    </row>
    <row r="803" spans="1:14">
      <c r="A803" s="779">
        <v>57</v>
      </c>
      <c r="B803" s="440" t="s">
        <v>59</v>
      </c>
      <c r="C803" s="596">
        <f t="shared" ref="C803" si="129">C576</f>
        <v>0</v>
      </c>
      <c r="D803" s="596">
        <f>D551</f>
        <v>0</v>
      </c>
      <c r="E803" s="596">
        <f t="shared" ref="E803:M803" si="130">E551</f>
        <v>0</v>
      </c>
      <c r="F803" s="596">
        <f t="shared" si="130"/>
        <v>0</v>
      </c>
      <c r="G803" s="596">
        <f t="shared" si="130"/>
        <v>0</v>
      </c>
      <c r="H803" s="596">
        <f t="shared" si="130"/>
        <v>0</v>
      </c>
      <c r="I803" s="596">
        <f t="shared" si="130"/>
        <v>0</v>
      </c>
      <c r="J803" s="596">
        <f t="shared" si="130"/>
        <v>-16201405</v>
      </c>
      <c r="K803" s="596">
        <f t="shared" si="130"/>
        <v>0</v>
      </c>
      <c r="L803" s="596">
        <f t="shared" si="130"/>
        <v>0</v>
      </c>
      <c r="M803" s="596">
        <f t="shared" si="130"/>
        <v>-16201405</v>
      </c>
    </row>
    <row r="804" spans="1:14">
      <c r="A804" s="779">
        <v>58</v>
      </c>
      <c r="B804" s="440" t="s">
        <v>53</v>
      </c>
      <c r="C804" s="596">
        <f>C586</f>
        <v>0</v>
      </c>
      <c r="D804" s="596">
        <f>D561</f>
        <v>-11759549</v>
      </c>
      <c r="E804" s="596">
        <f t="shared" ref="E804:M804" si="131">E561</f>
        <v>2830194</v>
      </c>
      <c r="F804" s="596">
        <f t="shared" si="131"/>
        <v>4603246</v>
      </c>
      <c r="G804" s="596">
        <f t="shared" si="131"/>
        <v>-16952788</v>
      </c>
      <c r="H804" s="596">
        <f t="shared" si="131"/>
        <v>-1866204</v>
      </c>
      <c r="I804" s="596">
        <f t="shared" si="131"/>
        <v>-655</v>
      </c>
      <c r="J804" s="596">
        <f t="shared" si="131"/>
        <v>733223</v>
      </c>
      <c r="K804" s="596">
        <f t="shared" si="131"/>
        <v>19225051</v>
      </c>
      <c r="L804" s="596">
        <f t="shared" si="131"/>
        <v>3363057</v>
      </c>
      <c r="M804" s="596">
        <f t="shared" si="131"/>
        <v>175575</v>
      </c>
    </row>
    <row r="805" spans="1:14">
      <c r="A805" s="779">
        <v>59</v>
      </c>
      <c r="B805" s="440" t="s">
        <v>45</v>
      </c>
      <c r="C805" s="596">
        <f>C596</f>
        <v>0</v>
      </c>
      <c r="D805" s="596">
        <f>D571</f>
        <v>0</v>
      </c>
      <c r="E805" s="596">
        <f t="shared" ref="E805:M805" si="132">E571</f>
        <v>0</v>
      </c>
      <c r="F805" s="596">
        <f t="shared" si="132"/>
        <v>0</v>
      </c>
      <c r="G805" s="596">
        <f t="shared" si="132"/>
        <v>0</v>
      </c>
      <c r="H805" s="596">
        <f t="shared" si="132"/>
        <v>0</v>
      </c>
      <c r="I805" s="596">
        <f t="shared" si="132"/>
        <v>0</v>
      </c>
      <c r="J805" s="596">
        <f t="shared" si="132"/>
        <v>0</v>
      </c>
      <c r="K805" s="596">
        <f t="shared" si="132"/>
        <v>0</v>
      </c>
      <c r="L805" s="596">
        <f t="shared" si="132"/>
        <v>0</v>
      </c>
      <c r="M805" s="596">
        <f t="shared" si="132"/>
        <v>0</v>
      </c>
    </row>
    <row r="806" spans="1:14">
      <c r="A806" s="779">
        <v>60</v>
      </c>
      <c r="B806" s="440" t="s">
        <v>46</v>
      </c>
      <c r="C806" s="596">
        <f>C606</f>
        <v>0</v>
      </c>
      <c r="D806" s="596">
        <f>D581</f>
        <v>-3869500</v>
      </c>
      <c r="E806" s="596">
        <f t="shared" ref="E806:M806" si="133">E581</f>
        <v>-103424</v>
      </c>
      <c r="F806" s="596">
        <f t="shared" si="133"/>
        <v>-12768</v>
      </c>
      <c r="G806" s="596">
        <f t="shared" si="133"/>
        <v>0</v>
      </c>
      <c r="H806" s="596">
        <f t="shared" si="133"/>
        <v>0</v>
      </c>
      <c r="I806" s="596">
        <f t="shared" si="133"/>
        <v>0</v>
      </c>
      <c r="J806" s="596">
        <f t="shared" si="133"/>
        <v>0</v>
      </c>
      <c r="K806" s="596">
        <f t="shared" si="133"/>
        <v>-19997427</v>
      </c>
      <c r="L806" s="596">
        <f t="shared" si="133"/>
        <v>16234508</v>
      </c>
      <c r="M806" s="596">
        <f t="shared" si="133"/>
        <v>-7748611</v>
      </c>
    </row>
    <row r="807" spans="1:14">
      <c r="A807" s="779">
        <v>61</v>
      </c>
      <c r="B807" s="526" t="s">
        <v>3</v>
      </c>
      <c r="C807" s="781">
        <f>SUM(C803:C806)</f>
        <v>0</v>
      </c>
      <c r="D807" s="781">
        <f t="shared" ref="D807:L807" si="134">SUM(D803:D806)</f>
        <v>-15629049</v>
      </c>
      <c r="E807" s="781">
        <f t="shared" si="134"/>
        <v>2726770</v>
      </c>
      <c r="F807" s="781">
        <f t="shared" si="134"/>
        <v>4590478</v>
      </c>
      <c r="G807" s="781">
        <f t="shared" si="134"/>
        <v>-16952788</v>
      </c>
      <c r="H807" s="781">
        <f t="shared" si="134"/>
        <v>-1866204</v>
      </c>
      <c r="I807" s="781">
        <f t="shared" si="134"/>
        <v>-655</v>
      </c>
      <c r="J807" s="781">
        <f t="shared" si="134"/>
        <v>-15468182</v>
      </c>
      <c r="K807" s="781">
        <f t="shared" si="134"/>
        <v>-772376</v>
      </c>
      <c r="L807" s="781">
        <f t="shared" si="134"/>
        <v>19597565</v>
      </c>
      <c r="M807" s="781">
        <f t="shared" ref="M807" si="135">SUM(M803:M806)</f>
        <v>-23774441</v>
      </c>
      <c r="N807" s="782" t="str">
        <f>IF(M807&lt;&gt;M591,"Error","")</f>
        <v/>
      </c>
    </row>
    <row r="808" spans="1:14">
      <c r="A808" s="779">
        <v>62</v>
      </c>
      <c r="C808" s="596"/>
      <c r="D808" s="596"/>
      <c r="E808" s="596"/>
      <c r="F808" s="596"/>
      <c r="G808" s="596"/>
      <c r="H808" s="596"/>
      <c r="I808" s="596"/>
      <c r="J808" s="596"/>
      <c r="K808" s="596"/>
      <c r="L808" s="596"/>
      <c r="M808" s="596"/>
    </row>
    <row r="809" spans="1:14">
      <c r="A809" s="779">
        <v>63</v>
      </c>
      <c r="B809" s="449" t="s">
        <v>24</v>
      </c>
      <c r="C809" s="596"/>
      <c r="D809" s="596"/>
      <c r="E809" s="596"/>
      <c r="F809" s="596"/>
      <c r="G809" s="596"/>
      <c r="H809" s="596"/>
      <c r="I809" s="596"/>
      <c r="J809" s="596"/>
      <c r="K809" s="596"/>
      <c r="L809" s="596"/>
      <c r="M809" s="596"/>
    </row>
    <row r="810" spans="1:14">
      <c r="A810" s="779">
        <v>64</v>
      </c>
      <c r="B810" s="440" t="s">
        <v>47</v>
      </c>
      <c r="C810" s="596">
        <f t="shared" ref="C810" si="136">C628</f>
        <v>0</v>
      </c>
      <c r="D810" s="596">
        <f>D603</f>
        <v>0</v>
      </c>
      <c r="E810" s="596">
        <f t="shared" ref="E810:M810" si="137">E603</f>
        <v>0</v>
      </c>
      <c r="F810" s="596">
        <f t="shared" si="137"/>
        <v>0</v>
      </c>
      <c r="G810" s="596">
        <f t="shared" si="137"/>
        <v>-272178</v>
      </c>
      <c r="H810" s="596">
        <f t="shared" si="137"/>
        <v>0</v>
      </c>
      <c r="I810" s="596">
        <f t="shared" si="137"/>
        <v>0</v>
      </c>
      <c r="J810" s="596">
        <f t="shared" si="137"/>
        <v>0</v>
      </c>
      <c r="K810" s="596">
        <f t="shared" si="137"/>
        <v>0</v>
      </c>
      <c r="L810" s="596">
        <f t="shared" si="137"/>
        <v>-40984</v>
      </c>
      <c r="M810" s="596">
        <f t="shared" si="137"/>
        <v>-313162</v>
      </c>
    </row>
    <row r="811" spans="1:14">
      <c r="A811" s="779">
        <v>65</v>
      </c>
      <c r="B811" s="440" t="s">
        <v>48</v>
      </c>
      <c r="C811" s="596">
        <f>C638</f>
        <v>0</v>
      </c>
      <c r="D811" s="596">
        <f>D613</f>
        <v>0</v>
      </c>
      <c r="E811" s="596">
        <f t="shared" ref="E811:M811" si="138">E613</f>
        <v>0</v>
      </c>
      <c r="F811" s="596">
        <f t="shared" si="138"/>
        <v>0</v>
      </c>
      <c r="G811" s="596">
        <f t="shared" si="138"/>
        <v>0</v>
      </c>
      <c r="H811" s="596">
        <f t="shared" si="138"/>
        <v>0</v>
      </c>
      <c r="I811" s="596">
        <f t="shared" si="138"/>
        <v>0</v>
      </c>
      <c r="J811" s="596">
        <f t="shared" si="138"/>
        <v>0</v>
      </c>
      <c r="K811" s="596">
        <f t="shared" si="138"/>
        <v>0</v>
      </c>
      <c r="L811" s="596">
        <f t="shared" si="138"/>
        <v>0</v>
      </c>
      <c r="M811" s="596">
        <f t="shared" si="138"/>
        <v>0</v>
      </c>
    </row>
    <row r="812" spans="1:14">
      <c r="A812" s="779">
        <v>66</v>
      </c>
      <c r="B812" s="526" t="s">
        <v>3</v>
      </c>
      <c r="C812" s="781">
        <f>SUM(C810:C811)</f>
        <v>0</v>
      </c>
      <c r="D812" s="781">
        <f t="shared" ref="D812:L812" si="139">SUM(D810:D811)</f>
        <v>0</v>
      </c>
      <c r="E812" s="781">
        <f t="shared" si="139"/>
        <v>0</v>
      </c>
      <c r="F812" s="781">
        <f t="shared" si="139"/>
        <v>0</v>
      </c>
      <c r="G812" s="781">
        <f t="shared" si="139"/>
        <v>-272178</v>
      </c>
      <c r="H812" s="781">
        <f t="shared" si="139"/>
        <v>0</v>
      </c>
      <c r="I812" s="781">
        <f t="shared" si="139"/>
        <v>0</v>
      </c>
      <c r="J812" s="781">
        <f t="shared" si="139"/>
        <v>0</v>
      </c>
      <c r="K812" s="781">
        <f t="shared" si="139"/>
        <v>0</v>
      </c>
      <c r="L812" s="781">
        <f t="shared" si="139"/>
        <v>-40984</v>
      </c>
      <c r="M812" s="781">
        <f t="shared" ref="M812" si="140">SUM(M810:M811)</f>
        <v>-313162</v>
      </c>
      <c r="N812" s="782" t="str">
        <f>IF(M812&lt;&gt;M623,"Error","")</f>
        <v/>
      </c>
    </row>
    <row r="813" spans="1:14">
      <c r="A813" s="779">
        <v>67</v>
      </c>
      <c r="C813" s="596"/>
      <c r="D813" s="596"/>
      <c r="E813" s="596"/>
      <c r="F813" s="596"/>
      <c r="G813" s="596"/>
      <c r="H813" s="596"/>
      <c r="I813" s="596"/>
      <c r="J813" s="596"/>
      <c r="K813" s="596"/>
      <c r="L813" s="596"/>
      <c r="M813" s="596"/>
    </row>
    <row r="814" spans="1:14">
      <c r="A814" s="779">
        <v>68</v>
      </c>
      <c r="B814" s="526" t="s">
        <v>56</v>
      </c>
      <c r="C814" s="781">
        <f>C786-C800+C807+C812</f>
        <v>0</v>
      </c>
      <c r="D814" s="781">
        <f t="shared" ref="D814:L814" si="141">D786-D800+D807+D812</f>
        <v>1577302</v>
      </c>
      <c r="E814" s="781">
        <f t="shared" si="141"/>
        <v>6919834</v>
      </c>
      <c r="F814" s="781">
        <f t="shared" si="141"/>
        <v>584234</v>
      </c>
      <c r="G814" s="781">
        <f t="shared" si="141"/>
        <v>6973569</v>
      </c>
      <c r="H814" s="781">
        <f t="shared" si="141"/>
        <v>-1290789</v>
      </c>
      <c r="I814" s="781">
        <f t="shared" si="141"/>
        <v>1034</v>
      </c>
      <c r="J814" s="781">
        <f t="shared" si="141"/>
        <v>-20435342</v>
      </c>
      <c r="K814" s="781">
        <f t="shared" si="141"/>
        <v>0</v>
      </c>
      <c r="L814" s="781">
        <f t="shared" si="141"/>
        <v>21748047</v>
      </c>
      <c r="M814" s="781">
        <f t="shared" ref="M814" si="142">M786-M800+M807+M812</f>
        <v>16077889</v>
      </c>
      <c r="N814" s="782" t="str">
        <f>IF(M814&lt;&gt;M634,"Error","")</f>
        <v/>
      </c>
    </row>
    <row r="815" spans="1:14">
      <c r="A815" s="779">
        <v>69</v>
      </c>
      <c r="B815" s="449"/>
      <c r="C815" s="596"/>
      <c r="D815" s="596"/>
      <c r="E815" s="596"/>
      <c r="F815" s="596"/>
      <c r="G815" s="596"/>
      <c r="H815" s="596"/>
      <c r="I815" s="596"/>
      <c r="J815" s="596"/>
      <c r="K815" s="596"/>
      <c r="L815" s="596"/>
      <c r="M815" s="596"/>
    </row>
    <row r="816" spans="1:14">
      <c r="A816" s="779">
        <v>70</v>
      </c>
      <c r="B816" s="441" t="s">
        <v>64</v>
      </c>
      <c r="C816" s="596">
        <f t="shared" ref="C816" si="143">C670</f>
        <v>0</v>
      </c>
      <c r="D816" s="596">
        <f>D645</f>
        <v>0</v>
      </c>
      <c r="E816" s="596">
        <f t="shared" ref="E816:M816" si="144">E645</f>
        <v>0</v>
      </c>
      <c r="F816" s="596">
        <f t="shared" si="144"/>
        <v>0</v>
      </c>
      <c r="G816" s="596">
        <f t="shared" si="144"/>
        <v>0</v>
      </c>
      <c r="H816" s="596">
        <f t="shared" si="144"/>
        <v>0</v>
      </c>
      <c r="I816" s="596">
        <f t="shared" si="144"/>
        <v>0</v>
      </c>
      <c r="J816" s="596">
        <f t="shared" si="144"/>
        <v>0</v>
      </c>
      <c r="K816" s="596">
        <f t="shared" si="144"/>
        <v>0</v>
      </c>
      <c r="L816" s="596">
        <f t="shared" si="144"/>
        <v>0</v>
      </c>
      <c r="M816" s="596">
        <f t="shared" si="144"/>
        <v>0</v>
      </c>
    </row>
    <row r="817" spans="1:14">
      <c r="A817" s="779">
        <v>72</v>
      </c>
      <c r="B817" s="440" t="s">
        <v>65</v>
      </c>
      <c r="C817" s="596">
        <f>C680</f>
        <v>0</v>
      </c>
      <c r="D817" s="596">
        <f>D655</f>
        <v>0</v>
      </c>
      <c r="E817" s="596">
        <f t="shared" ref="E817:M817" si="145">E655</f>
        <v>0</v>
      </c>
      <c r="F817" s="596">
        <f t="shared" si="145"/>
        <v>0</v>
      </c>
      <c r="G817" s="596">
        <f t="shared" si="145"/>
        <v>0</v>
      </c>
      <c r="H817" s="596">
        <f t="shared" si="145"/>
        <v>0</v>
      </c>
      <c r="I817" s="596">
        <f t="shared" si="145"/>
        <v>0</v>
      </c>
      <c r="J817" s="596">
        <f t="shared" si="145"/>
        <v>0</v>
      </c>
      <c r="K817" s="596">
        <f t="shared" si="145"/>
        <v>0</v>
      </c>
      <c r="L817" s="596">
        <f t="shared" si="145"/>
        <v>-24711274</v>
      </c>
      <c r="M817" s="596">
        <f t="shared" si="145"/>
        <v>-24711274</v>
      </c>
    </row>
    <row r="818" spans="1:14">
      <c r="A818" s="779"/>
      <c r="B818" s="440" t="s">
        <v>173</v>
      </c>
      <c r="C818" s="596">
        <f>C690</f>
        <v>0</v>
      </c>
      <c r="D818" s="596">
        <f>D665</f>
        <v>0</v>
      </c>
      <c r="E818" s="596">
        <f t="shared" ref="E818:M818" si="146">E665</f>
        <v>0</v>
      </c>
      <c r="F818" s="596">
        <f t="shared" si="146"/>
        <v>0</v>
      </c>
      <c r="G818" s="596">
        <f t="shared" si="146"/>
        <v>0</v>
      </c>
      <c r="H818" s="596">
        <f t="shared" si="146"/>
        <v>0</v>
      </c>
      <c r="I818" s="596">
        <f t="shared" si="146"/>
        <v>0</v>
      </c>
      <c r="J818" s="596">
        <f t="shared" si="146"/>
        <v>0</v>
      </c>
      <c r="K818" s="596">
        <f t="shared" si="146"/>
        <v>0</v>
      </c>
      <c r="L818" s="596">
        <f t="shared" si="146"/>
        <v>-28478</v>
      </c>
      <c r="M818" s="596">
        <f t="shared" si="146"/>
        <v>-28478</v>
      </c>
    </row>
    <row r="819" spans="1:14">
      <c r="A819" s="779"/>
      <c r="B819" s="440" t="s">
        <v>174</v>
      </c>
      <c r="C819" s="596">
        <f>C700</f>
        <v>0</v>
      </c>
      <c r="D819" s="596">
        <f>D675</f>
        <v>0</v>
      </c>
      <c r="E819" s="596">
        <f t="shared" ref="E819:M819" si="147">E675</f>
        <v>0</v>
      </c>
      <c r="F819" s="596">
        <f t="shared" si="147"/>
        <v>0</v>
      </c>
      <c r="G819" s="596">
        <f t="shared" si="147"/>
        <v>0</v>
      </c>
      <c r="H819" s="596">
        <f t="shared" si="147"/>
        <v>0</v>
      </c>
      <c r="I819" s="596">
        <f t="shared" si="147"/>
        <v>0</v>
      </c>
      <c r="J819" s="596">
        <f t="shared" si="147"/>
        <v>0</v>
      </c>
      <c r="K819" s="596">
        <f t="shared" si="147"/>
        <v>0</v>
      </c>
      <c r="L819" s="596">
        <f t="shared" si="147"/>
        <v>0</v>
      </c>
      <c r="M819" s="596">
        <f t="shared" si="147"/>
        <v>0</v>
      </c>
    </row>
    <row r="820" spans="1:14">
      <c r="A820" s="779"/>
      <c r="B820" s="440" t="s">
        <v>175</v>
      </c>
      <c r="C820" s="596">
        <f>C711</f>
        <v>0</v>
      </c>
      <c r="D820" s="596">
        <f>D685</f>
        <v>0</v>
      </c>
      <c r="E820" s="596">
        <f t="shared" ref="E820:M820" si="148">E685</f>
        <v>0</v>
      </c>
      <c r="F820" s="596">
        <f t="shared" si="148"/>
        <v>0</v>
      </c>
      <c r="G820" s="596">
        <f t="shared" si="148"/>
        <v>0</v>
      </c>
      <c r="H820" s="596">
        <f t="shared" si="148"/>
        <v>0</v>
      </c>
      <c r="I820" s="596">
        <f t="shared" si="148"/>
        <v>0</v>
      </c>
      <c r="J820" s="596">
        <f t="shared" si="148"/>
        <v>0</v>
      </c>
      <c r="K820" s="596">
        <f t="shared" si="148"/>
        <v>0</v>
      </c>
      <c r="L820" s="596">
        <f t="shared" si="148"/>
        <v>40998</v>
      </c>
      <c r="M820" s="596">
        <f t="shared" si="148"/>
        <v>40998</v>
      </c>
    </row>
    <row r="821" spans="1:14">
      <c r="A821" s="779">
        <v>73</v>
      </c>
      <c r="B821" s="440" t="s">
        <v>66</v>
      </c>
      <c r="C821" s="596">
        <f>C721</f>
        <v>0</v>
      </c>
      <c r="D821" s="596">
        <f>D695</f>
        <v>3339907</v>
      </c>
      <c r="E821" s="596">
        <f t="shared" ref="E821:M821" si="149">E695</f>
        <v>631310</v>
      </c>
      <c r="F821" s="596">
        <f t="shared" si="149"/>
        <v>173006</v>
      </c>
      <c r="G821" s="596">
        <f t="shared" si="149"/>
        <v>22370002</v>
      </c>
      <c r="H821" s="596">
        <f t="shared" si="149"/>
        <v>0</v>
      </c>
      <c r="I821" s="596">
        <f t="shared" si="149"/>
        <v>0</v>
      </c>
      <c r="J821" s="596">
        <f t="shared" si="149"/>
        <v>16201405</v>
      </c>
      <c r="K821" s="596">
        <f t="shared" si="149"/>
        <v>0</v>
      </c>
      <c r="L821" s="596">
        <f t="shared" si="149"/>
        <v>0</v>
      </c>
      <c r="M821" s="596">
        <f t="shared" si="149"/>
        <v>42715630</v>
      </c>
    </row>
    <row r="822" spans="1:14" ht="13.8" thickBot="1">
      <c r="A822" s="779">
        <v>74</v>
      </c>
      <c r="B822" s="599" t="s">
        <v>57</v>
      </c>
      <c r="C822" s="600">
        <f t="shared" ref="C822:L822" si="150">SUM(C814:C821)</f>
        <v>0</v>
      </c>
      <c r="D822" s="600">
        <f t="shared" si="150"/>
        <v>4917209</v>
      </c>
      <c r="E822" s="600">
        <f t="shared" si="150"/>
        <v>7551144</v>
      </c>
      <c r="F822" s="600">
        <f t="shared" si="150"/>
        <v>757240</v>
      </c>
      <c r="G822" s="600">
        <f t="shared" si="150"/>
        <v>29343571</v>
      </c>
      <c r="H822" s="600">
        <f t="shared" si="150"/>
        <v>-1290789</v>
      </c>
      <c r="I822" s="600">
        <f t="shared" si="150"/>
        <v>1034</v>
      </c>
      <c r="J822" s="600">
        <f t="shared" si="150"/>
        <v>-4233937</v>
      </c>
      <c r="K822" s="600">
        <f t="shared" si="150"/>
        <v>0</v>
      </c>
      <c r="L822" s="600">
        <f t="shared" si="150"/>
        <v>-2950707</v>
      </c>
      <c r="M822" s="600">
        <f t="shared" ref="M822" si="151">SUM(M814:M821)</f>
        <v>34094765</v>
      </c>
      <c r="N822" s="782" t="str">
        <f>IF(M822&lt;&gt;M705,"Error","")</f>
        <v/>
      </c>
    </row>
    <row r="823" spans="1:14" ht="13.8" thickTop="1"/>
  </sheetData>
  <dataConsolidate link="1">
    <dataRefs count="7">
      <dataRef ref="D10:M101" sheet="LIT FGD"/>
      <dataRef ref="D10:M101" sheet="LSCO FGD"/>
      <dataRef ref="D10:M101" sheet="LSCPA FGD"/>
      <dataRef ref="D10:M101" sheet="TSTCH FGD"/>
      <dataRef ref="D10:M101" sheet="TSTCM FGD"/>
      <dataRef ref="D10:M101" sheet="TSTCW FGD"/>
      <dataRef ref="D10:M101" sheet="TSTCWT FGD"/>
    </dataRefs>
  </dataConsolidate>
  <mergeCells count="5">
    <mergeCell ref="B6:M6"/>
    <mergeCell ref="B3:F3"/>
    <mergeCell ref="B4:F4"/>
    <mergeCell ref="B2:I2"/>
    <mergeCell ref="G419:K419"/>
  </mergeCells>
  <conditionalFormatting sqref="C705:C706">
    <cfRule type="cellIs" dxfId="262" priority="2" stopIfTrue="1" operator="notEqual">
      <formula>#REF!</formula>
    </cfRule>
  </conditionalFormatting>
  <conditionalFormatting sqref="D705:M711">
    <cfRule type="cellIs" dxfId="261" priority="6" stopIfTrue="1" operator="notEqual">
      <formula>#REF!</formula>
    </cfRule>
  </conditionalFormatting>
  <conditionalFormatting sqref="G419:K425 G428:K428">
    <cfRule type="expression" dxfId="260" priority="43">
      <formula>OR(#REF!&gt;0,#REF!&lt;&gt;0,#REF!&lt;&gt;0)</formula>
    </cfRule>
  </conditionalFormatting>
  <conditionalFormatting sqref="G426:K427">
    <cfRule type="expression" dxfId="259" priority="1">
      <formula>OR(#REF!&gt;0,#REF!&lt;&gt;0,#REF!&lt;&gt;0)</formula>
    </cfRule>
  </conditionalFormatting>
  <conditionalFormatting sqref="M732">
    <cfRule type="expression" dxfId="258" priority="5">
      <formula>$M$732&lt;&gt;0</formula>
    </cfRule>
  </conditionalFormatting>
  <conditionalFormatting sqref="M733">
    <cfRule type="expression" dxfId="257" priority="4">
      <formula>$M$705&lt;&gt;$M$722</formula>
    </cfRule>
  </conditionalFormatting>
  <conditionalFormatting sqref="M736">
    <cfRule type="cellIs" dxfId="256" priority="30" operator="notEqual">
      <formula>0</formula>
    </cfRule>
  </conditionalFormatting>
  <hyperlinks>
    <hyperlink ref="O2" location="Index!A1" display="Return to Index" xr:uid="{00000000-0004-0000-1400-000000000000}"/>
  </hyperlinks>
  <printOptions horizontalCentered="1"/>
  <pageMargins left="0.25" right="0.25" top="0.25" bottom="0.25" header="0.5" footer="0.5"/>
  <pageSetup scale="10" pageOrder="overThenDown"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1:D9"/>
  <sheetViews>
    <sheetView showGridLines="0" workbookViewId="0">
      <selection activeCell="I90" sqref="I90"/>
    </sheetView>
  </sheetViews>
  <sheetFormatPr defaultColWidth="9.109375" defaultRowHeight="13.2"/>
  <cols>
    <col min="1" max="1" width="7" style="424" customWidth="1"/>
    <col min="2" max="2" width="93" style="424" customWidth="1"/>
    <col min="3" max="9" width="9.109375" style="424"/>
    <col min="10" max="10" width="12" style="424" customWidth="1"/>
    <col min="11" max="11" width="11.5546875" style="424" customWidth="1"/>
    <col min="12" max="16384" width="9.109375" style="424"/>
  </cols>
  <sheetData>
    <row r="1" spans="2:4" ht="13.8" thickBot="1">
      <c r="B1" s="744" t="s">
        <v>1129</v>
      </c>
      <c r="D1" s="426" t="s">
        <v>1079</v>
      </c>
    </row>
    <row r="2" spans="2:4">
      <c r="B2" s="744" t="str">
        <f>'Smmy LIT-TSTC Chrts'!$A$2</f>
        <v>For the Year Ended August 31, 2022</v>
      </c>
    </row>
    <row r="3" spans="2:4">
      <c r="B3" s="744" t="str">
        <f>'Smmy LIT-TSTC Chrts'!$A$3</f>
        <v>Source: FY 2022 Annual Financial Report</v>
      </c>
    </row>
    <row r="5" spans="2:4" s="428" customFormat="1">
      <c r="B5" s="429" t="s">
        <v>631</v>
      </c>
    </row>
    <row r="6" spans="2:4" s="428" customFormat="1">
      <c r="B6" s="430"/>
    </row>
    <row r="7" spans="2:4" s="428" customFormat="1" ht="226.5" customHeight="1">
      <c r="B7" s="431" t="s">
        <v>630</v>
      </c>
      <c r="C7" s="432"/>
    </row>
    <row r="8" spans="2:4" s="428" customFormat="1" ht="263.25" customHeight="1">
      <c r="B8" s="431" t="s">
        <v>629</v>
      </c>
    </row>
    <row r="9" spans="2:4" ht="69.75" customHeight="1">
      <c r="B9" s="809" t="s">
        <v>1628</v>
      </c>
    </row>
  </sheetData>
  <hyperlinks>
    <hyperlink ref="D1" location="Index!A1" display="Return to Index" xr:uid="{00000000-0004-0000-1500-000000000000}"/>
  </hyperlinks>
  <pageMargins left="0.25" right="0.25" top="0.5" bottom="0.25" header="0.5" footer="0.5"/>
  <pageSetup orientation="portrait" r:id="rId1"/>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ransitionEvaluation="1" transitionEntry="1">
    <tabColor theme="5" tint="0.39997558519241921"/>
  </sheetPr>
  <dimension ref="A1:O112"/>
  <sheetViews>
    <sheetView showGridLines="0" zoomScale="85" zoomScaleNormal="85" workbookViewId="0">
      <pane xSplit="2" ySplit="15" topLeftCell="C16" activePane="bottomRight" state="frozen"/>
      <selection activeCell="I90" sqref="I90"/>
      <selection pane="topRight" activeCell="I90" sqref="I90"/>
      <selection pane="bottomLeft" activeCell="I90" sqref="I90"/>
      <selection pane="bottomRight" activeCell="I90" sqref="I90"/>
    </sheetView>
  </sheetViews>
  <sheetFormatPr defaultColWidth="9.109375" defaultRowHeight="13.2" outlineLevelRow="1"/>
  <cols>
    <col min="1" max="1" width="61.6640625" style="424" customWidth="1"/>
    <col min="2" max="2" width="17.88671875" style="424" customWidth="1"/>
    <col min="3" max="3" width="14.6640625" style="424" customWidth="1"/>
    <col min="4" max="4" width="13.33203125" style="424" customWidth="1"/>
    <col min="5" max="5" width="14.33203125" style="424" customWidth="1"/>
    <col min="6" max="6" width="15.44140625" style="424" customWidth="1"/>
    <col min="7" max="7" width="19.5546875" style="424" customWidth="1"/>
    <col min="8" max="8" width="21.33203125" style="424" customWidth="1"/>
    <col min="9" max="9" width="13.88671875" style="424" customWidth="1"/>
    <col min="10" max="11" width="14.88671875" style="424" customWidth="1"/>
    <col min="12" max="12" width="14.6640625" style="424" customWidth="1"/>
    <col min="13" max="13" width="13.6640625" style="424" customWidth="1"/>
    <col min="14" max="14" width="13" style="424" customWidth="1"/>
    <col min="15" max="15" width="13.109375" style="424" customWidth="1"/>
    <col min="16" max="16384" width="9.109375" style="424"/>
  </cols>
  <sheetData>
    <row r="1" spans="1:15" ht="16.8" thickTop="1" thickBot="1">
      <c r="A1" s="615" t="s">
        <v>1417</v>
      </c>
      <c r="B1" s="447" t="s">
        <v>1129</v>
      </c>
      <c r="C1" s="447"/>
      <c r="E1" s="784" t="s">
        <v>1079</v>
      </c>
      <c r="F1" s="1156" t="s">
        <v>1080</v>
      </c>
      <c r="G1" s="1156"/>
      <c r="H1" s="1156"/>
      <c r="I1" s="1156"/>
      <c r="J1" s="1164" t="s">
        <v>1081</v>
      </c>
      <c r="K1" s="1165"/>
      <c r="L1" s="1165"/>
      <c r="M1" s="1165"/>
      <c r="N1" s="1165"/>
      <c r="O1" s="1166"/>
    </row>
    <row r="2" spans="1:15" ht="16.2" thickTop="1">
      <c r="A2" s="615" t="str">
        <f>'Smmy LIT-TSTC Chrts'!$A$2</f>
        <v>For the Year Ended August 31, 2022</v>
      </c>
      <c r="B2" s="447"/>
      <c r="C2" s="447"/>
      <c r="D2" s="785"/>
      <c r="E2" s="785"/>
      <c r="F2" s="616"/>
      <c r="G2" s="428"/>
      <c r="H2" s="428"/>
      <c r="I2" s="428"/>
      <c r="J2" s="616"/>
      <c r="K2" s="616"/>
      <c r="L2" s="616"/>
      <c r="M2" s="616"/>
      <c r="N2" s="428"/>
      <c r="O2" s="428"/>
    </row>
    <row r="3" spans="1:15" ht="15.6">
      <c r="A3" s="615" t="str">
        <f>'Smmy LIT-TSTC Chrts'!$A$3</f>
        <v>Source: FY 2022 Annual Financial Report</v>
      </c>
      <c r="B3" s="447"/>
      <c r="C3" s="447"/>
      <c r="F3" s="428"/>
      <c r="G3" s="428"/>
      <c r="H3" s="428"/>
      <c r="I3" s="428"/>
      <c r="J3" s="428"/>
      <c r="K3" s="428"/>
      <c r="L3" s="428"/>
      <c r="M3" s="428"/>
      <c r="N3" s="428"/>
      <c r="O3" s="428"/>
    </row>
    <row r="4" spans="1:15">
      <c r="B4" s="436"/>
      <c r="C4" s="436"/>
      <c r="D4" s="1167" t="s">
        <v>80</v>
      </c>
      <c r="E4" s="1167" t="s">
        <v>1053</v>
      </c>
      <c r="F4" s="428"/>
      <c r="G4" s="428"/>
      <c r="H4" s="428"/>
      <c r="I4" s="428"/>
      <c r="J4" s="428"/>
      <c r="K4" s="428"/>
      <c r="L4" s="428"/>
      <c r="M4" s="428"/>
      <c r="N4" s="428"/>
      <c r="O4" s="428"/>
    </row>
    <row r="5" spans="1:15" ht="17.399999999999999">
      <c r="A5" s="617" t="str">
        <f>'Smmy LIT-TSTC Chrts'!$C$34</f>
        <v>Summary Worksheet FY 2022</v>
      </c>
      <c r="B5" s="618" t="s">
        <v>86</v>
      </c>
      <c r="C5" s="618" t="s">
        <v>122</v>
      </c>
      <c r="D5" s="1168"/>
      <c r="E5" s="1168"/>
      <c r="F5" s="428"/>
      <c r="G5" s="786" t="s">
        <v>1082</v>
      </c>
      <c r="H5" s="428"/>
      <c r="I5" s="621" t="s">
        <v>1406</v>
      </c>
      <c r="J5" s="622" t="s">
        <v>1054</v>
      </c>
      <c r="K5" s="428"/>
      <c r="L5" s="428"/>
      <c r="M5" s="428"/>
      <c r="N5" s="428"/>
      <c r="O5" s="428"/>
    </row>
    <row r="6" spans="1:15" ht="13.5" hidden="1" customHeight="1" outlineLevel="1">
      <c r="A6" s="770" t="str">
        <f>'LIT Chrts'!$A$1</f>
        <v>Lamar Institute of Technology</v>
      </c>
      <c r="B6" s="787"/>
      <c r="C6" s="788">
        <f>'LIT Sum'!$C$6</f>
        <v>2971.26</v>
      </c>
      <c r="D6" s="733"/>
      <c r="E6" s="733"/>
      <c r="F6" s="517"/>
      <c r="G6" s="517"/>
      <c r="H6" s="517"/>
      <c r="I6" s="467"/>
      <c r="J6" s="517"/>
    </row>
    <row r="7" spans="1:15" ht="12.75" hidden="1" customHeight="1" outlineLevel="1">
      <c r="A7" s="770" t="str">
        <f>'LSCO Chrts'!$A$1</f>
        <v>Lamar State College - Orange</v>
      </c>
      <c r="B7" s="787"/>
      <c r="C7" s="788">
        <f>'LSCO Sum'!$C$6</f>
        <v>1526.43</v>
      </c>
      <c r="D7" s="733"/>
      <c r="E7" s="733"/>
      <c r="I7" s="467"/>
    </row>
    <row r="8" spans="1:15" ht="12.75" hidden="1" customHeight="1" outlineLevel="1">
      <c r="A8" s="770" t="str">
        <f>'LSCPA Chrts'!$A$1</f>
        <v>Lamar State College - Port Arthur</v>
      </c>
      <c r="B8" s="787"/>
      <c r="C8" s="788">
        <f>'LSCPA Sum'!$C$6</f>
        <v>1628.81</v>
      </c>
      <c r="D8" s="733"/>
      <c r="E8" s="733"/>
      <c r="I8" s="467"/>
    </row>
    <row r="9" spans="1:15" ht="12.75" hidden="1" customHeight="1" outlineLevel="1">
      <c r="A9" s="770" t="str">
        <f>'TSTCH Chrts'!$A$1</f>
        <v>Texas State Technical College - Harlingen</v>
      </c>
      <c r="B9" s="787"/>
      <c r="C9" s="788"/>
      <c r="D9" s="733"/>
      <c r="E9" s="733"/>
      <c r="I9" s="467"/>
    </row>
    <row r="10" spans="1:15" ht="12.75" hidden="1" customHeight="1" outlineLevel="1">
      <c r="A10" s="770" t="str">
        <f>'TSTCM Chrts'!$A$1</f>
        <v>Texas State Technical College - Marshall</v>
      </c>
      <c r="B10" s="787"/>
      <c r="C10" s="788"/>
      <c r="D10" s="733"/>
      <c r="E10" s="733"/>
      <c r="I10" s="467"/>
    </row>
    <row r="11" spans="1:15" ht="12.75" hidden="1" customHeight="1" outlineLevel="1">
      <c r="A11" s="770" t="str">
        <f>'TSTCW Chrts'!$A$1</f>
        <v>Texas State Technical College - Waco</v>
      </c>
      <c r="B11" s="787"/>
      <c r="C11" s="788"/>
      <c r="D11" s="733"/>
      <c r="E11" s="733"/>
      <c r="I11" s="467"/>
    </row>
    <row r="12" spans="1:15" ht="12.75" hidden="1" customHeight="1" outlineLevel="1">
      <c r="A12" s="770" t="str">
        <f>'TSTCWT Chrts'!$A$1</f>
        <v>Texas State Technical College - West Texas</v>
      </c>
      <c r="B12" s="787"/>
      <c r="C12" s="788"/>
      <c r="D12" s="733"/>
      <c r="E12" s="733"/>
      <c r="I12" s="467"/>
    </row>
    <row r="13" spans="1:15" ht="12.75" hidden="1" customHeight="1" outlineLevel="1">
      <c r="A13" s="770" t="str">
        <f>'TSTCNT Chrts'!$A$1</f>
        <v>Texas State Technical College - North Texas</v>
      </c>
      <c r="B13" s="787"/>
      <c r="C13" s="788"/>
      <c r="D13" s="733"/>
      <c r="E13" s="733"/>
      <c r="I13" s="467"/>
    </row>
    <row r="14" spans="1:15" ht="12.75" hidden="1" customHeight="1" outlineLevel="1">
      <c r="A14" s="770" t="str">
        <f>'TSTCFB Chrts'!$A$1</f>
        <v>Texas State Technical College - Fort Bend</v>
      </c>
      <c r="B14" s="787"/>
      <c r="C14" s="788"/>
      <c r="D14" s="733"/>
      <c r="E14" s="733"/>
      <c r="I14" s="467"/>
    </row>
    <row r="15" spans="1:15" collapsed="1">
      <c r="A15" s="623" t="s">
        <v>160</v>
      </c>
      <c r="B15" s="624"/>
      <c r="C15" s="625">
        <f>SUM(C6:C14)</f>
        <v>6126.5</v>
      </c>
      <c r="I15" s="467"/>
    </row>
    <row r="16" spans="1:15">
      <c r="I16" s="677" t="s">
        <v>1083</v>
      </c>
    </row>
    <row r="17" spans="1:10">
      <c r="A17" s="629" t="s">
        <v>70</v>
      </c>
      <c r="B17" s="629"/>
      <c r="C17" s="629"/>
      <c r="D17" s="428"/>
      <c r="E17" s="428"/>
      <c r="F17" s="428"/>
      <c r="G17" s="428"/>
      <c r="H17" s="428"/>
      <c r="I17" s="789">
        <f>FTSE!$M$10</f>
        <v>263.71000000000004</v>
      </c>
      <c r="J17" s="626"/>
    </row>
    <row r="18" spans="1:10" ht="12.75" customHeight="1" thickBot="1">
      <c r="A18" s="623" t="s">
        <v>0</v>
      </c>
      <c r="B18" s="632"/>
      <c r="C18" s="632"/>
      <c r="D18" s="428"/>
      <c r="E18" s="428"/>
      <c r="F18" s="428"/>
      <c r="G18" s="428"/>
      <c r="H18" s="428"/>
      <c r="I18" s="428"/>
      <c r="J18" s="626"/>
    </row>
    <row r="19" spans="1:10" ht="12.75" customHeight="1" thickTop="1">
      <c r="A19" s="424" t="s">
        <v>1</v>
      </c>
      <c r="B19" s="633">
        <f>'Smmy LIT-FGD'!M19</f>
        <v>55127402</v>
      </c>
      <c r="C19" s="633">
        <f>ROUND(B19/$C$15,0)</f>
        <v>8998</v>
      </c>
      <c r="D19" s="633">
        <f>'Smmy LIT-FGD'!F19</f>
        <v>0</v>
      </c>
      <c r="E19" s="470"/>
      <c r="F19" s="634">
        <f>B19-(SUM(D19:E19))</f>
        <v>55127402</v>
      </c>
      <c r="G19" s="635" t="s">
        <v>1</v>
      </c>
      <c r="H19" s="636"/>
      <c r="I19" s="701" t="s">
        <v>1084</v>
      </c>
      <c r="J19" s="638">
        <f>ROUND(F19/$C$45,0)</f>
        <v>11103</v>
      </c>
    </row>
    <row r="20" spans="1:10" ht="12.75" customHeight="1" thickBot="1">
      <c r="A20" s="424" t="s">
        <v>2</v>
      </c>
      <c r="B20" s="639">
        <f>'Smmy LIT-FGD'!M29</f>
        <v>2128845</v>
      </c>
      <c r="C20" s="434">
        <f>ROUND(B20/$C$15,0)</f>
        <v>347</v>
      </c>
      <c r="D20" s="639">
        <f>'Smmy LIT-FGD'!F29</f>
        <v>0</v>
      </c>
      <c r="E20" s="447"/>
      <c r="F20" s="640">
        <f t="shared" ref="F20:F23" si="0">B20-(SUM(D20:E20))</f>
        <v>2128845</v>
      </c>
      <c r="G20" s="641">
        <f>SUM(F19:F20)</f>
        <v>57256247</v>
      </c>
      <c r="H20" s="642"/>
      <c r="I20" s="790">
        <f>ROUND($G$20/$C$15,0)</f>
        <v>9346</v>
      </c>
      <c r="J20" s="791">
        <f t="shared" ref="J20:J23" si="1">ROUND(F20/$C$45,0)</f>
        <v>429</v>
      </c>
    </row>
    <row r="21" spans="1:10" ht="12.75" hidden="1" customHeight="1" thickTop="1" thickBot="1">
      <c r="A21" s="424" t="s">
        <v>1365</v>
      </c>
      <c r="B21" s="639"/>
      <c r="C21" s="434"/>
      <c r="D21" s="639"/>
      <c r="E21" s="447"/>
      <c r="F21" s="645"/>
      <c r="J21" s="791"/>
    </row>
    <row r="22" spans="1:10" ht="12.75" customHeight="1" thickTop="1">
      <c r="A22" s="424" t="s">
        <v>1334</v>
      </c>
      <c r="B22" s="639">
        <f>'Smmy LIT-FGD'!M49</f>
        <v>6258628</v>
      </c>
      <c r="C22" s="434">
        <f>ROUND(B22/$C$15,0)</f>
        <v>1022</v>
      </c>
      <c r="D22" s="639">
        <f>'Smmy LIT-FGD'!F49</f>
        <v>0</v>
      </c>
      <c r="E22" s="447"/>
      <c r="F22" s="647">
        <f t="shared" si="0"/>
        <v>6258628</v>
      </c>
      <c r="G22" s="648" t="s">
        <v>81</v>
      </c>
      <c r="H22" s="649"/>
      <c r="I22" s="792" t="s">
        <v>1085</v>
      </c>
      <c r="J22" s="644">
        <f t="shared" si="1"/>
        <v>1261</v>
      </c>
    </row>
    <row r="23" spans="1:10" ht="12.75" customHeight="1" thickBot="1">
      <c r="A23" s="424" t="s">
        <v>49</v>
      </c>
      <c r="B23" s="639">
        <f>'Smmy LIT-FGD'!M59</f>
        <v>0</v>
      </c>
      <c r="C23" s="434">
        <f>ROUND(B23/$C$15,0)</f>
        <v>0</v>
      </c>
      <c r="D23" s="639">
        <f>'Smmy LIT-FGD'!F59</f>
        <v>0</v>
      </c>
      <c r="E23" s="447"/>
      <c r="F23" s="645">
        <f t="shared" si="0"/>
        <v>0</v>
      </c>
      <c r="G23" s="651">
        <f>SUM(F22:F23)</f>
        <v>6258628</v>
      </c>
      <c r="H23" s="652"/>
      <c r="I23" s="793">
        <f>ROUND($G$20/$I$17,0)</f>
        <v>217118</v>
      </c>
      <c r="J23" s="791">
        <f t="shared" si="1"/>
        <v>0</v>
      </c>
    </row>
    <row r="24" spans="1:10" ht="12.75" customHeight="1" thickTop="1">
      <c r="A24" s="655" t="s">
        <v>3</v>
      </c>
      <c r="B24" s="656">
        <f>SUM(B19:B23)</f>
        <v>63514875</v>
      </c>
      <c r="C24" s="656">
        <f>SUM(C19:C23)</f>
        <v>10367</v>
      </c>
      <c r="D24" s="656">
        <f>SUM(D19:D23)</f>
        <v>0</v>
      </c>
      <c r="E24" s="656">
        <f>SUM(E19:E23)</f>
        <v>0</v>
      </c>
      <c r="F24" s="657">
        <f>SUM(F19:F23)</f>
        <v>63514875</v>
      </c>
      <c r="G24" s="428"/>
      <c r="H24" s="428"/>
      <c r="I24" s="658"/>
      <c r="J24" s="659">
        <f>SUM(J19:J23)</f>
        <v>12793</v>
      </c>
    </row>
    <row r="25" spans="1:10">
      <c r="B25" s="660"/>
      <c r="D25" s="428"/>
      <c r="E25" s="428"/>
      <c r="F25" s="428"/>
      <c r="G25" s="428"/>
      <c r="H25" s="428"/>
      <c r="I25" s="428"/>
      <c r="J25" s="626"/>
    </row>
    <row r="26" spans="1:10">
      <c r="A26" s="623" t="s">
        <v>4</v>
      </c>
      <c r="B26" s="639"/>
      <c r="D26" s="428"/>
      <c r="E26" s="428"/>
      <c r="F26" s="428"/>
      <c r="G26" s="428"/>
      <c r="H26" s="428"/>
      <c r="I26" s="428"/>
      <c r="J26" s="626"/>
    </row>
    <row r="27" spans="1:10">
      <c r="A27" s="424" t="s">
        <v>39</v>
      </c>
      <c r="B27" s="633">
        <f>'Smmy LIT-FGD'!M191</f>
        <v>7397540</v>
      </c>
      <c r="C27" s="633">
        <f>ROUND(B27/$C$15,0)</f>
        <v>1207</v>
      </c>
      <c r="D27" s="633">
        <f>'Smmy LIT-FGD'!F191</f>
        <v>0</v>
      </c>
      <c r="E27" s="470"/>
      <c r="F27" s="470">
        <f t="shared" ref="F27:F28" si="2">B27-(SUM(D27:E27))</f>
        <v>7397540</v>
      </c>
      <c r="G27" s="428"/>
      <c r="H27" s="428"/>
      <c r="I27" s="428"/>
      <c r="J27" s="638">
        <f t="shared" ref="J27:J28" si="3">ROUND(F27/$C$45,0)</f>
        <v>1490</v>
      </c>
    </row>
    <row r="28" spans="1:10" ht="13.8" thickBot="1">
      <c r="A28" s="424" t="s">
        <v>40</v>
      </c>
      <c r="B28" s="639">
        <f>'Smmy LIT-FGD'!M312</f>
        <v>6088184</v>
      </c>
      <c r="C28" s="434">
        <f>ROUND(B28/$C$15,0)</f>
        <v>994</v>
      </c>
      <c r="D28" s="639">
        <f>'Smmy LIT-FGD'!F312</f>
        <v>720255</v>
      </c>
      <c r="E28" s="447"/>
      <c r="F28" s="447">
        <f t="shared" si="2"/>
        <v>5367929</v>
      </c>
      <c r="G28" s="428"/>
      <c r="H28" s="428"/>
      <c r="I28" s="428"/>
      <c r="J28" s="644">
        <f t="shared" si="3"/>
        <v>1081</v>
      </c>
    </row>
    <row r="29" spans="1:10" ht="14.4" thickTop="1" thickBot="1">
      <c r="A29" s="655" t="s">
        <v>5</v>
      </c>
      <c r="B29" s="656">
        <f>SUM(B27:B28)</f>
        <v>13485724</v>
      </c>
      <c r="C29" s="656">
        <f>SUM(C27:C28)</f>
        <v>2201</v>
      </c>
      <c r="D29" s="501">
        <f>SUM(D27:D28)</f>
        <v>720255</v>
      </c>
      <c r="E29" s="661">
        <f>SUM(E27:E28)</f>
        <v>0</v>
      </c>
      <c r="F29" s="662">
        <f>SUM(F27:F28)</f>
        <v>12765469</v>
      </c>
      <c r="G29" s="663" t="s">
        <v>26</v>
      </c>
      <c r="H29" s="664"/>
      <c r="I29" s="428"/>
      <c r="J29" s="665">
        <f>SUM(J27:J28)</f>
        <v>2571</v>
      </c>
    </row>
    <row r="30" spans="1:10" ht="12.75" customHeight="1" thickTop="1">
      <c r="B30" s="666"/>
      <c r="D30" s="428"/>
      <c r="E30" s="428"/>
      <c r="F30" s="428"/>
      <c r="G30" s="428"/>
      <c r="H30" s="428"/>
      <c r="I30" s="428"/>
      <c r="J30" s="626"/>
    </row>
    <row r="31" spans="1:10" ht="13.8" thickBot="1">
      <c r="A31" s="623" t="s">
        <v>6</v>
      </c>
      <c r="B31" s="666"/>
      <c r="D31" s="428"/>
      <c r="E31" s="428"/>
      <c r="F31" s="428"/>
      <c r="G31" s="428"/>
      <c r="H31" s="428"/>
      <c r="I31" s="428"/>
      <c r="J31" s="626"/>
    </row>
    <row r="32" spans="1:10" ht="14.4" thickTop="1" thickBot="1">
      <c r="A32" s="655" t="s">
        <v>7</v>
      </c>
      <c r="B32" s="668">
        <f>'Smmy LIT-FGD'!M335</f>
        <v>34365865</v>
      </c>
      <c r="C32" s="656">
        <f>ROUND(B32/$C$15,0)</f>
        <v>5609</v>
      </c>
      <c r="D32" s="668">
        <f>'Smmy LIT-FGD'!F335</f>
        <v>0</v>
      </c>
      <c r="E32" s="661"/>
      <c r="F32" s="662">
        <f>B32-(SUM(D32:E32))</f>
        <v>34365865</v>
      </c>
      <c r="G32" s="669" t="s">
        <v>73</v>
      </c>
      <c r="H32" s="664"/>
      <c r="I32" s="428"/>
      <c r="J32" s="670">
        <f>ROUND(F32/$C$45,0)</f>
        <v>6922</v>
      </c>
    </row>
    <row r="33" spans="1:15" ht="13.8" thickTop="1">
      <c r="B33" s="666"/>
      <c r="D33" s="428"/>
      <c r="E33" s="428"/>
      <c r="F33" s="428"/>
      <c r="G33" s="428"/>
      <c r="H33" s="428"/>
      <c r="I33" s="428"/>
      <c r="J33" s="626"/>
    </row>
    <row r="34" spans="1:15">
      <c r="A34" s="623" t="s">
        <v>8</v>
      </c>
      <c r="B34" s="666"/>
      <c r="D34" s="428"/>
      <c r="E34" s="428"/>
      <c r="F34" s="428"/>
      <c r="G34" s="428"/>
      <c r="H34" s="428"/>
      <c r="I34" s="428"/>
      <c r="J34" s="626"/>
    </row>
    <row r="35" spans="1:15">
      <c r="A35" s="424" t="s">
        <v>42</v>
      </c>
      <c r="B35" s="633">
        <f>'Smmy LIT-FGD'!M347</f>
        <v>591584</v>
      </c>
      <c r="C35" s="633">
        <f t="shared" ref="C35:C40" si="4">ROUND(B35/$C$15,0)</f>
        <v>97</v>
      </c>
      <c r="D35" s="633">
        <f>'Smmy LIT-FGD'!F347</f>
        <v>11364</v>
      </c>
      <c r="E35" s="470"/>
      <c r="F35" s="470">
        <f t="shared" ref="F35:F40" si="5">B35-(SUM(D35:E35))</f>
        <v>580220</v>
      </c>
      <c r="G35" s="428"/>
      <c r="H35" s="428"/>
      <c r="I35" s="428"/>
      <c r="J35" s="638">
        <f t="shared" ref="J35:J40" si="6">ROUND(F35/$C$45,0)</f>
        <v>117</v>
      </c>
    </row>
    <row r="36" spans="1:15">
      <c r="A36" s="424" t="s">
        <v>9</v>
      </c>
      <c r="B36" s="639">
        <f>'Smmy LIT-FGD'!M357</f>
        <v>0</v>
      </c>
      <c r="C36" s="434">
        <f t="shared" si="4"/>
        <v>0</v>
      </c>
      <c r="D36" s="639">
        <f>'Smmy LIT-FGD'!F357</f>
        <v>0</v>
      </c>
      <c r="E36" s="447"/>
      <c r="F36" s="447">
        <f t="shared" si="5"/>
        <v>0</v>
      </c>
      <c r="G36" s="428"/>
      <c r="H36" s="428"/>
      <c r="I36" s="428"/>
      <c r="J36" s="644">
        <f t="shared" si="6"/>
        <v>0</v>
      </c>
    </row>
    <row r="37" spans="1:15" ht="13.8" thickBot="1">
      <c r="A37" s="424" t="s">
        <v>10</v>
      </c>
      <c r="B37" s="639">
        <f>'Smmy LIT-FGD'!M367</f>
        <v>3184361</v>
      </c>
      <c r="C37" s="434">
        <f t="shared" si="4"/>
        <v>520</v>
      </c>
      <c r="D37" s="639">
        <f>'Smmy LIT-FGD'!F367</f>
        <v>14704</v>
      </c>
      <c r="E37" s="447"/>
      <c r="F37" s="447">
        <f t="shared" si="5"/>
        <v>3169657</v>
      </c>
      <c r="G37" s="428"/>
      <c r="H37" s="428"/>
      <c r="I37" s="428"/>
      <c r="J37" s="644">
        <f t="shared" si="6"/>
        <v>638</v>
      </c>
    </row>
    <row r="38" spans="1:15" ht="13.8" thickBot="1">
      <c r="A38" s="424" t="s">
        <v>11</v>
      </c>
      <c r="B38" s="639">
        <f>'Smmy LIT-FGD'!M377</f>
        <v>2471904</v>
      </c>
      <c r="C38" s="434">
        <f t="shared" si="4"/>
        <v>403</v>
      </c>
      <c r="D38" s="639">
        <f>'Smmy LIT-FGD'!F377</f>
        <v>280744</v>
      </c>
      <c r="E38" s="447"/>
      <c r="F38" s="447">
        <f t="shared" si="5"/>
        <v>2191160</v>
      </c>
      <c r="G38" s="428"/>
      <c r="H38" s="428"/>
      <c r="I38" s="428"/>
      <c r="J38" s="644">
        <f t="shared" si="6"/>
        <v>441</v>
      </c>
      <c r="K38" s="1172" t="s">
        <v>664</v>
      </c>
      <c r="L38" s="1165"/>
      <c r="M38" s="1165"/>
      <c r="N38" s="1165"/>
      <c r="O38" s="1166"/>
    </row>
    <row r="39" spans="1:15" ht="13.8" thickBot="1">
      <c r="A39" s="424" t="s">
        <v>1376</v>
      </c>
      <c r="B39" s="671">
        <f>'Smmy LIT-FGD'!M387</f>
        <v>0</v>
      </c>
      <c r="C39" s="434">
        <f t="shared" si="4"/>
        <v>0</v>
      </c>
      <c r="D39" s="794">
        <f>B39</f>
        <v>0</v>
      </c>
      <c r="E39" s="447"/>
      <c r="F39" s="447">
        <f t="shared" si="5"/>
        <v>0</v>
      </c>
      <c r="G39" s="428"/>
      <c r="H39" s="428"/>
      <c r="I39" s="428"/>
      <c r="J39" s="644">
        <f t="shared" si="6"/>
        <v>0</v>
      </c>
      <c r="K39" s="1172" t="s">
        <v>643</v>
      </c>
      <c r="L39" s="1165"/>
      <c r="M39" s="1165"/>
      <c r="N39" s="1165"/>
      <c r="O39" s="1166"/>
    </row>
    <row r="40" spans="1:15" ht="12.75" customHeight="1" thickBot="1">
      <c r="A40" s="673" t="s">
        <v>43</v>
      </c>
      <c r="B40" s="639">
        <f>'Smmy LIT-FGD'!M397</f>
        <v>4669781</v>
      </c>
      <c r="C40" s="434">
        <f t="shared" si="4"/>
        <v>762</v>
      </c>
      <c r="D40" s="639">
        <f>'Smmy LIT-FGD'!F397</f>
        <v>38310</v>
      </c>
      <c r="E40" s="447"/>
      <c r="F40" s="447">
        <f t="shared" si="5"/>
        <v>4631471</v>
      </c>
      <c r="G40" s="468"/>
      <c r="H40" s="468"/>
      <c r="I40" s="468"/>
      <c r="J40" s="644">
        <f t="shared" si="6"/>
        <v>933</v>
      </c>
      <c r="K40" s="1157" t="s">
        <v>651</v>
      </c>
      <c r="L40" s="1157" t="s">
        <v>652</v>
      </c>
      <c r="M40" s="1157" t="s">
        <v>653</v>
      </c>
      <c r="N40" s="1157" t="s">
        <v>1303</v>
      </c>
      <c r="O40" s="1157" t="s">
        <v>347</v>
      </c>
    </row>
    <row r="41" spans="1:15" ht="12.75" customHeight="1" thickTop="1" thickBot="1">
      <c r="A41" s="655" t="s">
        <v>3</v>
      </c>
      <c r="B41" s="656">
        <f>SUM(B35:B40)</f>
        <v>10917630</v>
      </c>
      <c r="C41" s="656">
        <f>SUM(C35:C40)</f>
        <v>1782</v>
      </c>
      <c r="D41" s="675">
        <f>SUM(D35:D40)</f>
        <v>345122</v>
      </c>
      <c r="E41" s="675">
        <f>SUM(E35:E40)</f>
        <v>0</v>
      </c>
      <c r="F41" s="676">
        <f>SUM(F35:F40)</f>
        <v>10572508</v>
      </c>
      <c r="G41" s="1169" t="s">
        <v>8</v>
      </c>
      <c r="H41" s="1170"/>
      <c r="I41" s="677" t="s">
        <v>1087</v>
      </c>
      <c r="J41" s="678">
        <f>SUM(J35:J40)</f>
        <v>2129</v>
      </c>
      <c r="K41" s="1158"/>
      <c r="L41" s="1158"/>
      <c r="M41" s="1158"/>
      <c r="N41" s="1158" t="s">
        <v>654</v>
      </c>
      <c r="O41" s="1158" t="s">
        <v>347</v>
      </c>
    </row>
    <row r="42" spans="1:15" ht="13.8" thickTop="1">
      <c r="A42" s="679" t="s">
        <v>67</v>
      </c>
      <c r="B42" s="680">
        <f>B24+B29+B32+B41</f>
        <v>122284094</v>
      </c>
      <c r="C42" s="681">
        <f>C24+C29+C32+C41</f>
        <v>19959</v>
      </c>
      <c r="D42" s="680">
        <f>D24+D29+D32+D41</f>
        <v>1065377</v>
      </c>
      <c r="E42" s="680">
        <f>E24+E29+E32+E41</f>
        <v>0</v>
      </c>
      <c r="F42" s="682">
        <f>F24+F29+F32+F41</f>
        <v>121218717</v>
      </c>
      <c r="G42" s="1171" t="s">
        <v>84</v>
      </c>
      <c r="H42" s="1171"/>
      <c r="I42" s="683">
        <f>ROUND($G$44/$C$15,0)</f>
        <v>18764</v>
      </c>
      <c r="J42" s="684">
        <f>J24+J29+J32+J41</f>
        <v>24415</v>
      </c>
      <c r="K42" s="1158"/>
      <c r="L42" s="1158"/>
      <c r="M42" s="1158"/>
      <c r="N42" s="1158"/>
      <c r="O42" s="1158"/>
    </row>
    <row r="43" spans="1:15" ht="13.8" thickBot="1">
      <c r="B43" s="685"/>
      <c r="D43" s="428"/>
      <c r="E43" s="428"/>
      <c r="F43" s="428" t="s">
        <v>1153</v>
      </c>
      <c r="G43" s="795">
        <f>G23*-1</f>
        <v>-6258628</v>
      </c>
      <c r="H43" s="428"/>
      <c r="I43" s="677" t="s">
        <v>1089</v>
      </c>
      <c r="J43" s="687"/>
      <c r="K43" s="1159"/>
      <c r="L43" s="1159"/>
      <c r="M43" s="1159"/>
      <c r="N43" s="1159"/>
      <c r="O43" s="1159"/>
    </row>
    <row r="44" spans="1:15" ht="14.4" thickTop="1" thickBot="1">
      <c r="A44" s="629" t="s">
        <v>71</v>
      </c>
      <c r="B44" s="629"/>
      <c r="C44" s="629"/>
      <c r="D44" s="517"/>
      <c r="E44" s="517"/>
      <c r="F44" s="688" t="s">
        <v>1088</v>
      </c>
      <c r="G44" s="689">
        <f>F42+G43</f>
        <v>114960089</v>
      </c>
      <c r="H44" s="428"/>
      <c r="I44" s="683">
        <f>ROUND($G$44/$I$17,0)</f>
        <v>435934</v>
      </c>
      <c r="J44" s="428"/>
      <c r="K44" s="690"/>
      <c r="L44" s="690"/>
      <c r="M44" s="690"/>
      <c r="N44" s="690"/>
      <c r="O44" s="690"/>
    </row>
    <row r="45" spans="1:15" ht="13.8" thickTop="1">
      <c r="A45" s="691" t="s">
        <v>14</v>
      </c>
      <c r="B45" s="633">
        <f>'Smmy LIT-FGD'!M429</f>
        <v>30419793</v>
      </c>
      <c r="C45" s="633">
        <f t="shared" ref="C45:C55" si="7">ROUND(B45/$C$15,0)</f>
        <v>4965</v>
      </c>
      <c r="D45" s="633">
        <f>'Smmy LIT-FGD'!F429</f>
        <v>0</v>
      </c>
      <c r="E45" s="470"/>
      <c r="F45" s="470">
        <f t="shared" ref="F45:F55" si="8">B45-(SUM(D45:E45))</f>
        <v>30419793</v>
      </c>
      <c r="G45" s="428"/>
      <c r="H45" s="692" t="s">
        <v>1407</v>
      </c>
      <c r="I45" s="693">
        <f>ROUND(F45/$C$15,0)</f>
        <v>4965</v>
      </c>
      <c r="J45" s="428" t="s">
        <v>665</v>
      </c>
      <c r="K45" s="470">
        <f>F45</f>
        <v>30419793</v>
      </c>
      <c r="L45" s="470">
        <f>K45</f>
        <v>30419793</v>
      </c>
      <c r="M45" s="470"/>
      <c r="N45" s="470"/>
      <c r="O45" s="470"/>
    </row>
    <row r="46" spans="1:15">
      <c r="A46" s="691" t="s">
        <v>15</v>
      </c>
      <c r="B46" s="639">
        <f>'Smmy LIT-FGD'!M439</f>
        <v>0</v>
      </c>
      <c r="C46" s="434">
        <f t="shared" si="7"/>
        <v>0</v>
      </c>
      <c r="D46" s="639">
        <f>'Smmy LIT-FGD'!F439</f>
        <v>0</v>
      </c>
      <c r="E46" s="447"/>
      <c r="F46" s="447">
        <f t="shared" si="8"/>
        <v>0</v>
      </c>
      <c r="G46" s="428"/>
      <c r="H46" s="428"/>
      <c r="J46" s="428" t="s">
        <v>666</v>
      </c>
      <c r="K46" s="458">
        <f>F46</f>
        <v>0</v>
      </c>
      <c r="L46" s="458">
        <f>K46</f>
        <v>0</v>
      </c>
      <c r="M46" s="458"/>
      <c r="N46" s="458"/>
      <c r="O46" s="458"/>
    </row>
    <row r="47" spans="1:15">
      <c r="A47" s="691" t="s">
        <v>16</v>
      </c>
      <c r="B47" s="639">
        <f>'Smmy LIT-FGD'!M449</f>
        <v>2049439</v>
      </c>
      <c r="C47" s="434">
        <f t="shared" si="7"/>
        <v>335</v>
      </c>
      <c r="D47" s="639">
        <f>'Smmy LIT-FGD'!F449</f>
        <v>0</v>
      </c>
      <c r="E47" s="639">
        <f>B47-D47</f>
        <v>2049439</v>
      </c>
      <c r="F47" s="447">
        <f t="shared" si="8"/>
        <v>0</v>
      </c>
      <c r="G47" s="428"/>
      <c r="H47" s="428"/>
      <c r="I47" s="428"/>
      <c r="J47" s="428" t="s">
        <v>667</v>
      </c>
      <c r="K47" s="1161" t="s">
        <v>1078</v>
      </c>
      <c r="L47" s="1162"/>
      <c r="M47" s="1162"/>
      <c r="N47" s="1162"/>
      <c r="O47" s="1163"/>
    </row>
    <row r="48" spans="1:15">
      <c r="A48" s="691" t="s">
        <v>17</v>
      </c>
      <c r="B48" s="639">
        <f>'Smmy LIT-FGD'!M459</f>
        <v>8767011</v>
      </c>
      <c r="C48" s="434">
        <f t="shared" si="7"/>
        <v>1431</v>
      </c>
      <c r="D48" s="639">
        <f>'Smmy LIT-FGD'!F459</f>
        <v>0</v>
      </c>
      <c r="E48" s="447"/>
      <c r="F48" s="447">
        <f t="shared" si="8"/>
        <v>8767011</v>
      </c>
      <c r="G48" s="428"/>
      <c r="H48" s="692" t="s">
        <v>1408</v>
      </c>
      <c r="I48" s="693">
        <f>ROUND(F48/$C$15,0)</f>
        <v>1431</v>
      </c>
      <c r="J48" s="428" t="s">
        <v>668</v>
      </c>
      <c r="K48" s="458">
        <f t="shared" ref="K48:K52" si="9">F48</f>
        <v>8767011</v>
      </c>
      <c r="L48" s="458">
        <f>K48</f>
        <v>8767011</v>
      </c>
      <c r="M48" s="458"/>
      <c r="N48" s="458"/>
      <c r="O48" s="458"/>
    </row>
    <row r="49" spans="1:15">
      <c r="A49" s="691" t="s">
        <v>18</v>
      </c>
      <c r="B49" s="639">
        <f>'Smmy LIT-FGD'!M469</f>
        <v>5219128</v>
      </c>
      <c r="C49" s="434">
        <f t="shared" si="7"/>
        <v>852</v>
      </c>
      <c r="D49" s="639">
        <f>'Smmy LIT-FGD'!F469</f>
        <v>539132</v>
      </c>
      <c r="E49" s="447"/>
      <c r="F49" s="447">
        <f t="shared" si="8"/>
        <v>4679996</v>
      </c>
      <c r="G49" s="428"/>
      <c r="H49" s="428"/>
      <c r="I49" s="428"/>
      <c r="J49" s="428" t="s">
        <v>669</v>
      </c>
      <c r="K49" s="458">
        <f t="shared" si="9"/>
        <v>4679996</v>
      </c>
      <c r="L49" s="458"/>
      <c r="M49" s="458">
        <f>K49</f>
        <v>4679996</v>
      </c>
      <c r="N49" s="458"/>
      <c r="O49" s="458"/>
    </row>
    <row r="50" spans="1:15">
      <c r="A50" s="691" t="s">
        <v>19</v>
      </c>
      <c r="B50" s="639">
        <f>'Smmy LIT-FGD'!M479</f>
        <v>13202938</v>
      </c>
      <c r="C50" s="434">
        <f t="shared" si="7"/>
        <v>2155</v>
      </c>
      <c r="D50" s="639">
        <f>'Smmy LIT-FGD'!F479</f>
        <v>0</v>
      </c>
      <c r="E50" s="447"/>
      <c r="F50" s="447">
        <f t="shared" si="8"/>
        <v>13202938</v>
      </c>
      <c r="G50" s="428"/>
      <c r="H50" s="692" t="s">
        <v>1409</v>
      </c>
      <c r="I50" s="693">
        <f>ROUND(F50/$C$15,0)</f>
        <v>2155</v>
      </c>
      <c r="J50" s="428" t="s">
        <v>670</v>
      </c>
      <c r="K50" s="458">
        <f t="shared" si="9"/>
        <v>13202938</v>
      </c>
      <c r="L50" s="458"/>
      <c r="M50" s="458"/>
      <c r="N50" s="458">
        <f>K50</f>
        <v>13202938</v>
      </c>
      <c r="O50" s="458"/>
    </row>
    <row r="51" spans="1:15">
      <c r="A51" s="691" t="s">
        <v>20</v>
      </c>
      <c r="B51" s="639">
        <f>'Smmy LIT-FGD'!M489</f>
        <v>7829687</v>
      </c>
      <c r="C51" s="434">
        <f t="shared" si="7"/>
        <v>1278</v>
      </c>
      <c r="D51" s="639">
        <f>'Smmy LIT-FGD'!F489</f>
        <v>0</v>
      </c>
      <c r="E51" s="447"/>
      <c r="F51" s="447">
        <f t="shared" si="8"/>
        <v>7829687</v>
      </c>
      <c r="G51" s="428"/>
      <c r="H51" s="428"/>
      <c r="I51" s="428"/>
      <c r="J51" s="428" t="s">
        <v>671</v>
      </c>
      <c r="K51" s="458">
        <f t="shared" si="9"/>
        <v>7829687</v>
      </c>
      <c r="L51" s="458"/>
      <c r="M51" s="458"/>
      <c r="N51" s="458">
        <f>K51</f>
        <v>7829687</v>
      </c>
      <c r="O51" s="458"/>
    </row>
    <row r="52" spans="1:15">
      <c r="A52" s="691" t="s">
        <v>21</v>
      </c>
      <c r="B52" s="639">
        <f>'Smmy LIT-FGD'!M499</f>
        <v>22950457</v>
      </c>
      <c r="C52" s="434">
        <f t="shared" si="7"/>
        <v>3746</v>
      </c>
      <c r="D52" s="639">
        <f>'Smmy LIT-FGD'!F499</f>
        <v>0</v>
      </c>
      <c r="E52" s="447"/>
      <c r="F52" s="447">
        <f t="shared" si="8"/>
        <v>22950457</v>
      </c>
      <c r="G52" s="428"/>
      <c r="H52" s="428"/>
      <c r="I52" s="428"/>
      <c r="J52" s="428" t="s">
        <v>1055</v>
      </c>
      <c r="K52" s="458">
        <f t="shared" si="9"/>
        <v>22950457</v>
      </c>
      <c r="L52" s="458"/>
      <c r="M52" s="458">
        <f>K52</f>
        <v>22950457</v>
      </c>
      <c r="N52" s="458"/>
      <c r="O52" s="458"/>
    </row>
    <row r="53" spans="1:15">
      <c r="A53" s="691" t="s">
        <v>1377</v>
      </c>
      <c r="B53" s="639">
        <f>'Smmy LIT-FGD'!M509</f>
        <v>1672893</v>
      </c>
      <c r="C53" s="434">
        <f t="shared" si="7"/>
        <v>273</v>
      </c>
      <c r="D53" s="672">
        <f>B53</f>
        <v>1672893</v>
      </c>
      <c r="E53" s="447"/>
      <c r="F53" s="447">
        <f t="shared" si="8"/>
        <v>0</v>
      </c>
      <c r="G53" s="428"/>
      <c r="H53" s="428"/>
      <c r="I53" s="428"/>
      <c r="J53" s="428" t="s">
        <v>672</v>
      </c>
      <c r="K53" s="1161" t="s">
        <v>1078</v>
      </c>
      <c r="L53" s="1162"/>
      <c r="M53" s="1162"/>
      <c r="N53" s="1162"/>
      <c r="O53" s="1163"/>
    </row>
    <row r="54" spans="1:15" ht="14.25" customHeight="1">
      <c r="A54" s="691" t="s">
        <v>60</v>
      </c>
      <c r="B54" s="639">
        <f>'Smmy LIT-FGD'!M519</f>
        <v>12879788</v>
      </c>
      <c r="C54" s="434">
        <f t="shared" si="7"/>
        <v>2102</v>
      </c>
      <c r="D54" s="639">
        <f>'Smmy LIT-FGD'!F519</f>
        <v>0</v>
      </c>
      <c r="E54" s="447"/>
      <c r="F54" s="447">
        <f t="shared" si="8"/>
        <v>12879788</v>
      </c>
      <c r="G54" s="428"/>
      <c r="H54" s="428"/>
      <c r="I54" s="428"/>
      <c r="J54" s="428" t="s">
        <v>673</v>
      </c>
      <c r="K54" s="458">
        <f t="shared" ref="K54:K55" si="10">F54</f>
        <v>12879788</v>
      </c>
      <c r="L54" s="458"/>
      <c r="M54" s="458"/>
      <c r="N54" s="458"/>
      <c r="O54" s="458">
        <f>K54</f>
        <v>12879788</v>
      </c>
    </row>
    <row r="55" spans="1:15" ht="13.8" thickBot="1">
      <c r="A55" s="424" t="s">
        <v>1627</v>
      </c>
      <c r="B55" s="639">
        <f>'Smmy LIT-FGD'!M529</f>
        <v>366763</v>
      </c>
      <c r="C55" s="434">
        <f t="shared" si="7"/>
        <v>60</v>
      </c>
      <c r="D55" s="639">
        <f>'Smmy LIT-FGD'!F529</f>
        <v>0</v>
      </c>
      <c r="E55" s="447"/>
      <c r="F55" s="447">
        <f t="shared" si="8"/>
        <v>366763</v>
      </c>
      <c r="G55" s="468"/>
      <c r="H55" s="692" t="s">
        <v>1410</v>
      </c>
      <c r="I55" s="693">
        <f>ROUND(SUM(F55+F54+F52+F51+F49+F46)/$C$15,0)</f>
        <v>7950</v>
      </c>
      <c r="J55" s="468" t="s">
        <v>347</v>
      </c>
      <c r="K55" s="458">
        <f t="shared" si="10"/>
        <v>366763</v>
      </c>
      <c r="L55" s="696"/>
      <c r="M55" s="696"/>
      <c r="N55" s="696"/>
      <c r="O55" s="458">
        <f>K55</f>
        <v>366763</v>
      </c>
    </row>
    <row r="56" spans="1:15" ht="14.25" customHeight="1" thickTop="1" thickBot="1">
      <c r="A56" s="697" t="s">
        <v>68</v>
      </c>
      <c r="B56" s="681">
        <f>SUM(B45:B55)</f>
        <v>105357897</v>
      </c>
      <c r="C56" s="681">
        <f>SUM(C45:C55)</f>
        <v>17197</v>
      </c>
      <c r="D56" s="698">
        <f>SUM(D45:D55)</f>
        <v>2212025</v>
      </c>
      <c r="E56" s="699">
        <f>SUM(E45:E55)</f>
        <v>2049439</v>
      </c>
      <c r="F56" s="700">
        <f>SUM(F45:F55)</f>
        <v>101096433</v>
      </c>
      <c r="G56" s="1150" t="s">
        <v>85</v>
      </c>
      <c r="H56" s="1151"/>
      <c r="I56" s="701" t="s">
        <v>1090</v>
      </c>
      <c r="J56" s="468" t="s">
        <v>674</v>
      </c>
      <c r="K56" s="702">
        <f>SUM(K45:K55)</f>
        <v>101096433</v>
      </c>
      <c r="L56" s="702">
        <f>SUM(L45:L55)</f>
        <v>39186804</v>
      </c>
      <c r="M56" s="702">
        <f>SUM(M45:M55)</f>
        <v>27630453</v>
      </c>
      <c r="N56" s="702">
        <f>SUM(N45:N55)</f>
        <v>21032625</v>
      </c>
      <c r="O56" s="702">
        <f>SUM(O45:O55)</f>
        <v>13246551</v>
      </c>
    </row>
    <row r="57" spans="1:15" ht="14.25" customHeight="1" thickTop="1" thickBot="1">
      <c r="B57" s="685"/>
      <c r="D57" s="428"/>
      <c r="E57" s="428"/>
      <c r="F57" s="796"/>
      <c r="G57" s="1152"/>
      <c r="H57" s="1153"/>
      <c r="I57" s="797">
        <f>ROUND($F$56/$C$15,0)</f>
        <v>16501</v>
      </c>
      <c r="J57" s="1160" t="s">
        <v>675</v>
      </c>
      <c r="K57" s="696"/>
      <c r="L57" s="696"/>
      <c r="M57" s="696"/>
      <c r="N57" s="696"/>
      <c r="O57" s="696"/>
    </row>
    <row r="58" spans="1:15" ht="13.5" customHeight="1" thickBot="1">
      <c r="A58" s="623" t="s">
        <v>23</v>
      </c>
      <c r="B58" s="632"/>
      <c r="D58" s="428"/>
      <c r="E58" s="428"/>
      <c r="F58" s="704"/>
      <c r="G58" s="1152"/>
      <c r="H58" s="1153"/>
      <c r="I58" s="798"/>
      <c r="J58" s="1160"/>
      <c r="K58" s="799">
        <f>ROUND(K56/$C$45,2)</f>
        <v>20361.82</v>
      </c>
      <c r="L58" s="799">
        <f t="shared" ref="L58:O58" si="11">ROUND(L56/$C$45,2)</f>
        <v>7892.61</v>
      </c>
      <c r="M58" s="799">
        <f t="shared" si="11"/>
        <v>5565.05</v>
      </c>
      <c r="N58" s="799">
        <f t="shared" si="11"/>
        <v>4236.18</v>
      </c>
      <c r="O58" s="799">
        <f t="shared" si="11"/>
        <v>2667.99</v>
      </c>
    </row>
    <row r="59" spans="1:15" ht="13.8" thickBot="1">
      <c r="A59" s="424" t="s">
        <v>61</v>
      </c>
      <c r="B59" s="800">
        <f>'Smmy LIT-FGD'!M551</f>
        <v>0</v>
      </c>
      <c r="C59" s="633">
        <f>ROUND(B59/$C$15,0)</f>
        <v>0</v>
      </c>
      <c r="D59" s="666">
        <f>'Smmy LIT-FGD'!F551</f>
        <v>0</v>
      </c>
      <c r="E59" s="470"/>
      <c r="F59" s="706">
        <f t="shared" ref="F59" si="12">B59-(SUM(D59:E59))</f>
        <v>0</v>
      </c>
      <c r="G59" s="1154"/>
      <c r="H59" s="1155"/>
      <c r="I59" s="658"/>
      <c r="J59" s="468"/>
      <c r="K59" s="674"/>
      <c r="L59" s="674"/>
      <c r="M59" s="674"/>
      <c r="N59" s="674"/>
      <c r="O59" s="674"/>
    </row>
    <row r="60" spans="1:15" ht="13.8" thickTop="1">
      <c r="A60" s="424" t="s">
        <v>627</v>
      </c>
      <c r="B60" s="666">
        <f>'Smmy LIT-FGD'!M561</f>
        <v>2554704</v>
      </c>
      <c r="C60" s="434">
        <f>ROUND(B60/$C$15,0)</f>
        <v>417</v>
      </c>
      <c r="D60" s="666">
        <f>'Smmy LIT-FGD'!F561</f>
        <v>815225</v>
      </c>
      <c r="E60" s="632"/>
      <c r="F60" s="447">
        <f t="shared" ref="F60:F62" si="13">B60-(SUM(D60:E60))</f>
        <v>1739479</v>
      </c>
      <c r="G60" s="428"/>
      <c r="H60" s="428"/>
      <c r="I60" s="428"/>
      <c r="J60" s="428"/>
    </row>
    <row r="61" spans="1:15">
      <c r="A61" s="424" t="s">
        <v>50</v>
      </c>
      <c r="B61" s="666">
        <f>'Smmy LIT-FGD'!M571</f>
        <v>0</v>
      </c>
      <c r="C61" s="434">
        <f>ROUND(B61/$C$15,0)</f>
        <v>0</v>
      </c>
      <c r="D61" s="666">
        <f>'Smmy LIT-FGD'!F571</f>
        <v>0</v>
      </c>
      <c r="E61" s="632"/>
      <c r="F61" s="447">
        <f t="shared" si="13"/>
        <v>0</v>
      </c>
      <c r="G61" s="428"/>
      <c r="H61" s="428"/>
      <c r="I61" s="428"/>
      <c r="J61" s="468"/>
      <c r="K61" s="801"/>
    </row>
    <row r="62" spans="1:15" ht="12" customHeight="1">
      <c r="A62" s="424" t="s">
        <v>46</v>
      </c>
      <c r="B62" s="666">
        <f>'Smmy LIT-FGD'!M581</f>
        <v>-3972924</v>
      </c>
      <c r="C62" s="434">
        <f>ROUND(B62/$C$15,0)</f>
        <v>-648</v>
      </c>
      <c r="D62" s="666">
        <f>'Smmy LIT-FGD'!F581</f>
        <v>0</v>
      </c>
      <c r="E62" s="632"/>
      <c r="F62" s="447">
        <f t="shared" si="13"/>
        <v>-3972924</v>
      </c>
      <c r="G62" s="468"/>
      <c r="H62" s="428"/>
      <c r="I62" s="428"/>
      <c r="J62" s="468"/>
      <c r="K62" s="802"/>
      <c r="L62" s="674"/>
      <c r="M62" s="674"/>
      <c r="N62" s="674"/>
      <c r="O62" s="803"/>
    </row>
    <row r="63" spans="1:15">
      <c r="A63" s="655" t="s">
        <v>3</v>
      </c>
      <c r="B63" s="656">
        <f>SUM(B59:B62)</f>
        <v>-1418220</v>
      </c>
      <c r="C63" s="656">
        <f>SUM(C59:C62)</f>
        <v>-231</v>
      </c>
      <c r="D63" s="656">
        <f>SUM(D59:D62)</f>
        <v>815225</v>
      </c>
      <c r="E63" s="656">
        <f>SUM(E59:E62)</f>
        <v>0</v>
      </c>
      <c r="F63" s="708">
        <f>SUM(F59:F62)</f>
        <v>-2233445</v>
      </c>
      <c r="G63" s="428"/>
      <c r="H63" s="428"/>
      <c r="I63" s="428"/>
      <c r="J63" s="468"/>
    </row>
    <row r="64" spans="1:15">
      <c r="B64" s="632"/>
      <c r="D64" s="428"/>
      <c r="E64" s="428"/>
      <c r="F64" s="428"/>
      <c r="G64" s="428"/>
      <c r="H64" s="428"/>
      <c r="I64" s="428"/>
      <c r="J64" s="428"/>
    </row>
    <row r="65" spans="1:15">
      <c r="A65" s="623" t="s">
        <v>24</v>
      </c>
      <c r="B65" s="632"/>
      <c r="D65" s="428"/>
      <c r="E65" s="428"/>
      <c r="F65" s="468"/>
      <c r="G65" s="468"/>
      <c r="H65" s="468"/>
      <c r="I65" s="468"/>
      <c r="J65" s="468"/>
      <c r="K65" s="674"/>
      <c r="L65" s="674"/>
      <c r="M65" s="674"/>
      <c r="N65" s="674"/>
      <c r="O65" s="674"/>
    </row>
    <row r="66" spans="1:15">
      <c r="A66" s="424" t="s">
        <v>47</v>
      </c>
      <c r="B66" s="800">
        <f>'Smmy LIT-FGD'!M603</f>
        <v>-313162</v>
      </c>
      <c r="C66" s="633">
        <f>ROUND(B66/$C$15,0)</f>
        <v>-51</v>
      </c>
      <c r="D66" s="666">
        <f>'Smmy LIT-FGD'!F603</f>
        <v>0</v>
      </c>
      <c r="E66" s="470"/>
      <c r="F66" s="470">
        <f t="shared" ref="F66:F67" si="14">B66-(SUM(D66:E66))</f>
        <v>-313162</v>
      </c>
      <c r="G66" s="428"/>
      <c r="H66" s="428"/>
      <c r="I66" s="428"/>
      <c r="J66" s="428"/>
    </row>
    <row r="67" spans="1:15">
      <c r="A67" s="424" t="s">
        <v>48</v>
      </c>
      <c r="B67" s="666">
        <f>'Smmy LIT-FGD'!M613</f>
        <v>0</v>
      </c>
      <c r="C67" s="434">
        <f>ROUND(B67/$C$15,0)</f>
        <v>0</v>
      </c>
      <c r="D67" s="666">
        <f>'Smmy LIT-FGD'!F613</f>
        <v>0</v>
      </c>
      <c r="E67" s="632"/>
      <c r="F67" s="447">
        <f t="shared" si="14"/>
        <v>0</v>
      </c>
      <c r="G67" s="468"/>
      <c r="H67" s="468"/>
      <c r="I67" s="468"/>
      <c r="J67" s="468"/>
      <c r="K67" s="674"/>
      <c r="L67" s="674"/>
      <c r="M67" s="674"/>
      <c r="N67" s="674"/>
      <c r="O67" s="674"/>
    </row>
    <row r="68" spans="1:15">
      <c r="A68" s="655" t="s">
        <v>3</v>
      </c>
      <c r="B68" s="656">
        <f>SUM(B66:B67)</f>
        <v>-313162</v>
      </c>
      <c r="C68" s="656">
        <f>SUM(C66:C67)</f>
        <v>-51</v>
      </c>
      <c r="D68" s="656">
        <f>SUM(D66:D67)</f>
        <v>0</v>
      </c>
      <c r="E68" s="656">
        <f>SUM(E66:E67)</f>
        <v>0</v>
      </c>
      <c r="F68" s="656">
        <f>SUM(F66:F67)</f>
        <v>-313162</v>
      </c>
      <c r="G68" s="428"/>
      <c r="H68" s="428"/>
      <c r="I68" s="428"/>
      <c r="J68" s="428"/>
    </row>
    <row r="69" spans="1:15">
      <c r="B69" s="632"/>
      <c r="D69" s="428"/>
      <c r="E69" s="428"/>
      <c r="F69" s="428"/>
      <c r="G69" s="428"/>
      <c r="H69" s="428"/>
      <c r="I69" s="428"/>
      <c r="J69" s="428"/>
    </row>
    <row r="70" spans="1:15" ht="13.5" customHeight="1" thickBot="1">
      <c r="A70" s="709" t="s">
        <v>626</v>
      </c>
      <c r="B70" s="710">
        <f>B42-B56+B63+B68</f>
        <v>15194815</v>
      </c>
      <c r="C70" s="710">
        <f>C42-C56+C63+C68</f>
        <v>2480</v>
      </c>
      <c r="D70" s="710">
        <f>D42-D56+D63+D68</f>
        <v>-331423</v>
      </c>
      <c r="E70" s="710">
        <f>E42-E56+E63+E68</f>
        <v>-2049439</v>
      </c>
      <c r="F70" s="710">
        <f>F42-F56+F63+F68</f>
        <v>17575677</v>
      </c>
      <c r="G70" s="428"/>
      <c r="H70" s="428"/>
      <c r="I70" s="428"/>
      <c r="J70" s="428"/>
      <c r="K70" s="470"/>
    </row>
    <row r="71" spans="1:15" ht="14.25" customHeight="1" thickTop="1">
      <c r="D71" s="428"/>
      <c r="E71" s="428"/>
    </row>
    <row r="72" spans="1:15">
      <c r="D72" s="470"/>
      <c r="E72" s="428"/>
    </row>
    <row r="73" spans="1:15">
      <c r="D73" s="428"/>
      <c r="E73" s="428"/>
    </row>
    <row r="74" spans="1:15">
      <c r="B74" s="711">
        <f>'Smmy LIT-FGD'!$M$634</f>
        <v>15194815</v>
      </c>
      <c r="D74" s="711">
        <f>'Smmy LIT-FGD'!$F$634</f>
        <v>-331423</v>
      </c>
      <c r="E74" s="711">
        <f>'Smmy LIT-FGD'!$M$449*-1</f>
        <v>-2049439</v>
      </c>
    </row>
    <row r="75" spans="1:15">
      <c r="B75" s="711"/>
      <c r="D75" s="711">
        <f>'Smmy LIT-FGD'!F1992</f>
        <v>0</v>
      </c>
      <c r="E75" s="711">
        <f>+$D$47</f>
        <v>0</v>
      </c>
      <c r="F75" s="711"/>
    </row>
    <row r="76" spans="1:15">
      <c r="B76" s="712"/>
      <c r="D76" s="712">
        <f>-'Smmy LIT-FGD'!$M$2022</f>
        <v>0</v>
      </c>
      <c r="E76" s="712"/>
      <c r="F76" s="711"/>
    </row>
    <row r="77" spans="1:15">
      <c r="B77" s="711">
        <f>SUM(B74:B76)</f>
        <v>15194815</v>
      </c>
      <c r="D77" s="711">
        <f>SUM(D74:D76)</f>
        <v>-331423</v>
      </c>
      <c r="E77" s="711">
        <f>SUM(E74:E76)</f>
        <v>-2049439</v>
      </c>
      <c r="F77" s="711">
        <f>B77-D77-E77</f>
        <v>17575677</v>
      </c>
    </row>
    <row r="78" spans="1:15">
      <c r="B78" s="711"/>
      <c r="D78" s="711">
        <f>'Smmy LIT-FGD'!F2853*-1</f>
        <v>0</v>
      </c>
      <c r="E78" s="711"/>
      <c r="F78" s="711"/>
    </row>
    <row r="79" spans="1:15" ht="12.75" customHeight="1">
      <c r="B79" s="712"/>
      <c r="C79" s="673"/>
      <c r="D79" s="712">
        <f>'Smmy LIT-FGD'!M2853</f>
        <v>0</v>
      </c>
      <c r="E79" s="712"/>
      <c r="F79" s="712">
        <f>-D79-D78</f>
        <v>0</v>
      </c>
    </row>
    <row r="80" spans="1:15" ht="12.75" customHeight="1">
      <c r="B80" s="711">
        <f>SUM(B77:B79)</f>
        <v>15194815</v>
      </c>
      <c r="D80" s="711">
        <f>SUM(D77:D79)</f>
        <v>-331423</v>
      </c>
      <c r="E80" s="711">
        <f>SUM(E77:E79)</f>
        <v>-2049439</v>
      </c>
      <c r="F80" s="711">
        <f>SUM(F77:F79)</f>
        <v>17575677</v>
      </c>
    </row>
    <row r="81" spans="1:9" ht="12.75" customHeight="1">
      <c r="B81" s="711"/>
      <c r="D81" s="711"/>
      <c r="E81" s="711"/>
      <c r="F81" s="711"/>
    </row>
    <row r="82" spans="1:9" ht="12.75" customHeight="1">
      <c r="B82" s="470">
        <f>B70-B80</f>
        <v>0</v>
      </c>
      <c r="D82" s="470">
        <f>D70-D80</f>
        <v>0</v>
      </c>
      <c r="E82" s="470">
        <f>E70-E80</f>
        <v>0</v>
      </c>
      <c r="F82" s="470">
        <f>F70-F80</f>
        <v>0</v>
      </c>
    </row>
    <row r="83" spans="1:9" ht="12.75" customHeight="1">
      <c r="D83" s="428"/>
      <c r="E83" s="428"/>
      <c r="F83" s="713" t="str">
        <f>IF(F82=0,"Balanced","Error")</f>
        <v>Balanced</v>
      </c>
    </row>
    <row r="86" spans="1:9" ht="14.25" customHeight="1"/>
    <row r="87" spans="1:9" ht="14.25" customHeight="1"/>
    <row r="92" spans="1:9" ht="15.6">
      <c r="A92" s="720" t="str">
        <f>A1</f>
        <v>Statewide Summary - Lamar State Colleges</v>
      </c>
      <c r="B92" s="804" t="s">
        <v>1263</v>
      </c>
      <c r="I92" s="428"/>
    </row>
    <row r="93" spans="1:9" ht="15.6">
      <c r="A93" s="720" t="s">
        <v>1264</v>
      </c>
      <c r="B93" s="805" t="s">
        <v>1304</v>
      </c>
      <c r="I93" s="428"/>
    </row>
    <row r="94" spans="1:9" ht="15">
      <c r="A94" s="717" t="s">
        <v>1262</v>
      </c>
      <c r="B94" s="806">
        <f>C15</f>
        <v>6126.5</v>
      </c>
      <c r="I94" s="428"/>
    </row>
    <row r="95" spans="1:9" ht="15.6">
      <c r="A95" s="720"/>
      <c r="B95" s="436"/>
      <c r="I95" s="428"/>
    </row>
    <row r="96" spans="1:9">
      <c r="A96" s="424" t="s">
        <v>1</v>
      </c>
      <c r="B96" s="807">
        <f>B19</f>
        <v>55127402</v>
      </c>
      <c r="I96" s="428"/>
    </row>
    <row r="97" spans="1:9">
      <c r="A97" s="424" t="s">
        <v>2</v>
      </c>
      <c r="B97" s="807">
        <f>B20</f>
        <v>2128845</v>
      </c>
      <c r="I97" s="428"/>
    </row>
    <row r="98" spans="1:9">
      <c r="A98" s="424" t="s">
        <v>116</v>
      </c>
      <c r="B98" s="807" t="s">
        <v>170</v>
      </c>
      <c r="I98" s="428"/>
    </row>
    <row r="99" spans="1:9">
      <c r="A99" s="424" t="s">
        <v>1153</v>
      </c>
      <c r="B99" s="807">
        <f>B22+B23</f>
        <v>6258628</v>
      </c>
      <c r="I99" s="428"/>
    </row>
    <row r="100" spans="1:9">
      <c r="A100" s="424" t="s">
        <v>26</v>
      </c>
      <c r="B100" s="807">
        <f>B29</f>
        <v>13485724</v>
      </c>
      <c r="I100" s="428"/>
    </row>
    <row r="101" spans="1:9">
      <c r="A101" s="424" t="s">
        <v>1265</v>
      </c>
      <c r="B101" s="807">
        <f>B32</f>
        <v>34365865</v>
      </c>
      <c r="I101" s="428"/>
    </row>
    <row r="102" spans="1:9">
      <c r="A102" s="424" t="s">
        <v>1266</v>
      </c>
      <c r="B102" s="807">
        <f>B41-B39</f>
        <v>10917630</v>
      </c>
      <c r="I102" s="428"/>
    </row>
    <row r="103" spans="1:9">
      <c r="A103" s="424" t="s">
        <v>1269</v>
      </c>
      <c r="B103" s="807" t="s">
        <v>170</v>
      </c>
      <c r="I103" s="428"/>
    </row>
    <row r="104" spans="1:9">
      <c r="A104" s="424" t="s">
        <v>1267</v>
      </c>
      <c r="B104" s="808">
        <f>B39</f>
        <v>0</v>
      </c>
      <c r="I104" s="428"/>
    </row>
    <row r="105" spans="1:9">
      <c r="A105" s="424" t="s">
        <v>1268</v>
      </c>
      <c r="B105" s="633">
        <f>SUM(B96:B104)</f>
        <v>122284094</v>
      </c>
      <c r="I105" s="428"/>
    </row>
    <row r="106" spans="1:9">
      <c r="I106" s="428"/>
    </row>
    <row r="107" spans="1:9">
      <c r="I107" s="428"/>
    </row>
    <row r="108" spans="1:9">
      <c r="I108" s="428"/>
    </row>
    <row r="109" spans="1:9">
      <c r="B109" s="633">
        <f>B42</f>
        <v>122284094</v>
      </c>
      <c r="I109" s="428"/>
    </row>
    <row r="110" spans="1:9">
      <c r="I110" s="428"/>
    </row>
    <row r="111" spans="1:9">
      <c r="I111" s="428"/>
    </row>
    <row r="112" spans="1:9">
      <c r="B112" s="633">
        <f>B105-B109</f>
        <v>0</v>
      </c>
      <c r="I112" s="428"/>
    </row>
  </sheetData>
  <dataConsolidate link="1">
    <dataRefs count="7">
      <dataRef ref="C6" sheet="LIT Sum" r:id="rId1"/>
      <dataRef ref="C6" sheet="LSCO Sum" r:id="rId2"/>
      <dataRef ref="C6" sheet="LSCPA Sum" r:id="rId3"/>
      <dataRef ref="C6" sheet="TSTCH Sum" r:id="rId4"/>
      <dataRef ref="C6" sheet="TSTCM Sum" r:id="rId5"/>
      <dataRef ref="C6" sheet="TSTCW Sum" r:id="rId6"/>
      <dataRef ref="C6" sheet="TSTCWTX Sum" r:id="rId7"/>
    </dataRefs>
  </dataConsolidate>
  <mergeCells count="17">
    <mergeCell ref="K47:O47"/>
    <mergeCell ref="K53:O53"/>
    <mergeCell ref="G56:H59"/>
    <mergeCell ref="J57:J58"/>
    <mergeCell ref="K40:K43"/>
    <mergeCell ref="L40:L43"/>
    <mergeCell ref="M40:M43"/>
    <mergeCell ref="N40:N43"/>
    <mergeCell ref="O40:O43"/>
    <mergeCell ref="G41:H41"/>
    <mergeCell ref="G42:H42"/>
    <mergeCell ref="K39:O39"/>
    <mergeCell ref="F1:I1"/>
    <mergeCell ref="J1:O1"/>
    <mergeCell ref="D4:D5"/>
    <mergeCell ref="E4:E5"/>
    <mergeCell ref="K38:O38"/>
  </mergeCells>
  <hyperlinks>
    <hyperlink ref="E1" location="Index!A1" display="Return to Index" xr:uid="{00000000-0004-0000-1600-000000000000}"/>
  </hyperlinks>
  <printOptions horizontalCentered="1"/>
  <pageMargins left="0.25" right="0.25" top="0.5" bottom="0.3" header="0.3" footer="0.25"/>
  <pageSetup scale="90" fitToHeight="2" orientation="portrait" r:id="rId8"/>
  <headerFooter alignWithMargins="0"/>
  <rowBreaks count="1" manualBreakCount="1">
    <brk id="71" max="1" man="1"/>
  </rowBreaks>
  <legacyDrawing r:id="rId9"/>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5" tint="0.39997558519241921"/>
    <pageSetUpPr fitToPage="1"/>
  </sheetPr>
  <dimension ref="A1:P823"/>
  <sheetViews>
    <sheetView showGridLines="0" topLeftCell="A2" zoomScale="70" zoomScaleNormal="70" workbookViewId="0">
      <pane ySplit="7" topLeftCell="A9" activePane="bottomLeft" state="frozen"/>
      <selection activeCell="I90" sqref="I90"/>
      <selection pane="bottomLeft" activeCell="I90" sqref="I90"/>
    </sheetView>
  </sheetViews>
  <sheetFormatPr defaultColWidth="9.109375" defaultRowHeight="13.2" outlineLevelRow="1"/>
  <cols>
    <col min="1" max="1" width="4.33203125" style="448" customWidth="1"/>
    <col min="2" max="2" width="60.109375" style="440" customWidth="1"/>
    <col min="3" max="3" width="1.88671875" style="440" customWidth="1"/>
    <col min="4" max="4" width="15.5546875" style="440" customWidth="1"/>
    <col min="5" max="5" width="14.6640625" style="440" customWidth="1"/>
    <col min="6" max="6" width="15.109375" style="440" customWidth="1"/>
    <col min="7" max="7" width="16" style="440" customWidth="1"/>
    <col min="8" max="8" width="12.6640625" style="440" customWidth="1"/>
    <col min="9" max="9" width="17.44140625" style="440" customWidth="1"/>
    <col min="10" max="10" width="15.5546875" style="440" customWidth="1"/>
    <col min="11" max="11" width="16" style="440" customWidth="1"/>
    <col min="12" max="12" width="15.5546875" style="440" customWidth="1"/>
    <col min="13" max="13" width="21.109375" style="440" customWidth="1"/>
    <col min="14" max="14" width="7.109375" style="440" customWidth="1"/>
    <col min="15" max="15" width="22.33203125" style="440" customWidth="1"/>
    <col min="16" max="16" width="19.5546875" style="440" customWidth="1"/>
    <col min="17" max="16384" width="9.109375" style="440"/>
  </cols>
  <sheetData>
    <row r="1" spans="1:16" s="448" customFormat="1" ht="13.8" hidden="1" thickBot="1">
      <c r="A1" s="448">
        <v>0</v>
      </c>
      <c r="B1" s="448" t="s">
        <v>1129</v>
      </c>
      <c r="D1" s="448">
        <v>2</v>
      </c>
      <c r="E1" s="448">
        <v>3</v>
      </c>
      <c r="F1" s="448">
        <v>4</v>
      </c>
      <c r="G1" s="448">
        <v>5</v>
      </c>
      <c r="H1" s="448">
        <v>6</v>
      </c>
      <c r="I1" s="448">
        <v>7</v>
      </c>
      <c r="J1" s="448">
        <v>8</v>
      </c>
      <c r="K1" s="448">
        <v>9</v>
      </c>
      <c r="L1" s="448">
        <v>10</v>
      </c>
      <c r="M1" s="448">
        <v>11</v>
      </c>
      <c r="N1" s="448">
        <v>12</v>
      </c>
      <c r="O1" s="448">
        <v>13</v>
      </c>
    </row>
    <row r="2" spans="1:16" ht="21.6" thickBot="1">
      <c r="A2" s="448">
        <v>1</v>
      </c>
      <c r="B2" s="1175" t="s">
        <v>1416</v>
      </c>
      <c r="C2" s="1175"/>
      <c r="D2" s="1175"/>
      <c r="E2" s="1175"/>
      <c r="F2" s="1175"/>
      <c r="G2" s="1175"/>
      <c r="H2" s="1175"/>
      <c r="I2" s="1175"/>
      <c r="J2" s="441"/>
      <c r="K2" s="441"/>
      <c r="L2" s="441"/>
      <c r="M2" s="443"/>
      <c r="O2" s="426" t="s">
        <v>1079</v>
      </c>
    </row>
    <row r="3" spans="1:16" ht="21">
      <c r="A3" s="448">
        <v>2</v>
      </c>
      <c r="B3" s="1175" t="str">
        <f>'Smmy LIT-TSTC Chrts'!$A$2</f>
        <v>For the Year Ended August 31, 2022</v>
      </c>
      <c r="C3" s="1175"/>
      <c r="D3" s="1175"/>
      <c r="E3" s="1175"/>
      <c r="F3" s="1175"/>
      <c r="J3" s="441"/>
      <c r="K3" s="441"/>
      <c r="L3" s="441"/>
      <c r="M3" s="443"/>
    </row>
    <row r="4" spans="1:16" ht="21">
      <c r="A4" s="448">
        <v>3</v>
      </c>
      <c r="B4" s="1175" t="str">
        <f>'Smmy LIT-TSTC Chrts'!$A$3</f>
        <v>Source: FY 2022 Annual Financial Report</v>
      </c>
      <c r="C4" s="1175"/>
      <c r="D4" s="1175"/>
      <c r="E4" s="1175"/>
      <c r="F4" s="1175"/>
      <c r="J4" s="441"/>
      <c r="K4" s="441"/>
      <c r="L4" s="441"/>
      <c r="M4" s="443"/>
    </row>
    <row r="5" spans="1:16">
      <c r="A5" s="448">
        <v>4</v>
      </c>
      <c r="M5" s="448"/>
    </row>
    <row r="6" spans="1:16" ht="15" customHeight="1">
      <c r="A6" s="448">
        <v>5</v>
      </c>
      <c r="B6" s="1173" t="str">
        <f>'Smmy LIT-TSTC Chrts'!$C$32</f>
        <v>Detail Worksheet FY 2022</v>
      </c>
      <c r="C6" s="1173"/>
      <c r="D6" s="1174"/>
      <c r="E6" s="1174"/>
      <c r="F6" s="1174"/>
      <c r="G6" s="1174"/>
      <c r="H6" s="1174"/>
      <c r="I6" s="1174"/>
      <c r="J6" s="1174"/>
      <c r="K6" s="1174"/>
      <c r="L6" s="1174"/>
      <c r="M6" s="1174"/>
    </row>
    <row r="7" spans="1:16">
      <c r="A7" s="448">
        <v>6</v>
      </c>
      <c r="B7" s="449"/>
      <c r="C7" s="449"/>
      <c r="M7" s="450" t="str">
        <f>'Smmy LIT-TSTC Chrts'!$C$33</f>
        <v>FY 2022</v>
      </c>
      <c r="O7" s="448"/>
    </row>
    <row r="8" spans="1:16" ht="39.6">
      <c r="A8" s="448">
        <v>7</v>
      </c>
      <c r="B8" s="527" t="s">
        <v>70</v>
      </c>
      <c r="C8" s="527"/>
      <c r="D8" s="746" t="s">
        <v>30</v>
      </c>
      <c r="E8" s="746" t="s">
        <v>31</v>
      </c>
      <c r="F8" s="746" t="s">
        <v>22</v>
      </c>
      <c r="G8" s="746" t="s">
        <v>32</v>
      </c>
      <c r="H8" s="746" t="s">
        <v>33</v>
      </c>
      <c r="I8" s="746" t="s">
        <v>34</v>
      </c>
      <c r="J8" s="746" t="s">
        <v>35</v>
      </c>
      <c r="K8" s="746" t="s">
        <v>36</v>
      </c>
      <c r="L8" s="746" t="s">
        <v>37</v>
      </c>
      <c r="M8" s="746" t="s">
        <v>38</v>
      </c>
    </row>
    <row r="9" spans="1:16">
      <c r="A9" s="448">
        <v>8</v>
      </c>
      <c r="B9" s="449" t="s">
        <v>0</v>
      </c>
      <c r="C9" s="449"/>
      <c r="D9" s="747"/>
      <c r="E9" s="747"/>
      <c r="F9" s="747"/>
      <c r="G9" s="747"/>
      <c r="H9" s="747"/>
      <c r="I9" s="747"/>
      <c r="J9" s="747"/>
      <c r="K9" s="747"/>
      <c r="L9" s="747"/>
      <c r="M9" s="747"/>
    </row>
    <row r="10" spans="1:16" hidden="1" outlineLevel="1">
      <c r="B10" s="770" t="str">
        <f>'LIT FGD'!$B$2</f>
        <v>Lamar Institute of Technology</v>
      </c>
      <c r="C10" s="449"/>
      <c r="D10" s="747">
        <f>'LIT FGD'!$D$10</f>
        <v>22340648</v>
      </c>
      <c r="E10" s="747">
        <f>'LIT FGD'!$E$10</f>
        <v>0</v>
      </c>
      <c r="F10" s="747">
        <f>'LIT FGD'!$F$10</f>
        <v>0</v>
      </c>
      <c r="G10" s="747">
        <f>'LIT FGD'!$G$10</f>
        <v>0</v>
      </c>
      <c r="H10" s="747">
        <f>'LIT FGD'!$H$10</f>
        <v>0</v>
      </c>
      <c r="I10" s="747">
        <f>'LIT FGD'!$I$10</f>
        <v>0</v>
      </c>
      <c r="J10" s="747">
        <f>'LIT FGD'!$J$10</f>
        <v>0</v>
      </c>
      <c r="K10" s="747">
        <f>'LIT FGD'!$K$10</f>
        <v>0</v>
      </c>
      <c r="L10" s="747">
        <f>'LIT FGD'!$L$10</f>
        <v>0</v>
      </c>
      <c r="M10" s="747">
        <f>'LIT FGD'!$M$10</f>
        <v>22340648</v>
      </c>
      <c r="O10" s="440">
        <v>386999</v>
      </c>
      <c r="P10" s="440">
        <f>O10+M10</f>
        <v>22727647</v>
      </c>
    </row>
    <row r="11" spans="1:16" hidden="1" outlineLevel="1">
      <c r="B11" s="770" t="str">
        <f>'LSCO FGD'!$B$2</f>
        <v>Lamar State College - Orange</v>
      </c>
      <c r="C11" s="449"/>
      <c r="D11" s="747">
        <f>'LSCO FGD'!$D$10</f>
        <v>15246265</v>
      </c>
      <c r="E11" s="747">
        <f>'LSCO FGD'!$E$10</f>
        <v>0</v>
      </c>
      <c r="F11" s="747">
        <f>'LSCO FGD'!$F$10</f>
        <v>0</v>
      </c>
      <c r="G11" s="747">
        <f>'LSCO FGD'!$G$10</f>
        <v>0</v>
      </c>
      <c r="H11" s="747">
        <f>'LSCO FGD'!$H$10</f>
        <v>0</v>
      </c>
      <c r="I11" s="747">
        <f>'LSCO FGD'!$I$10</f>
        <v>0</v>
      </c>
      <c r="J11" s="747">
        <f>'LSCO FGD'!$J$10</f>
        <v>0</v>
      </c>
      <c r="K11" s="747">
        <f>'LSCO FGD'!$K$10</f>
        <v>0</v>
      </c>
      <c r="L11" s="747">
        <f>'LSCO FGD'!$L$10</f>
        <v>0</v>
      </c>
      <c r="M11" s="747">
        <f>'LSCO FGD'!$M$10</f>
        <v>15246265</v>
      </c>
      <c r="O11" s="440">
        <v>1101479</v>
      </c>
      <c r="P11" s="440">
        <f t="shared" ref="P11:P18" si="0">O11+M11</f>
        <v>16347744</v>
      </c>
    </row>
    <row r="12" spans="1:16" hidden="1" outlineLevel="1">
      <c r="B12" s="770" t="str">
        <f>'LSCPA FGD'!$B$2</f>
        <v>Lamar State College - Port Arthur</v>
      </c>
      <c r="C12" s="449"/>
      <c r="D12" s="747">
        <f>'LSCPA FGD'!$D$10</f>
        <v>17540489</v>
      </c>
      <c r="E12" s="747">
        <f>'LSCPA FGD'!$E$10</f>
        <v>0</v>
      </c>
      <c r="F12" s="747">
        <f>'LSCPA FGD'!$F$10</f>
        <v>0</v>
      </c>
      <c r="G12" s="747">
        <f>'LSCPA FGD'!$G$10</f>
        <v>0</v>
      </c>
      <c r="H12" s="747">
        <f>'LSCPA FGD'!$H$10</f>
        <v>0</v>
      </c>
      <c r="I12" s="747">
        <f>'LSCPA FGD'!$I$10</f>
        <v>0</v>
      </c>
      <c r="J12" s="747">
        <f>'LSCPA FGD'!$J$10</f>
        <v>0</v>
      </c>
      <c r="K12" s="747">
        <f>'LSCPA FGD'!$K$10</f>
        <v>0</v>
      </c>
      <c r="L12" s="747">
        <f>'LSCPA FGD'!$L$10</f>
        <v>0</v>
      </c>
      <c r="M12" s="747">
        <f>'LSCPA FGD'!$M$10</f>
        <v>17540489</v>
      </c>
      <c r="O12" s="440">
        <v>1574366</v>
      </c>
      <c r="P12" s="440">
        <f t="shared" si="0"/>
        <v>19114855</v>
      </c>
    </row>
    <row r="13" spans="1:16" hidden="1" outlineLevel="1">
      <c r="B13" s="770"/>
      <c r="C13" s="449"/>
      <c r="D13" s="747"/>
      <c r="E13" s="747"/>
      <c r="F13" s="747"/>
      <c r="G13" s="747"/>
      <c r="H13" s="747"/>
      <c r="I13" s="747"/>
      <c r="J13" s="747"/>
      <c r="K13" s="747"/>
      <c r="L13" s="747"/>
      <c r="M13" s="747"/>
      <c r="O13" s="440">
        <v>2247661</v>
      </c>
      <c r="P13" s="440">
        <f t="shared" si="0"/>
        <v>2247661</v>
      </c>
    </row>
    <row r="14" spans="1:16" hidden="1" outlineLevel="1">
      <c r="B14" s="770"/>
      <c r="C14" s="449"/>
      <c r="D14" s="747"/>
      <c r="E14" s="747"/>
      <c r="F14" s="747"/>
      <c r="G14" s="747"/>
      <c r="H14" s="747"/>
      <c r="I14" s="747"/>
      <c r="J14" s="747"/>
      <c r="K14" s="747"/>
      <c r="L14" s="747"/>
      <c r="M14" s="747"/>
      <c r="O14" s="440">
        <v>254887</v>
      </c>
      <c r="P14" s="440">
        <f t="shared" si="0"/>
        <v>254887</v>
      </c>
    </row>
    <row r="15" spans="1:16" hidden="1" outlineLevel="1">
      <c r="B15" s="770"/>
      <c r="C15" s="449"/>
      <c r="D15" s="747"/>
      <c r="E15" s="747"/>
      <c r="F15" s="747"/>
      <c r="G15" s="747"/>
      <c r="H15" s="747"/>
      <c r="I15" s="747"/>
      <c r="J15" s="747"/>
      <c r="K15" s="747"/>
      <c r="L15" s="747"/>
      <c r="M15" s="747"/>
      <c r="O15" s="440">
        <v>3219011</v>
      </c>
      <c r="P15" s="440">
        <f t="shared" si="0"/>
        <v>3219011</v>
      </c>
    </row>
    <row r="16" spans="1:16" hidden="1" outlineLevel="1">
      <c r="B16" s="770"/>
      <c r="C16" s="449"/>
      <c r="D16" s="747"/>
      <c r="E16" s="747"/>
      <c r="F16" s="747"/>
      <c r="G16" s="747"/>
      <c r="H16" s="747"/>
      <c r="I16" s="747"/>
      <c r="J16" s="747"/>
      <c r="K16" s="747"/>
      <c r="L16" s="747"/>
      <c r="M16" s="747"/>
      <c r="O16" s="440">
        <v>528795</v>
      </c>
      <c r="P16" s="440">
        <f t="shared" si="0"/>
        <v>528795</v>
      </c>
    </row>
    <row r="17" spans="2:16" s="440" customFormat="1" hidden="1" outlineLevel="1">
      <c r="B17" s="770"/>
      <c r="C17" s="449"/>
      <c r="D17" s="747"/>
      <c r="E17" s="747"/>
      <c r="F17" s="747"/>
      <c r="G17" s="747"/>
      <c r="H17" s="747"/>
      <c r="I17" s="747"/>
      <c r="J17" s="747"/>
      <c r="K17" s="747"/>
      <c r="L17" s="747"/>
      <c r="M17" s="747"/>
      <c r="O17" s="440">
        <v>528795</v>
      </c>
      <c r="P17" s="440">
        <f t="shared" si="0"/>
        <v>528795</v>
      </c>
    </row>
    <row r="18" spans="2:16" s="440" customFormat="1" hidden="1" outlineLevel="1">
      <c r="B18" s="770"/>
      <c r="C18" s="449"/>
      <c r="D18" s="747"/>
      <c r="E18" s="747"/>
      <c r="F18" s="747"/>
      <c r="G18" s="747"/>
      <c r="H18" s="747"/>
      <c r="I18" s="747"/>
      <c r="J18" s="747"/>
      <c r="K18" s="747"/>
      <c r="L18" s="747"/>
      <c r="M18" s="747"/>
      <c r="O18" s="440">
        <v>528795</v>
      </c>
      <c r="P18" s="440">
        <f t="shared" si="0"/>
        <v>528795</v>
      </c>
    </row>
    <row r="19" spans="2:16" s="440" customFormat="1" collapsed="1">
      <c r="B19" s="440" t="s">
        <v>1</v>
      </c>
      <c r="D19" s="458">
        <f t="shared" ref="D19:M19" si="1">SUM(D10:D18)</f>
        <v>55127402</v>
      </c>
      <c r="E19" s="458">
        <f t="shared" si="1"/>
        <v>0</v>
      </c>
      <c r="F19" s="458">
        <f t="shared" si="1"/>
        <v>0</v>
      </c>
      <c r="G19" s="458">
        <f t="shared" si="1"/>
        <v>0</v>
      </c>
      <c r="H19" s="458">
        <f t="shared" si="1"/>
        <v>0</v>
      </c>
      <c r="I19" s="458">
        <f t="shared" si="1"/>
        <v>0</v>
      </c>
      <c r="J19" s="458">
        <f t="shared" si="1"/>
        <v>0</v>
      </c>
      <c r="K19" s="458">
        <f t="shared" si="1"/>
        <v>0</v>
      </c>
      <c r="L19" s="458">
        <f t="shared" si="1"/>
        <v>0</v>
      </c>
      <c r="M19" s="458">
        <f t="shared" si="1"/>
        <v>55127402</v>
      </c>
    </row>
    <row r="20" spans="2:16" s="440" customFormat="1" hidden="1" outlineLevel="1">
      <c r="B20" s="770" t="str">
        <f>'LIT FGD'!$B$2</f>
        <v>Lamar Institute of Technology</v>
      </c>
      <c r="D20" s="458">
        <f>'LIT FGD'!$D$11</f>
        <v>801452</v>
      </c>
      <c r="E20" s="458">
        <f>'LIT FGD'!$E$11</f>
        <v>0</v>
      </c>
      <c r="F20" s="458">
        <f>'LIT FGD'!$F$11</f>
        <v>0</v>
      </c>
      <c r="G20" s="458">
        <f>'LIT FGD'!$G$11</f>
        <v>0</v>
      </c>
      <c r="H20" s="458">
        <f>'LIT FGD'!$H$11</f>
        <v>0</v>
      </c>
      <c r="I20" s="458">
        <f>'LIT FGD'!$I$11</f>
        <v>0</v>
      </c>
      <c r="J20" s="458">
        <f>'LIT FGD'!$J$11</f>
        <v>0</v>
      </c>
      <c r="K20" s="458">
        <f>'LIT FGD'!$K$11</f>
        <v>0</v>
      </c>
      <c r="L20" s="458">
        <f>'LIT FGD'!$L$11</f>
        <v>0</v>
      </c>
      <c r="M20" s="458">
        <f>'LIT FGD'!$M$11</f>
        <v>801452</v>
      </c>
    </row>
    <row r="21" spans="2:16" s="440" customFormat="1" hidden="1" outlineLevel="1">
      <c r="B21" s="770" t="str">
        <f>'LSCO FGD'!$B$2</f>
        <v>Lamar State College - Orange</v>
      </c>
      <c r="D21" s="458">
        <f>'LSCO FGD'!$D$11</f>
        <v>262253</v>
      </c>
      <c r="E21" s="458">
        <f>'LSCO FGD'!$E$11</f>
        <v>0</v>
      </c>
      <c r="F21" s="458">
        <f>'LSCO FGD'!$F$11</f>
        <v>0</v>
      </c>
      <c r="G21" s="458">
        <f>'LSCO FGD'!$G$11</f>
        <v>675993</v>
      </c>
      <c r="H21" s="458">
        <f>'LSCO FGD'!$H$11</f>
        <v>0</v>
      </c>
      <c r="I21" s="458">
        <f>'LSCO FGD'!$I$11</f>
        <v>0</v>
      </c>
      <c r="J21" s="458">
        <f>'LSCO FGD'!$J$11</f>
        <v>0</v>
      </c>
      <c r="K21" s="458">
        <f>'LSCO FGD'!$K$11</f>
        <v>0</v>
      </c>
      <c r="L21" s="458">
        <f>'LSCO FGD'!$L$11</f>
        <v>0</v>
      </c>
      <c r="M21" s="458">
        <f>'LSCO FGD'!$M$11</f>
        <v>938246</v>
      </c>
    </row>
    <row r="22" spans="2:16" s="440" customFormat="1" hidden="1" outlineLevel="1">
      <c r="B22" s="770" t="str">
        <f>'LSCPA FGD'!$B$2</f>
        <v>Lamar State College - Port Arthur</v>
      </c>
      <c r="D22" s="458">
        <f>'LSCPA FGD'!$D$11</f>
        <v>379147</v>
      </c>
      <c r="E22" s="458">
        <f>'LSCPA FGD'!$E$11</f>
        <v>0</v>
      </c>
      <c r="F22" s="458">
        <f>'LSCPA FGD'!$F$11</f>
        <v>0</v>
      </c>
      <c r="G22" s="458">
        <f>'LSCPA FGD'!$G$11</f>
        <v>10000</v>
      </c>
      <c r="H22" s="458">
        <f>'LSCPA FGD'!$H$11</f>
        <v>0</v>
      </c>
      <c r="I22" s="458">
        <f>'LSCPA FGD'!$I$11</f>
        <v>0</v>
      </c>
      <c r="J22" s="458">
        <f>'LSCPA FGD'!$J$11</f>
        <v>0</v>
      </c>
      <c r="K22" s="458">
        <f>'LSCPA FGD'!$K$11</f>
        <v>0</v>
      </c>
      <c r="L22" s="458">
        <f>'LSCPA FGD'!$L$11</f>
        <v>0</v>
      </c>
      <c r="M22" s="458">
        <f>'LSCPA FGD'!$M$11</f>
        <v>389147</v>
      </c>
    </row>
    <row r="23" spans="2:16" s="440" customFormat="1" hidden="1" outlineLevel="1">
      <c r="B23" s="770"/>
      <c r="D23" s="458"/>
      <c r="E23" s="458"/>
      <c r="F23" s="458"/>
      <c r="G23" s="458"/>
      <c r="H23" s="458"/>
      <c r="I23" s="458"/>
      <c r="J23" s="458"/>
      <c r="K23" s="458"/>
      <c r="L23" s="458"/>
      <c r="M23" s="458"/>
    </row>
    <row r="24" spans="2:16" s="440" customFormat="1" hidden="1" outlineLevel="1">
      <c r="B24" s="770"/>
      <c r="D24" s="458"/>
      <c r="E24" s="458"/>
      <c r="F24" s="458"/>
      <c r="G24" s="458"/>
      <c r="H24" s="458"/>
      <c r="I24" s="458"/>
      <c r="J24" s="458"/>
      <c r="K24" s="458"/>
      <c r="L24" s="458"/>
      <c r="M24" s="458"/>
    </row>
    <row r="25" spans="2:16" s="440" customFormat="1" hidden="1" outlineLevel="1">
      <c r="B25" s="770"/>
      <c r="D25" s="458"/>
      <c r="E25" s="458"/>
      <c r="F25" s="458"/>
      <c r="G25" s="458"/>
      <c r="H25" s="458"/>
      <c r="I25" s="458"/>
      <c r="J25" s="458"/>
      <c r="K25" s="458"/>
      <c r="L25" s="458"/>
      <c r="M25" s="458"/>
    </row>
    <row r="26" spans="2:16" s="440" customFormat="1" hidden="1" outlineLevel="1">
      <c r="B26" s="770"/>
      <c r="D26" s="458"/>
      <c r="E26" s="458"/>
      <c r="F26" s="458"/>
      <c r="G26" s="458"/>
      <c r="H26" s="458"/>
      <c r="I26" s="458"/>
      <c r="J26" s="458"/>
      <c r="K26" s="458"/>
      <c r="L26" s="458"/>
      <c r="M26" s="458"/>
    </row>
    <row r="27" spans="2:16" s="440" customFormat="1" hidden="1" outlineLevel="1">
      <c r="B27" s="770"/>
      <c r="D27" s="458"/>
      <c r="E27" s="458"/>
      <c r="F27" s="458"/>
      <c r="G27" s="458"/>
      <c r="H27" s="458"/>
      <c r="I27" s="458"/>
      <c r="J27" s="458"/>
      <c r="K27" s="458"/>
      <c r="L27" s="458"/>
      <c r="M27" s="458"/>
    </row>
    <row r="28" spans="2:16" s="440" customFormat="1" hidden="1" outlineLevel="1">
      <c r="B28" s="770"/>
      <c r="D28" s="458"/>
      <c r="E28" s="458"/>
      <c r="F28" s="458"/>
      <c r="G28" s="458"/>
      <c r="H28" s="458"/>
      <c r="I28" s="458"/>
      <c r="J28" s="458"/>
      <c r="K28" s="458"/>
      <c r="L28" s="458"/>
      <c r="M28" s="458"/>
    </row>
    <row r="29" spans="2:16" s="440" customFormat="1" collapsed="1">
      <c r="B29" s="440" t="s">
        <v>2</v>
      </c>
      <c r="D29" s="458">
        <f t="shared" ref="D29:M29" si="2">SUM(D20:D28)</f>
        <v>1442852</v>
      </c>
      <c r="E29" s="458">
        <f t="shared" si="2"/>
        <v>0</v>
      </c>
      <c r="F29" s="458">
        <f t="shared" si="2"/>
        <v>0</v>
      </c>
      <c r="G29" s="458">
        <f t="shared" si="2"/>
        <v>685993</v>
      </c>
      <c r="H29" s="458">
        <f t="shared" si="2"/>
        <v>0</v>
      </c>
      <c r="I29" s="458">
        <f t="shared" si="2"/>
        <v>0</v>
      </c>
      <c r="J29" s="458">
        <f t="shared" si="2"/>
        <v>0</v>
      </c>
      <c r="K29" s="458">
        <f t="shared" si="2"/>
        <v>0</v>
      </c>
      <c r="L29" s="458">
        <f t="shared" si="2"/>
        <v>0</v>
      </c>
      <c r="M29" s="458">
        <f t="shared" si="2"/>
        <v>2128845</v>
      </c>
    </row>
    <row r="30" spans="2:16" s="440" customFormat="1" hidden="1" outlineLevel="1">
      <c r="B30" s="770" t="str">
        <f>'LIT FGD'!$B$2</f>
        <v>Lamar Institute of Technology</v>
      </c>
      <c r="D30" s="458">
        <f>'LIT FGD'!$D$12</f>
        <v>0</v>
      </c>
      <c r="E30" s="458">
        <f>'LIT FGD'!$E$12</f>
        <v>0</v>
      </c>
      <c r="F30" s="458">
        <f>'LIT FGD'!$F$12</f>
        <v>0</v>
      </c>
      <c r="G30" s="458">
        <f>'LIT FGD'!$G$12</f>
        <v>0</v>
      </c>
      <c r="H30" s="458">
        <f>'LIT FGD'!$H$12</f>
        <v>0</v>
      </c>
      <c r="I30" s="458">
        <f>'LIT FGD'!$I$12</f>
        <v>0</v>
      </c>
      <c r="J30" s="458">
        <f>'LIT FGD'!$J$12</f>
        <v>0</v>
      </c>
      <c r="K30" s="458">
        <f>'LIT FGD'!$K$12</f>
        <v>0</v>
      </c>
      <c r="L30" s="458">
        <f>'LIT FGD'!$L$12</f>
        <v>0</v>
      </c>
      <c r="M30" s="458">
        <f>'LIT FGD'!$M$12</f>
        <v>0</v>
      </c>
    </row>
    <row r="31" spans="2:16" s="440" customFormat="1" hidden="1" outlineLevel="1">
      <c r="B31" s="770" t="str">
        <f>'LSCO FGD'!$B$2</f>
        <v>Lamar State College - Orange</v>
      </c>
      <c r="D31" s="458">
        <f>'LSCO FGD'!$D$12</f>
        <v>0</v>
      </c>
      <c r="E31" s="458">
        <f>'LSCO FGD'!$E$12</f>
        <v>0</v>
      </c>
      <c r="F31" s="458">
        <f>'LSCO FGD'!$F$12</f>
        <v>0</v>
      </c>
      <c r="G31" s="458">
        <f>'LSCO FGD'!$G$12</f>
        <v>0</v>
      </c>
      <c r="H31" s="458">
        <f>'LSCO FGD'!$H$12</f>
        <v>0</v>
      </c>
      <c r="I31" s="458">
        <f>'LSCO FGD'!$I$12</f>
        <v>0</v>
      </c>
      <c r="J31" s="458">
        <f>'LSCO FGD'!$J$12</f>
        <v>0</v>
      </c>
      <c r="K31" s="458">
        <f>'LSCO FGD'!$K$12</f>
        <v>0</v>
      </c>
      <c r="L31" s="458">
        <f>'LSCO FGD'!$L$12</f>
        <v>0</v>
      </c>
      <c r="M31" s="458">
        <f>'LSCO FGD'!$M$12</f>
        <v>0</v>
      </c>
    </row>
    <row r="32" spans="2:16" s="440" customFormat="1" hidden="1" outlineLevel="1">
      <c r="B32" s="770" t="str">
        <f>'LSCPA FGD'!$B$2</f>
        <v>Lamar State College - Port Arthur</v>
      </c>
      <c r="D32" s="458">
        <f>'LSCPA FGD'!$D$12</f>
        <v>0</v>
      </c>
      <c r="E32" s="458">
        <f>'LSCPA FGD'!$E$12</f>
        <v>0</v>
      </c>
      <c r="F32" s="458">
        <f>'LSCPA FGD'!$F$12</f>
        <v>0</v>
      </c>
      <c r="G32" s="458">
        <f>'LSCPA FGD'!$G$12</f>
        <v>0</v>
      </c>
      <c r="H32" s="458">
        <f>'LSCPA FGD'!$H$12</f>
        <v>0</v>
      </c>
      <c r="I32" s="458">
        <f>'LSCPA FGD'!$I$12</f>
        <v>0</v>
      </c>
      <c r="J32" s="458">
        <f>'LSCPA FGD'!$J$12</f>
        <v>0</v>
      </c>
      <c r="K32" s="458">
        <f>'LSCPA FGD'!$K$12</f>
        <v>0</v>
      </c>
      <c r="L32" s="458">
        <f>'LSCPA FGD'!$L$12</f>
        <v>0</v>
      </c>
      <c r="M32" s="458">
        <f>'LSCPA FGD'!$M$12</f>
        <v>0</v>
      </c>
    </row>
    <row r="33" spans="2:13" s="440" customFormat="1" hidden="1" outlineLevel="1">
      <c r="B33" s="770"/>
      <c r="D33" s="458"/>
      <c r="E33" s="458"/>
      <c r="F33" s="458"/>
      <c r="G33" s="458"/>
      <c r="H33" s="458"/>
      <c r="I33" s="458"/>
      <c r="J33" s="458"/>
      <c r="K33" s="458"/>
      <c r="L33" s="458"/>
      <c r="M33" s="458"/>
    </row>
    <row r="34" spans="2:13" s="440" customFormat="1" hidden="1" outlineLevel="1">
      <c r="B34" s="770"/>
      <c r="D34" s="458"/>
      <c r="E34" s="458"/>
      <c r="F34" s="458"/>
      <c r="G34" s="458"/>
      <c r="H34" s="458"/>
      <c r="I34" s="458"/>
      <c r="J34" s="458"/>
      <c r="K34" s="458"/>
      <c r="L34" s="458"/>
      <c r="M34" s="458"/>
    </row>
    <row r="35" spans="2:13" s="440" customFormat="1" hidden="1" outlineLevel="1">
      <c r="B35" s="770"/>
      <c r="D35" s="458"/>
      <c r="E35" s="458"/>
      <c r="F35" s="458"/>
      <c r="G35" s="458"/>
      <c r="H35" s="458"/>
      <c r="I35" s="458"/>
      <c r="J35" s="458"/>
      <c r="K35" s="458"/>
      <c r="L35" s="458"/>
      <c r="M35" s="458"/>
    </row>
    <row r="36" spans="2:13" s="440" customFormat="1" hidden="1" outlineLevel="1">
      <c r="B36" s="770"/>
      <c r="D36" s="458"/>
      <c r="E36" s="458"/>
      <c r="F36" s="458"/>
      <c r="G36" s="458"/>
      <c r="H36" s="458"/>
      <c r="I36" s="458"/>
      <c r="J36" s="458"/>
      <c r="K36" s="458"/>
      <c r="L36" s="458"/>
      <c r="M36" s="458"/>
    </row>
    <row r="37" spans="2:13" s="440" customFormat="1" hidden="1" outlineLevel="1">
      <c r="B37" s="770"/>
      <c r="D37" s="458"/>
      <c r="E37" s="458"/>
      <c r="F37" s="458"/>
      <c r="G37" s="458"/>
      <c r="H37" s="458"/>
      <c r="I37" s="458"/>
      <c r="J37" s="458"/>
      <c r="K37" s="458"/>
      <c r="L37" s="458"/>
      <c r="M37" s="458"/>
    </row>
    <row r="38" spans="2:13" s="440" customFormat="1" hidden="1" outlineLevel="1">
      <c r="B38" s="770"/>
      <c r="D38" s="458"/>
      <c r="E38" s="458"/>
      <c r="F38" s="458"/>
      <c r="G38" s="458"/>
      <c r="H38" s="458"/>
      <c r="I38" s="458"/>
      <c r="J38" s="458"/>
      <c r="K38" s="458"/>
      <c r="L38" s="458"/>
      <c r="M38" s="458"/>
    </row>
    <row r="39" spans="2:13" s="440" customFormat="1" collapsed="1">
      <c r="B39" s="440" t="s">
        <v>95</v>
      </c>
      <c r="D39" s="458">
        <f t="shared" ref="D39:M39" si="3">SUM(D30:D38)</f>
        <v>0</v>
      </c>
      <c r="E39" s="458">
        <f t="shared" si="3"/>
        <v>0</v>
      </c>
      <c r="F39" s="458">
        <f t="shared" si="3"/>
        <v>0</v>
      </c>
      <c r="G39" s="458">
        <f t="shared" si="3"/>
        <v>0</v>
      </c>
      <c r="H39" s="458">
        <f t="shared" si="3"/>
        <v>0</v>
      </c>
      <c r="I39" s="458">
        <f t="shared" si="3"/>
        <v>0</v>
      </c>
      <c r="J39" s="458">
        <f t="shared" si="3"/>
        <v>0</v>
      </c>
      <c r="K39" s="458">
        <f t="shared" si="3"/>
        <v>0</v>
      </c>
      <c r="L39" s="458">
        <f t="shared" si="3"/>
        <v>0</v>
      </c>
      <c r="M39" s="458">
        <f t="shared" si="3"/>
        <v>0</v>
      </c>
    </row>
    <row r="40" spans="2:13" s="440" customFormat="1" hidden="1" outlineLevel="1">
      <c r="B40" s="770" t="str">
        <f>'LIT FGD'!$B$2</f>
        <v>Lamar Institute of Technology</v>
      </c>
      <c r="D40" s="458">
        <f>'LIT FGD'!$D$13</f>
        <v>2553130</v>
      </c>
      <c r="E40" s="458">
        <f>'LIT FGD'!$E$13</f>
        <v>0</v>
      </c>
      <c r="F40" s="458">
        <f>'LIT FGD'!$F$13</f>
        <v>0</v>
      </c>
      <c r="G40" s="458">
        <f>'LIT FGD'!$G$13</f>
        <v>0</v>
      </c>
      <c r="H40" s="458">
        <f>'LIT FGD'!$H$13</f>
        <v>0</v>
      </c>
      <c r="I40" s="458">
        <f>'LIT FGD'!$I$13</f>
        <v>0</v>
      </c>
      <c r="J40" s="458">
        <f>'LIT FGD'!$J$13</f>
        <v>0</v>
      </c>
      <c r="K40" s="458">
        <f>'LIT FGD'!$K$13</f>
        <v>0</v>
      </c>
      <c r="L40" s="458">
        <f>'LIT FGD'!$L$13</f>
        <v>0</v>
      </c>
      <c r="M40" s="458">
        <f>'LIT FGD'!$M$13</f>
        <v>2553130</v>
      </c>
    </row>
    <row r="41" spans="2:13" s="440" customFormat="1" hidden="1" outlineLevel="1">
      <c r="B41" s="770" t="str">
        <f>'LSCO FGD'!$B$2</f>
        <v>Lamar State College - Orange</v>
      </c>
      <c r="D41" s="458">
        <f>'LSCO FGD'!$D$13</f>
        <v>1488396</v>
      </c>
      <c r="E41" s="458">
        <f>'LSCO FGD'!$E$13</f>
        <v>0</v>
      </c>
      <c r="F41" s="458">
        <f>'LSCO FGD'!$F$13</f>
        <v>0</v>
      </c>
      <c r="G41" s="458">
        <f>'LSCO FGD'!$G$13</f>
        <v>0</v>
      </c>
      <c r="H41" s="458">
        <f>'LSCO FGD'!$H$13</f>
        <v>0</v>
      </c>
      <c r="I41" s="458">
        <f>'LSCO FGD'!$I$13</f>
        <v>0</v>
      </c>
      <c r="J41" s="458">
        <f>'LSCO FGD'!$J$13</f>
        <v>0</v>
      </c>
      <c r="K41" s="458">
        <f>'LSCO FGD'!$K$13</f>
        <v>0</v>
      </c>
      <c r="L41" s="458">
        <f>'LSCO FGD'!$L$13</f>
        <v>0</v>
      </c>
      <c r="M41" s="458">
        <f>'LSCO FGD'!$M$13</f>
        <v>1488396</v>
      </c>
    </row>
    <row r="42" spans="2:13" s="440" customFormat="1" hidden="1" outlineLevel="1">
      <c r="B42" s="770" t="str">
        <f>'LSCPA FGD'!$B$2</f>
        <v>Lamar State College - Port Arthur</v>
      </c>
      <c r="D42" s="458">
        <f>'LSCPA FGD'!$D$13</f>
        <v>2217102</v>
      </c>
      <c r="E42" s="458">
        <f>'LSCPA FGD'!$E$13</f>
        <v>0</v>
      </c>
      <c r="F42" s="458">
        <f>'LSCPA FGD'!$F$13</f>
        <v>0</v>
      </c>
      <c r="G42" s="458">
        <f>'LSCPA FGD'!$G$13</f>
        <v>0</v>
      </c>
      <c r="H42" s="458">
        <f>'LSCPA FGD'!$H$13</f>
        <v>0</v>
      </c>
      <c r="I42" s="458">
        <f>'LSCPA FGD'!$I$13</f>
        <v>0</v>
      </c>
      <c r="J42" s="458">
        <f>'LSCPA FGD'!$J$13</f>
        <v>0</v>
      </c>
      <c r="K42" s="458">
        <f>'LSCPA FGD'!$K$13</f>
        <v>0</v>
      </c>
      <c r="L42" s="458">
        <f>'LSCPA FGD'!$L$13</f>
        <v>0</v>
      </c>
      <c r="M42" s="458">
        <f>'LSCPA FGD'!$M$13</f>
        <v>2217102</v>
      </c>
    </row>
    <row r="43" spans="2:13" s="440" customFormat="1" hidden="1" outlineLevel="1">
      <c r="B43" s="770"/>
      <c r="D43" s="458"/>
      <c r="E43" s="458"/>
      <c r="F43" s="458"/>
      <c r="G43" s="458"/>
      <c r="H43" s="458"/>
      <c r="I43" s="458"/>
      <c r="J43" s="458"/>
      <c r="K43" s="458"/>
      <c r="L43" s="458"/>
      <c r="M43" s="458"/>
    </row>
    <row r="44" spans="2:13" s="440" customFormat="1" hidden="1" outlineLevel="1">
      <c r="B44" s="770"/>
      <c r="D44" s="458"/>
      <c r="E44" s="458"/>
      <c r="F44" s="458"/>
      <c r="G44" s="458"/>
      <c r="H44" s="458"/>
      <c r="I44" s="458"/>
      <c r="J44" s="458"/>
      <c r="K44" s="458"/>
      <c r="L44" s="458"/>
      <c r="M44" s="458"/>
    </row>
    <row r="45" spans="2:13" s="440" customFormat="1" hidden="1" outlineLevel="1">
      <c r="B45" s="770"/>
      <c r="D45" s="458"/>
      <c r="E45" s="458"/>
      <c r="F45" s="458"/>
      <c r="G45" s="458"/>
      <c r="H45" s="458"/>
      <c r="I45" s="458"/>
      <c r="J45" s="458"/>
      <c r="K45" s="458"/>
      <c r="L45" s="458"/>
      <c r="M45" s="458"/>
    </row>
    <row r="46" spans="2:13" s="440" customFormat="1" hidden="1" outlineLevel="1">
      <c r="B46" s="770"/>
      <c r="D46" s="458"/>
      <c r="E46" s="458"/>
      <c r="F46" s="458"/>
      <c r="G46" s="458"/>
      <c r="H46" s="458"/>
      <c r="I46" s="458"/>
      <c r="J46" s="458"/>
      <c r="K46" s="458"/>
      <c r="L46" s="458"/>
      <c r="M46" s="458"/>
    </row>
    <row r="47" spans="2:13" s="440" customFormat="1" hidden="1" outlineLevel="1">
      <c r="B47" s="770"/>
      <c r="D47" s="458"/>
      <c r="E47" s="458"/>
      <c r="F47" s="458"/>
      <c r="G47" s="458"/>
      <c r="H47" s="458"/>
      <c r="I47" s="458"/>
      <c r="J47" s="458"/>
      <c r="K47" s="458"/>
      <c r="L47" s="458"/>
      <c r="M47" s="458"/>
    </row>
    <row r="48" spans="2:13" s="440" customFormat="1" hidden="1" outlineLevel="1">
      <c r="B48" s="770"/>
      <c r="D48" s="458"/>
      <c r="E48" s="458"/>
      <c r="F48" s="458"/>
      <c r="G48" s="458"/>
      <c r="H48" s="458"/>
      <c r="I48" s="458"/>
      <c r="J48" s="458"/>
      <c r="K48" s="458"/>
      <c r="L48" s="458"/>
      <c r="M48" s="458"/>
    </row>
    <row r="49" spans="2:13" s="440" customFormat="1" collapsed="1">
      <c r="B49" s="440" t="s">
        <v>1334</v>
      </c>
      <c r="D49" s="458">
        <f t="shared" ref="D49:M49" si="4">SUM(D40:D48)</f>
        <v>6258628</v>
      </c>
      <c r="E49" s="458">
        <f t="shared" si="4"/>
        <v>0</v>
      </c>
      <c r="F49" s="458">
        <f t="shared" si="4"/>
        <v>0</v>
      </c>
      <c r="G49" s="458">
        <f t="shared" si="4"/>
        <v>0</v>
      </c>
      <c r="H49" s="458">
        <f t="shared" si="4"/>
        <v>0</v>
      </c>
      <c r="I49" s="458">
        <f t="shared" si="4"/>
        <v>0</v>
      </c>
      <c r="J49" s="458">
        <f t="shared" si="4"/>
        <v>0</v>
      </c>
      <c r="K49" s="458">
        <f t="shared" si="4"/>
        <v>0</v>
      </c>
      <c r="L49" s="458">
        <f t="shared" si="4"/>
        <v>0</v>
      </c>
      <c r="M49" s="458">
        <f t="shared" si="4"/>
        <v>6258628</v>
      </c>
    </row>
    <row r="50" spans="2:13" s="440" customFormat="1" hidden="1" outlineLevel="1">
      <c r="B50" s="770" t="str">
        <f>'LIT FGD'!$B$2</f>
        <v>Lamar Institute of Technology</v>
      </c>
      <c r="D50" s="458">
        <f>'LIT FGD'!$D$14</f>
        <v>0</v>
      </c>
      <c r="E50" s="458">
        <f>'LIT FGD'!$E$14</f>
        <v>0</v>
      </c>
      <c r="F50" s="458">
        <f>'LIT FGD'!$F$14</f>
        <v>0</v>
      </c>
      <c r="G50" s="458">
        <f>'LIT FGD'!$G$14</f>
        <v>0</v>
      </c>
      <c r="H50" s="458">
        <f>'LIT FGD'!$H$14</f>
        <v>0</v>
      </c>
      <c r="I50" s="458">
        <f>'LIT FGD'!$I$14</f>
        <v>0</v>
      </c>
      <c r="J50" s="458">
        <f>'LIT FGD'!$J$14</f>
        <v>0</v>
      </c>
      <c r="K50" s="458">
        <f>'LIT FGD'!$K$14</f>
        <v>0</v>
      </c>
      <c r="L50" s="458">
        <f>'LIT FGD'!$L$14</f>
        <v>0</v>
      </c>
      <c r="M50" s="458">
        <f>'LIT FGD'!$M$14</f>
        <v>0</v>
      </c>
    </row>
    <row r="51" spans="2:13" s="440" customFormat="1" hidden="1" outlineLevel="1">
      <c r="B51" s="770" t="str">
        <f>'LSCO FGD'!$B$2</f>
        <v>Lamar State College - Orange</v>
      </c>
      <c r="D51" s="458">
        <f>'LSCO FGD'!$D$14</f>
        <v>0</v>
      </c>
      <c r="E51" s="458">
        <f>'LSCO FGD'!$E$14</f>
        <v>0</v>
      </c>
      <c r="F51" s="458">
        <f>'LSCO FGD'!$F$14</f>
        <v>0</v>
      </c>
      <c r="G51" s="458">
        <f>'LSCO FGD'!$G$14</f>
        <v>0</v>
      </c>
      <c r="H51" s="458">
        <f>'LSCO FGD'!$H$14</f>
        <v>0</v>
      </c>
      <c r="I51" s="458">
        <f>'LSCO FGD'!$I$14</f>
        <v>0</v>
      </c>
      <c r="J51" s="458">
        <f>'LSCO FGD'!$J$14</f>
        <v>0</v>
      </c>
      <c r="K51" s="458">
        <f>'LSCO FGD'!$K$14</f>
        <v>0</v>
      </c>
      <c r="L51" s="458">
        <f>'LSCO FGD'!$L$14</f>
        <v>0</v>
      </c>
      <c r="M51" s="458">
        <f>'LSCO FGD'!$M$14</f>
        <v>0</v>
      </c>
    </row>
    <row r="52" spans="2:13" s="440" customFormat="1" hidden="1" outlineLevel="1">
      <c r="B52" s="770" t="str">
        <f>'LSCPA FGD'!$B$2</f>
        <v>Lamar State College - Port Arthur</v>
      </c>
      <c r="D52" s="458">
        <f>'LSCPA FGD'!$D$14</f>
        <v>0</v>
      </c>
      <c r="E52" s="458">
        <f>'LSCPA FGD'!$E$14</f>
        <v>0</v>
      </c>
      <c r="F52" s="458">
        <f>'LSCPA FGD'!$F$14</f>
        <v>0</v>
      </c>
      <c r="G52" s="458">
        <f>'LSCPA FGD'!$G$14</f>
        <v>0</v>
      </c>
      <c r="H52" s="458">
        <f>'LSCPA FGD'!$H$14</f>
        <v>0</v>
      </c>
      <c r="I52" s="458">
        <f>'LSCPA FGD'!$I$14</f>
        <v>0</v>
      </c>
      <c r="J52" s="458">
        <f>'LSCPA FGD'!$J$14</f>
        <v>0</v>
      </c>
      <c r="K52" s="458">
        <f>'LSCPA FGD'!$K$14</f>
        <v>0</v>
      </c>
      <c r="L52" s="458">
        <f>'LSCPA FGD'!$L$14</f>
        <v>0</v>
      </c>
      <c r="M52" s="458">
        <f>'LSCPA FGD'!$M$14</f>
        <v>0</v>
      </c>
    </row>
    <row r="53" spans="2:13" s="440" customFormat="1" hidden="1" outlineLevel="1">
      <c r="B53" s="770"/>
      <c r="D53" s="458"/>
      <c r="E53" s="458"/>
      <c r="F53" s="458"/>
      <c r="G53" s="458"/>
      <c r="H53" s="458"/>
      <c r="I53" s="458"/>
      <c r="J53" s="458"/>
      <c r="K53" s="458"/>
      <c r="L53" s="458"/>
      <c r="M53" s="458"/>
    </row>
    <row r="54" spans="2:13" s="440" customFormat="1" hidden="1" outlineLevel="1">
      <c r="B54" s="770"/>
      <c r="D54" s="458"/>
      <c r="E54" s="458"/>
      <c r="F54" s="458"/>
      <c r="G54" s="458"/>
      <c r="H54" s="458"/>
      <c r="I54" s="458"/>
      <c r="J54" s="458"/>
      <c r="K54" s="458"/>
      <c r="L54" s="458"/>
      <c r="M54" s="458"/>
    </row>
    <row r="55" spans="2:13" s="440" customFormat="1" hidden="1" outlineLevel="1">
      <c r="B55" s="770"/>
      <c r="D55" s="458"/>
      <c r="E55" s="458"/>
      <c r="F55" s="458"/>
      <c r="G55" s="458"/>
      <c r="H55" s="458"/>
      <c r="I55" s="458"/>
      <c r="J55" s="458"/>
      <c r="K55" s="458"/>
      <c r="L55" s="458"/>
      <c r="M55" s="458"/>
    </row>
    <row r="56" spans="2:13" s="440" customFormat="1" hidden="1" outlineLevel="1">
      <c r="B56" s="770"/>
      <c r="D56" s="458"/>
      <c r="E56" s="458"/>
      <c r="F56" s="458"/>
      <c r="G56" s="458"/>
      <c r="H56" s="458"/>
      <c r="I56" s="458"/>
      <c r="J56" s="458"/>
      <c r="K56" s="458"/>
      <c r="L56" s="458"/>
      <c r="M56" s="458"/>
    </row>
    <row r="57" spans="2:13" s="440" customFormat="1" hidden="1" outlineLevel="1">
      <c r="B57" s="770"/>
      <c r="D57" s="458"/>
      <c r="E57" s="458"/>
      <c r="F57" s="458"/>
      <c r="G57" s="458"/>
      <c r="H57" s="458"/>
      <c r="I57" s="458"/>
      <c r="J57" s="458"/>
      <c r="K57" s="458"/>
      <c r="L57" s="458"/>
      <c r="M57" s="458"/>
    </row>
    <row r="58" spans="2:13" s="440" customFormat="1" hidden="1" outlineLevel="1">
      <c r="B58" s="770"/>
      <c r="D58" s="458"/>
      <c r="E58" s="458"/>
      <c r="F58" s="458"/>
      <c r="G58" s="458"/>
      <c r="H58" s="458"/>
      <c r="I58" s="458"/>
      <c r="J58" s="458"/>
      <c r="K58" s="458"/>
      <c r="L58" s="458"/>
      <c r="M58" s="458"/>
    </row>
    <row r="59" spans="2:13" s="440" customFormat="1" collapsed="1">
      <c r="B59" s="440" t="s">
        <v>49</v>
      </c>
      <c r="D59" s="458">
        <f t="shared" ref="D59:M59" si="5">SUM(D50:D58)</f>
        <v>0</v>
      </c>
      <c r="E59" s="458">
        <f t="shared" si="5"/>
        <v>0</v>
      </c>
      <c r="F59" s="458">
        <f t="shared" si="5"/>
        <v>0</v>
      </c>
      <c r="G59" s="458">
        <f t="shared" si="5"/>
        <v>0</v>
      </c>
      <c r="H59" s="458">
        <f t="shared" si="5"/>
        <v>0</v>
      </c>
      <c r="I59" s="458">
        <f t="shared" si="5"/>
        <v>0</v>
      </c>
      <c r="J59" s="458">
        <f t="shared" si="5"/>
        <v>0</v>
      </c>
      <c r="K59" s="458">
        <f t="shared" si="5"/>
        <v>0</v>
      </c>
      <c r="L59" s="458">
        <f t="shared" si="5"/>
        <v>0</v>
      </c>
      <c r="M59" s="458">
        <f t="shared" si="5"/>
        <v>0</v>
      </c>
    </row>
    <row r="60" spans="2:13" s="440" customFormat="1" hidden="1" outlineLevel="1">
      <c r="B60" s="770" t="str">
        <f>'LIT FGD'!$B$2</f>
        <v>Lamar Institute of Technology</v>
      </c>
      <c r="D60" s="458">
        <f>'LIT FGD'!$D$15</f>
        <v>25695230</v>
      </c>
      <c r="E60" s="458">
        <f>'LIT FGD'!$E$15</f>
        <v>0</v>
      </c>
      <c r="F60" s="458">
        <f>'LIT FGD'!$F$15</f>
        <v>0</v>
      </c>
      <c r="G60" s="458">
        <f>'LIT FGD'!$G$15</f>
        <v>0</v>
      </c>
      <c r="H60" s="458">
        <f>'LIT FGD'!$H$15</f>
        <v>0</v>
      </c>
      <c r="I60" s="458">
        <f>'LIT FGD'!$I$15</f>
        <v>0</v>
      </c>
      <c r="J60" s="458">
        <f>'LIT FGD'!$J$15</f>
        <v>0</v>
      </c>
      <c r="K60" s="458">
        <f>'LIT FGD'!$K$15</f>
        <v>0</v>
      </c>
      <c r="L60" s="458">
        <f>'LIT FGD'!$L$15</f>
        <v>0</v>
      </c>
      <c r="M60" s="458">
        <f>'LIT FGD'!$M$15</f>
        <v>25695230</v>
      </c>
    </row>
    <row r="61" spans="2:13" s="440" customFormat="1" hidden="1" outlineLevel="1">
      <c r="B61" s="770" t="str">
        <f>'LSCO FGD'!$B$2</f>
        <v>Lamar State College - Orange</v>
      </c>
      <c r="D61" s="458">
        <f>'LSCO FGD'!$D$15</f>
        <v>16996914</v>
      </c>
      <c r="E61" s="458">
        <f>'LSCO FGD'!$E$15</f>
        <v>0</v>
      </c>
      <c r="F61" s="458">
        <f>'LSCO FGD'!$F$15</f>
        <v>0</v>
      </c>
      <c r="G61" s="458">
        <f>'LSCO FGD'!$G$15</f>
        <v>675993</v>
      </c>
      <c r="H61" s="458">
        <f>'LSCO FGD'!$H$15</f>
        <v>0</v>
      </c>
      <c r="I61" s="458">
        <f>'LSCO FGD'!$I$15</f>
        <v>0</v>
      </c>
      <c r="J61" s="458">
        <f>'LSCO FGD'!$J$15</f>
        <v>0</v>
      </c>
      <c r="K61" s="458">
        <f>'LSCO FGD'!$K$15</f>
        <v>0</v>
      </c>
      <c r="L61" s="458">
        <f>'LSCO FGD'!$L$15</f>
        <v>0</v>
      </c>
      <c r="M61" s="458">
        <f>'LSCO FGD'!$M$15</f>
        <v>17672907</v>
      </c>
    </row>
    <row r="62" spans="2:13" s="440" customFormat="1" hidden="1" outlineLevel="1">
      <c r="B62" s="770" t="str">
        <f>'LSCPA FGD'!$B$2</f>
        <v>Lamar State College - Port Arthur</v>
      </c>
      <c r="D62" s="458">
        <f>'LSCPA FGD'!$D$15</f>
        <v>20136738</v>
      </c>
      <c r="E62" s="458">
        <f>'LSCPA FGD'!$E$15</f>
        <v>0</v>
      </c>
      <c r="F62" s="458">
        <f>'LSCPA FGD'!$F$15</f>
        <v>0</v>
      </c>
      <c r="G62" s="458">
        <f>'LSCPA FGD'!$G$15</f>
        <v>10000</v>
      </c>
      <c r="H62" s="458">
        <f>'LSCPA FGD'!$H$15</f>
        <v>0</v>
      </c>
      <c r="I62" s="458">
        <f>'LSCPA FGD'!$I$15</f>
        <v>0</v>
      </c>
      <c r="J62" s="458">
        <f>'LSCPA FGD'!$J$15</f>
        <v>0</v>
      </c>
      <c r="K62" s="458">
        <f>'LSCPA FGD'!$K$15</f>
        <v>0</v>
      </c>
      <c r="L62" s="458">
        <f>'LSCPA FGD'!$L$15</f>
        <v>0</v>
      </c>
      <c r="M62" s="458">
        <f>'LSCPA FGD'!$M$15</f>
        <v>20146738</v>
      </c>
    </row>
    <row r="63" spans="2:13" s="440" customFormat="1" hidden="1" outlineLevel="1">
      <c r="B63" s="770"/>
      <c r="D63" s="458"/>
      <c r="E63" s="458"/>
      <c r="F63" s="458"/>
      <c r="G63" s="458"/>
      <c r="H63" s="458"/>
      <c r="I63" s="458"/>
      <c r="J63" s="458"/>
      <c r="K63" s="458"/>
      <c r="L63" s="458"/>
      <c r="M63" s="458"/>
    </row>
    <row r="64" spans="2:13" s="440" customFormat="1" hidden="1" outlineLevel="1">
      <c r="B64" s="770"/>
      <c r="D64" s="458"/>
      <c r="E64" s="458"/>
      <c r="F64" s="458"/>
      <c r="G64" s="458"/>
      <c r="H64" s="458"/>
      <c r="I64" s="458"/>
      <c r="J64" s="458"/>
      <c r="K64" s="458"/>
      <c r="L64" s="458"/>
      <c r="M64" s="458"/>
    </row>
    <row r="65" spans="2:13" s="440" customFormat="1" hidden="1" outlineLevel="1">
      <c r="B65" s="770"/>
      <c r="D65" s="458"/>
      <c r="E65" s="458"/>
      <c r="F65" s="458"/>
      <c r="G65" s="458"/>
      <c r="H65" s="458"/>
      <c r="I65" s="458"/>
      <c r="J65" s="458"/>
      <c r="K65" s="458"/>
      <c r="L65" s="458"/>
      <c r="M65" s="458"/>
    </row>
    <row r="66" spans="2:13" s="440" customFormat="1" hidden="1" outlineLevel="1">
      <c r="B66" s="770"/>
      <c r="D66" s="458"/>
      <c r="E66" s="458"/>
      <c r="F66" s="458"/>
      <c r="G66" s="458"/>
      <c r="H66" s="458"/>
      <c r="I66" s="458"/>
      <c r="J66" s="458"/>
      <c r="K66" s="458"/>
      <c r="L66" s="458"/>
      <c r="M66" s="458"/>
    </row>
    <row r="67" spans="2:13" s="440" customFormat="1" hidden="1" outlineLevel="1">
      <c r="B67" s="770"/>
      <c r="D67" s="458"/>
      <c r="E67" s="458"/>
      <c r="F67" s="458"/>
      <c r="G67" s="458"/>
      <c r="H67" s="458"/>
      <c r="I67" s="458"/>
      <c r="J67" s="458"/>
      <c r="K67" s="458"/>
      <c r="L67" s="458"/>
      <c r="M67" s="458"/>
    </row>
    <row r="68" spans="2:13" s="440" customFormat="1" hidden="1" outlineLevel="1">
      <c r="B68" s="770"/>
      <c r="D68" s="458"/>
      <c r="E68" s="458"/>
      <c r="F68" s="458"/>
      <c r="G68" s="458"/>
      <c r="H68" s="458"/>
      <c r="I68" s="458"/>
      <c r="J68" s="458"/>
      <c r="K68" s="458"/>
      <c r="L68" s="458"/>
      <c r="M68" s="458"/>
    </row>
    <row r="69" spans="2:13" s="440" customFormat="1" collapsed="1">
      <c r="B69" s="464" t="s">
        <v>3</v>
      </c>
      <c r="C69" s="465"/>
      <c r="D69" s="465">
        <f t="shared" ref="D69:M69" si="6">SUM(D60:D68)</f>
        <v>62828882</v>
      </c>
      <c r="E69" s="465">
        <f t="shared" si="6"/>
        <v>0</v>
      </c>
      <c r="F69" s="465">
        <f t="shared" si="6"/>
        <v>0</v>
      </c>
      <c r="G69" s="465">
        <f t="shared" si="6"/>
        <v>685993</v>
      </c>
      <c r="H69" s="465">
        <f t="shared" si="6"/>
        <v>0</v>
      </c>
      <c r="I69" s="465">
        <f t="shared" si="6"/>
        <v>0</v>
      </c>
      <c r="J69" s="465">
        <f t="shared" si="6"/>
        <v>0</v>
      </c>
      <c r="K69" s="465">
        <f t="shared" si="6"/>
        <v>0</v>
      </c>
      <c r="L69" s="465">
        <f t="shared" si="6"/>
        <v>0</v>
      </c>
      <c r="M69" s="465">
        <f t="shared" si="6"/>
        <v>63514875</v>
      </c>
    </row>
    <row r="70" spans="2:13" s="440" customFormat="1">
      <c r="C70" s="458"/>
      <c r="D70" s="458"/>
      <c r="E70" s="458"/>
      <c r="F70" s="458"/>
      <c r="G70" s="458"/>
      <c r="H70" s="458"/>
      <c r="I70" s="458"/>
      <c r="J70" s="458"/>
      <c r="K70" s="458"/>
      <c r="L70" s="458"/>
      <c r="M70" s="458"/>
    </row>
    <row r="71" spans="2:13" s="440" customFormat="1">
      <c r="B71" s="467" t="s">
        <v>4</v>
      </c>
      <c r="C71" s="458"/>
      <c r="D71" s="458"/>
      <c r="E71" s="458"/>
      <c r="F71" s="458"/>
      <c r="G71" s="458"/>
      <c r="H71" s="458"/>
      <c r="I71" s="458"/>
      <c r="J71" s="458"/>
      <c r="K71" s="458"/>
      <c r="L71" s="458"/>
      <c r="M71" s="458"/>
    </row>
    <row r="72" spans="2:13" s="440" customFormat="1" hidden="1" outlineLevel="1">
      <c r="B72" s="770" t="str">
        <f>'LIT FGD'!$B$2</f>
        <v>Lamar Institute of Technology</v>
      </c>
      <c r="C72" s="458"/>
      <c r="D72" s="458">
        <f>'LIT FGD'!$D$18</f>
        <v>4466014</v>
      </c>
      <c r="E72" s="458">
        <f>'LIT FGD'!$E$18</f>
        <v>1759744</v>
      </c>
      <c r="F72" s="458">
        <f>'LIT FGD'!$F$18</f>
        <v>0</v>
      </c>
      <c r="G72" s="458">
        <f>'LIT FGD'!$G$18</f>
        <v>0</v>
      </c>
      <c r="H72" s="458">
        <f>'LIT FGD'!$H$18</f>
        <v>0</v>
      </c>
      <c r="I72" s="458">
        <f>'LIT FGD'!$I$18</f>
        <v>0</v>
      </c>
      <c r="J72" s="458">
        <f>'LIT FGD'!$J$18</f>
        <v>0</v>
      </c>
      <c r="K72" s="458">
        <f>'LIT FGD'!$K$18</f>
        <v>0</v>
      </c>
      <c r="L72" s="458">
        <f>'LIT FGD'!$L$18</f>
        <v>0</v>
      </c>
      <c r="M72" s="458">
        <f>'LIT FGD'!$M$18</f>
        <v>6225758</v>
      </c>
    </row>
    <row r="73" spans="2:13" s="440" customFormat="1" hidden="1" outlineLevel="1">
      <c r="B73" s="770" t="str">
        <f>'LSCO FGD'!$B$2</f>
        <v>Lamar State College - Orange</v>
      </c>
      <c r="C73" s="458"/>
      <c r="D73" s="458">
        <f>'LSCO FGD'!$D$18</f>
        <v>3993989</v>
      </c>
      <c r="E73" s="458">
        <f>'LSCO FGD'!$E$18</f>
        <v>1033162</v>
      </c>
      <c r="F73" s="458">
        <f>'LSCO FGD'!$F$18</f>
        <v>0</v>
      </c>
      <c r="G73" s="458">
        <f>'LSCO FGD'!$G$18</f>
        <v>0</v>
      </c>
      <c r="H73" s="458">
        <f>'LSCO FGD'!$H$18</f>
        <v>0</v>
      </c>
      <c r="I73" s="458">
        <f>'LSCO FGD'!$I$18</f>
        <v>0</v>
      </c>
      <c r="J73" s="458">
        <f>'LSCO FGD'!$J$18</f>
        <v>0</v>
      </c>
      <c r="K73" s="458">
        <f>'LSCO FGD'!$K$18</f>
        <v>0</v>
      </c>
      <c r="L73" s="458">
        <f>'LSCO FGD'!$L$18</f>
        <v>0</v>
      </c>
      <c r="M73" s="458">
        <f>'LSCO FGD'!$M$18</f>
        <v>5027151</v>
      </c>
    </row>
    <row r="74" spans="2:13" s="440" customFormat="1" hidden="1" outlineLevel="1">
      <c r="B74" s="770" t="str">
        <f>'LSCPA FGD'!$B$2</f>
        <v>Lamar State College - Port Arthur</v>
      </c>
      <c r="C74" s="458"/>
      <c r="D74" s="458">
        <f>'LSCPA FGD'!$D$18</f>
        <v>2652150</v>
      </c>
      <c r="E74" s="458">
        <f>'LSCPA FGD'!$E$18</f>
        <v>1103690</v>
      </c>
      <c r="F74" s="458">
        <f>'LSCPA FGD'!$F$18</f>
        <v>0</v>
      </c>
      <c r="G74" s="458">
        <f>'LSCPA FGD'!$G$18</f>
        <v>0</v>
      </c>
      <c r="H74" s="458">
        <f>'LSCPA FGD'!$H$18</f>
        <v>0</v>
      </c>
      <c r="I74" s="458">
        <f>'LSCPA FGD'!$I$18</f>
        <v>0</v>
      </c>
      <c r="J74" s="458">
        <f>'LSCPA FGD'!$J$18</f>
        <v>0</v>
      </c>
      <c r="K74" s="458">
        <f>'LSCPA FGD'!$K$18</f>
        <v>0</v>
      </c>
      <c r="L74" s="458">
        <f>'LSCPA FGD'!$L$18</f>
        <v>0</v>
      </c>
      <c r="M74" s="458">
        <f>'LSCPA FGD'!$M$18</f>
        <v>3755840</v>
      </c>
    </row>
    <row r="75" spans="2:13" s="440" customFormat="1" hidden="1" outlineLevel="1">
      <c r="B75" s="770"/>
      <c r="C75" s="458"/>
      <c r="D75" s="458"/>
      <c r="E75" s="458"/>
      <c r="F75" s="458"/>
      <c r="G75" s="458"/>
      <c r="H75" s="458"/>
      <c r="I75" s="458"/>
      <c r="J75" s="458"/>
      <c r="K75" s="458"/>
      <c r="L75" s="458"/>
      <c r="M75" s="458"/>
    </row>
    <row r="76" spans="2:13" s="440" customFormat="1" hidden="1" outlineLevel="1">
      <c r="B76" s="770"/>
      <c r="C76" s="458"/>
      <c r="D76" s="458"/>
      <c r="E76" s="458"/>
      <c r="F76" s="458"/>
      <c r="G76" s="458"/>
      <c r="H76" s="458"/>
      <c r="I76" s="458"/>
      <c r="J76" s="458"/>
      <c r="K76" s="458"/>
      <c r="L76" s="458"/>
      <c r="M76" s="458"/>
    </row>
    <row r="77" spans="2:13" s="440" customFormat="1" hidden="1" outlineLevel="1">
      <c r="B77" s="770"/>
      <c r="C77" s="458"/>
      <c r="D77" s="458"/>
      <c r="E77" s="458"/>
      <c r="F77" s="458"/>
      <c r="G77" s="458"/>
      <c r="H77" s="458"/>
      <c r="I77" s="458"/>
      <c r="J77" s="458"/>
      <c r="K77" s="458"/>
      <c r="L77" s="458"/>
      <c r="M77" s="458"/>
    </row>
    <row r="78" spans="2:13" s="440" customFormat="1" hidden="1" outlineLevel="1">
      <c r="B78" s="770"/>
      <c r="C78" s="458"/>
      <c r="D78" s="458"/>
      <c r="E78" s="458"/>
      <c r="F78" s="458"/>
      <c r="G78" s="458"/>
      <c r="H78" s="458"/>
      <c r="I78" s="458"/>
      <c r="J78" s="458"/>
      <c r="K78" s="458"/>
      <c r="L78" s="458"/>
      <c r="M78" s="458"/>
    </row>
    <row r="79" spans="2:13" s="440" customFormat="1" hidden="1" outlineLevel="1">
      <c r="B79" s="770"/>
      <c r="C79" s="458"/>
      <c r="D79" s="458"/>
      <c r="E79" s="458"/>
      <c r="F79" s="458"/>
      <c r="G79" s="458"/>
      <c r="H79" s="458"/>
      <c r="I79" s="458"/>
      <c r="J79" s="458"/>
      <c r="K79" s="458"/>
      <c r="L79" s="458"/>
      <c r="M79" s="458"/>
    </row>
    <row r="80" spans="2:13" s="440" customFormat="1" hidden="1" outlineLevel="1">
      <c r="B80" s="770"/>
      <c r="C80" s="458"/>
      <c r="D80" s="458"/>
      <c r="E80" s="458"/>
      <c r="F80" s="458"/>
      <c r="G80" s="458"/>
      <c r="H80" s="458"/>
      <c r="I80" s="458"/>
      <c r="J80" s="458"/>
      <c r="K80" s="458"/>
      <c r="L80" s="458"/>
      <c r="M80" s="458"/>
    </row>
    <row r="81" spans="1:13" collapsed="1">
      <c r="B81" s="469" t="s">
        <v>678</v>
      </c>
      <c r="C81" s="465"/>
      <c r="D81" s="465">
        <f t="shared" ref="D81:M81" si="7">SUM(D72:D80)</f>
        <v>11112153</v>
      </c>
      <c r="E81" s="465">
        <f t="shared" si="7"/>
        <v>3896596</v>
      </c>
      <c r="F81" s="465">
        <f t="shared" si="7"/>
        <v>0</v>
      </c>
      <c r="G81" s="465">
        <f t="shared" si="7"/>
        <v>0</v>
      </c>
      <c r="H81" s="465">
        <f t="shared" si="7"/>
        <v>0</v>
      </c>
      <c r="I81" s="465">
        <f t="shared" si="7"/>
        <v>0</v>
      </c>
      <c r="J81" s="465">
        <f t="shared" si="7"/>
        <v>0</v>
      </c>
      <c r="K81" s="465">
        <f t="shared" si="7"/>
        <v>0</v>
      </c>
      <c r="L81" s="465">
        <f t="shared" si="7"/>
        <v>0</v>
      </c>
      <c r="M81" s="465">
        <f t="shared" si="7"/>
        <v>15008749</v>
      </c>
    </row>
    <row r="82" spans="1:13" hidden="1" outlineLevel="1">
      <c r="B82" s="770" t="str">
        <f>'LIT FGD'!$B$2</f>
        <v>Lamar Institute of Technology</v>
      </c>
      <c r="C82" s="458"/>
      <c r="D82" s="458">
        <f>'LIT FGD'!$D$19</f>
        <v>-404069</v>
      </c>
      <c r="E82" s="458">
        <f>'LIT FGD'!$E$19</f>
        <v>0</v>
      </c>
      <c r="F82" s="458">
        <f>'LIT FGD'!$F$19</f>
        <v>0</v>
      </c>
      <c r="G82" s="458">
        <f>'LIT FGD'!$G$19</f>
        <v>0</v>
      </c>
      <c r="H82" s="458">
        <f>'LIT FGD'!$H$19</f>
        <v>0</v>
      </c>
      <c r="I82" s="458">
        <f>'LIT FGD'!$I$19</f>
        <v>0</v>
      </c>
      <c r="J82" s="458">
        <f>'LIT FGD'!$J$19</f>
        <v>0</v>
      </c>
      <c r="K82" s="458">
        <f>'LIT FGD'!$K$19</f>
        <v>0</v>
      </c>
      <c r="L82" s="458">
        <f>'LIT FGD'!$L$19</f>
        <v>0</v>
      </c>
      <c r="M82" s="458">
        <f>'LIT FGD'!$M$19</f>
        <v>-404069</v>
      </c>
    </row>
    <row r="83" spans="1:13" hidden="1" outlineLevel="1">
      <c r="B83" s="770" t="str">
        <f>'LSCO FGD'!$B$2</f>
        <v>Lamar State College - Orange</v>
      </c>
      <c r="C83" s="458"/>
      <c r="D83" s="458">
        <f>'LSCO FGD'!$D$19</f>
        <v>-1689928</v>
      </c>
      <c r="E83" s="458">
        <f>'LSCO FGD'!$E$19</f>
        <v>0</v>
      </c>
      <c r="F83" s="458">
        <f>'LSCO FGD'!$F$19</f>
        <v>0</v>
      </c>
      <c r="G83" s="458">
        <f>'LSCO FGD'!$G$19</f>
        <v>0</v>
      </c>
      <c r="H83" s="458">
        <f>'LSCO FGD'!$H$19</f>
        <v>0</v>
      </c>
      <c r="I83" s="458">
        <f>'LSCO FGD'!$I$19</f>
        <v>0</v>
      </c>
      <c r="J83" s="458">
        <f>'LSCO FGD'!$J$19</f>
        <v>0</v>
      </c>
      <c r="K83" s="458">
        <f>'LSCO FGD'!$K$19</f>
        <v>0</v>
      </c>
      <c r="L83" s="458">
        <f>'LSCO FGD'!$L$19</f>
        <v>0</v>
      </c>
      <c r="M83" s="458">
        <f>'LSCO FGD'!$M$19</f>
        <v>-1689928</v>
      </c>
    </row>
    <row r="84" spans="1:13" hidden="1" outlineLevel="1">
      <c r="B84" s="770" t="str">
        <f>'LSCPA FGD'!$B$2</f>
        <v>Lamar State College - Port Arthur</v>
      </c>
      <c r="C84" s="458"/>
      <c r="D84" s="458">
        <f>'LSCPA FGD'!$D$19</f>
        <v>-324002</v>
      </c>
      <c r="E84" s="458">
        <f>'LSCPA FGD'!$E$19</f>
        <v>-3585</v>
      </c>
      <c r="F84" s="458">
        <f>'LSCPA FGD'!$F$19</f>
        <v>0</v>
      </c>
      <c r="G84" s="458">
        <f>'LSCPA FGD'!$G$19</f>
        <v>0</v>
      </c>
      <c r="H84" s="458">
        <f>'LSCPA FGD'!$H$19</f>
        <v>0</v>
      </c>
      <c r="I84" s="458">
        <f>'LSCPA FGD'!$I$19</f>
        <v>0</v>
      </c>
      <c r="J84" s="458">
        <f>'LSCPA FGD'!$J$19</f>
        <v>0</v>
      </c>
      <c r="K84" s="458">
        <f>'LSCPA FGD'!$K$19</f>
        <v>0</v>
      </c>
      <c r="L84" s="458">
        <f>'LSCPA FGD'!$L$19</f>
        <v>0</v>
      </c>
      <c r="M84" s="458">
        <f>'LSCPA FGD'!$M$19</f>
        <v>-327587</v>
      </c>
    </row>
    <row r="85" spans="1:13" hidden="1" outlineLevel="1">
      <c r="B85" s="770"/>
      <c r="C85" s="458"/>
      <c r="D85" s="458"/>
      <c r="E85" s="458"/>
      <c r="F85" s="458"/>
      <c r="G85" s="458"/>
      <c r="H85" s="458"/>
      <c r="I85" s="458"/>
      <c r="J85" s="458"/>
      <c r="K85" s="458"/>
      <c r="L85" s="458"/>
      <c r="M85" s="458"/>
    </row>
    <row r="86" spans="1:13" hidden="1" outlineLevel="1">
      <c r="B86" s="770"/>
      <c r="C86" s="458"/>
      <c r="D86" s="458"/>
      <c r="E86" s="458"/>
      <c r="F86" s="458"/>
      <c r="G86" s="458"/>
      <c r="H86" s="458"/>
      <c r="I86" s="458"/>
      <c r="J86" s="458"/>
      <c r="K86" s="458"/>
      <c r="L86" s="458"/>
      <c r="M86" s="458"/>
    </row>
    <row r="87" spans="1:13" hidden="1" outlineLevel="1">
      <c r="B87" s="770"/>
      <c r="C87" s="458"/>
      <c r="D87" s="458"/>
      <c r="E87" s="458"/>
      <c r="F87" s="458"/>
      <c r="G87" s="458"/>
      <c r="H87" s="458"/>
      <c r="I87" s="458"/>
      <c r="J87" s="458"/>
      <c r="K87" s="458"/>
      <c r="L87" s="458"/>
      <c r="M87" s="458"/>
    </row>
    <row r="88" spans="1:13" hidden="1" outlineLevel="1">
      <c r="A88" s="448" t="s">
        <v>1070</v>
      </c>
      <c r="B88" s="770"/>
      <c r="C88" s="458"/>
      <c r="D88" s="458"/>
      <c r="E88" s="458"/>
      <c r="F88" s="458"/>
      <c r="G88" s="458"/>
      <c r="H88" s="458"/>
      <c r="I88" s="458"/>
      <c r="J88" s="458"/>
      <c r="K88" s="458"/>
      <c r="L88" s="458"/>
      <c r="M88" s="458"/>
    </row>
    <row r="89" spans="1:13" hidden="1" outlineLevel="1">
      <c r="B89" s="770"/>
      <c r="C89" s="458"/>
      <c r="D89" s="458"/>
      <c r="E89" s="458"/>
      <c r="F89" s="458"/>
      <c r="G89" s="458"/>
      <c r="H89" s="458"/>
      <c r="I89" s="458"/>
      <c r="J89" s="458"/>
      <c r="K89" s="458"/>
      <c r="L89" s="458"/>
      <c r="M89" s="458"/>
    </row>
    <row r="90" spans="1:13" hidden="1" outlineLevel="1">
      <c r="B90" s="770"/>
      <c r="C90" s="458"/>
      <c r="D90" s="458"/>
      <c r="E90" s="458"/>
      <c r="F90" s="458"/>
      <c r="G90" s="458"/>
      <c r="H90" s="458"/>
      <c r="I90" s="458"/>
      <c r="J90" s="458"/>
      <c r="K90" s="458"/>
      <c r="L90" s="458"/>
      <c r="M90" s="458"/>
    </row>
    <row r="91" spans="1:13" collapsed="1">
      <c r="B91" s="428" t="s">
        <v>679</v>
      </c>
      <c r="C91" s="458"/>
      <c r="D91" s="458">
        <f t="shared" ref="D91:M91" si="8">SUM(D82:D90)</f>
        <v>-2417999</v>
      </c>
      <c r="E91" s="458">
        <f t="shared" si="8"/>
        <v>-3585</v>
      </c>
      <c r="F91" s="458">
        <f t="shared" si="8"/>
        <v>0</v>
      </c>
      <c r="G91" s="458">
        <f t="shared" si="8"/>
        <v>0</v>
      </c>
      <c r="H91" s="458">
        <f t="shared" si="8"/>
        <v>0</v>
      </c>
      <c r="I91" s="458">
        <f t="shared" si="8"/>
        <v>0</v>
      </c>
      <c r="J91" s="458">
        <f t="shared" si="8"/>
        <v>0</v>
      </c>
      <c r="K91" s="458">
        <f t="shared" si="8"/>
        <v>0</v>
      </c>
      <c r="L91" s="458">
        <f t="shared" si="8"/>
        <v>0</v>
      </c>
      <c r="M91" s="458">
        <f t="shared" si="8"/>
        <v>-2421584</v>
      </c>
    </row>
    <row r="92" spans="1:13" hidden="1" outlineLevel="1">
      <c r="B92" s="770" t="str">
        <f>'LIT FGD'!$B$2</f>
        <v>Lamar Institute of Technology</v>
      </c>
      <c r="C92" s="458"/>
      <c r="D92" s="458">
        <f>'LIT FGD'!$D$20</f>
        <v>0</v>
      </c>
      <c r="E92" s="458">
        <f>'LIT FGD'!$E$20</f>
        <v>0</v>
      </c>
      <c r="F92" s="458">
        <f>'LIT FGD'!$F$20</f>
        <v>0</v>
      </c>
      <c r="G92" s="458">
        <f>'LIT FGD'!$G$20</f>
        <v>0</v>
      </c>
      <c r="H92" s="458">
        <f>'LIT FGD'!$H$20</f>
        <v>0</v>
      </c>
      <c r="I92" s="458">
        <f>'LIT FGD'!$I$20</f>
        <v>0</v>
      </c>
      <c r="J92" s="458">
        <f>'LIT FGD'!$J$20</f>
        <v>0</v>
      </c>
      <c r="K92" s="458">
        <f>'LIT FGD'!$K$20</f>
        <v>0</v>
      </c>
      <c r="L92" s="458">
        <f>'LIT FGD'!$L$20</f>
        <v>0</v>
      </c>
      <c r="M92" s="458">
        <f>'LIT FGD'!$M$20</f>
        <v>0</v>
      </c>
    </row>
    <row r="93" spans="1:13" hidden="1" outlineLevel="1">
      <c r="B93" s="770" t="str">
        <f>'LSCO FGD'!$B$2</f>
        <v>Lamar State College - Orange</v>
      </c>
      <c r="C93" s="458"/>
      <c r="D93" s="458">
        <f>'LSCO FGD'!$D$20</f>
        <v>0</v>
      </c>
      <c r="E93" s="458">
        <f>'LSCO FGD'!$E$20</f>
        <v>0</v>
      </c>
      <c r="F93" s="458">
        <f>'LSCO FGD'!$F$20</f>
        <v>0</v>
      </c>
      <c r="G93" s="458">
        <f>'LSCO FGD'!$G$20</f>
        <v>0</v>
      </c>
      <c r="H93" s="458">
        <f>'LSCO FGD'!$H$20</f>
        <v>0</v>
      </c>
      <c r="I93" s="458">
        <f>'LSCO FGD'!$I$20</f>
        <v>0</v>
      </c>
      <c r="J93" s="458">
        <f>'LSCO FGD'!$J$20</f>
        <v>0</v>
      </c>
      <c r="K93" s="458">
        <f>'LSCO FGD'!$K$20</f>
        <v>0</v>
      </c>
      <c r="L93" s="458">
        <f>'LSCO FGD'!$L$20</f>
        <v>0</v>
      </c>
      <c r="M93" s="458">
        <f>'LSCO FGD'!$M$20</f>
        <v>0</v>
      </c>
    </row>
    <row r="94" spans="1:13" hidden="1" outlineLevel="1">
      <c r="B94" s="770" t="str">
        <f>'LSCPA FGD'!$B$2</f>
        <v>Lamar State College - Port Arthur</v>
      </c>
      <c r="C94" s="458"/>
      <c r="D94" s="458">
        <f>'LSCPA FGD'!$D$20</f>
        <v>0</v>
      </c>
      <c r="E94" s="458">
        <f>'LSCPA FGD'!$E$20</f>
        <v>0</v>
      </c>
      <c r="F94" s="458">
        <f>'LSCPA FGD'!$F$20</f>
        <v>0</v>
      </c>
      <c r="G94" s="458">
        <f>'LSCPA FGD'!$G$20</f>
        <v>0</v>
      </c>
      <c r="H94" s="458">
        <f>'LSCPA FGD'!$H$20</f>
        <v>0</v>
      </c>
      <c r="I94" s="458">
        <f>'LSCPA FGD'!$I$20</f>
        <v>0</v>
      </c>
      <c r="J94" s="458">
        <f>'LSCPA FGD'!$J$20</f>
        <v>0</v>
      </c>
      <c r="K94" s="458">
        <f>'LSCPA FGD'!$K$20</f>
        <v>0</v>
      </c>
      <c r="L94" s="458">
        <f>'LSCPA FGD'!$L$20</f>
        <v>0</v>
      </c>
      <c r="M94" s="458">
        <f>'LSCPA FGD'!$M$20</f>
        <v>0</v>
      </c>
    </row>
    <row r="95" spans="1:13" hidden="1" outlineLevel="1">
      <c r="B95" s="770"/>
      <c r="C95" s="458"/>
      <c r="D95" s="458"/>
      <c r="E95" s="458"/>
      <c r="F95" s="458"/>
      <c r="G95" s="458"/>
      <c r="H95" s="458"/>
      <c r="I95" s="458"/>
      <c r="J95" s="458"/>
      <c r="K95" s="458"/>
      <c r="L95" s="458"/>
      <c r="M95" s="458"/>
    </row>
    <row r="96" spans="1:13" hidden="1" outlineLevel="1">
      <c r="B96" s="770"/>
      <c r="C96" s="458"/>
      <c r="D96" s="458"/>
      <c r="E96" s="458"/>
      <c r="F96" s="458"/>
      <c r="G96" s="458"/>
      <c r="H96" s="458"/>
      <c r="I96" s="458"/>
      <c r="J96" s="458"/>
      <c r="K96" s="458"/>
      <c r="L96" s="458"/>
      <c r="M96" s="458"/>
    </row>
    <row r="97" spans="2:13" s="440" customFormat="1" hidden="1" outlineLevel="1">
      <c r="B97" s="770"/>
      <c r="C97" s="458"/>
      <c r="D97" s="458"/>
      <c r="E97" s="458"/>
      <c r="F97" s="458"/>
      <c r="G97" s="458"/>
      <c r="H97" s="458"/>
      <c r="I97" s="458"/>
      <c r="J97" s="458"/>
      <c r="K97" s="458"/>
      <c r="L97" s="458"/>
      <c r="M97" s="458"/>
    </row>
    <row r="98" spans="2:13" s="440" customFormat="1" hidden="1" outlineLevel="1">
      <c r="B98" s="770"/>
      <c r="C98" s="458"/>
      <c r="D98" s="458"/>
      <c r="E98" s="458"/>
      <c r="F98" s="458"/>
      <c r="G98" s="458"/>
      <c r="H98" s="458"/>
      <c r="I98" s="458"/>
      <c r="J98" s="458"/>
      <c r="K98" s="458"/>
      <c r="L98" s="458"/>
      <c r="M98" s="458"/>
    </row>
    <row r="99" spans="2:13" s="440" customFormat="1" hidden="1" outlineLevel="1">
      <c r="B99" s="770"/>
      <c r="C99" s="458"/>
      <c r="D99" s="458"/>
      <c r="E99" s="458"/>
      <c r="F99" s="458"/>
      <c r="G99" s="458"/>
      <c r="H99" s="458"/>
      <c r="I99" s="458"/>
      <c r="J99" s="458"/>
      <c r="K99" s="458"/>
      <c r="L99" s="458"/>
      <c r="M99" s="458"/>
    </row>
    <row r="100" spans="2:13" s="440" customFormat="1" hidden="1" outlineLevel="1">
      <c r="B100" s="770"/>
      <c r="C100" s="458"/>
      <c r="D100" s="458"/>
      <c r="E100" s="458"/>
      <c r="F100" s="458"/>
      <c r="G100" s="458"/>
      <c r="H100" s="458"/>
      <c r="I100" s="458"/>
      <c r="J100" s="458"/>
      <c r="K100" s="458"/>
      <c r="L100" s="458"/>
      <c r="M100" s="458"/>
    </row>
    <row r="101" spans="2:13" s="440" customFormat="1" collapsed="1">
      <c r="B101" s="428" t="s">
        <v>681</v>
      </c>
      <c r="C101" s="458"/>
      <c r="D101" s="458">
        <f t="shared" ref="D101:M101" si="9">SUM(D92:D100)</f>
        <v>0</v>
      </c>
      <c r="E101" s="458">
        <f t="shared" si="9"/>
        <v>0</v>
      </c>
      <c r="F101" s="458">
        <f t="shared" si="9"/>
        <v>0</v>
      </c>
      <c r="G101" s="458">
        <f t="shared" si="9"/>
        <v>0</v>
      </c>
      <c r="H101" s="458">
        <f t="shared" si="9"/>
        <v>0</v>
      </c>
      <c r="I101" s="458">
        <f t="shared" si="9"/>
        <v>0</v>
      </c>
      <c r="J101" s="458">
        <f t="shared" si="9"/>
        <v>0</v>
      </c>
      <c r="K101" s="458">
        <f t="shared" si="9"/>
        <v>0</v>
      </c>
      <c r="L101" s="458">
        <f t="shared" si="9"/>
        <v>0</v>
      </c>
      <c r="M101" s="458">
        <f t="shared" si="9"/>
        <v>0</v>
      </c>
    </row>
    <row r="102" spans="2:13" s="440" customFormat="1" hidden="1" outlineLevel="1">
      <c r="B102" s="770" t="str">
        <f>'LIT FGD'!$B$2</f>
        <v>Lamar Institute of Technology</v>
      </c>
      <c r="C102" s="458"/>
      <c r="D102" s="458">
        <f>'LIT FGD'!$D$21</f>
        <v>0</v>
      </c>
      <c r="E102" s="458">
        <f>'LIT FGD'!$E$21</f>
        <v>0</v>
      </c>
      <c r="F102" s="458">
        <f>'LIT FGD'!$F$21</f>
        <v>0</v>
      </c>
      <c r="G102" s="458">
        <f>'LIT FGD'!$G$21</f>
        <v>0</v>
      </c>
      <c r="H102" s="458">
        <f>'LIT FGD'!$H$21</f>
        <v>0</v>
      </c>
      <c r="I102" s="458">
        <f>'LIT FGD'!$I$21</f>
        <v>0</v>
      </c>
      <c r="J102" s="458">
        <f>'LIT FGD'!$J$21</f>
        <v>0</v>
      </c>
      <c r="K102" s="458">
        <f>'LIT FGD'!$K$21</f>
        <v>0</v>
      </c>
      <c r="L102" s="458">
        <f>'LIT FGD'!$L$21</f>
        <v>0</v>
      </c>
      <c r="M102" s="458">
        <f>'LIT FGD'!$M$21</f>
        <v>0</v>
      </c>
    </row>
    <row r="103" spans="2:13" s="440" customFormat="1" hidden="1" outlineLevel="1">
      <c r="B103" s="770" t="str">
        <f>'LSCO FGD'!$B$2</f>
        <v>Lamar State College - Orange</v>
      </c>
      <c r="C103" s="458"/>
      <c r="D103" s="458">
        <f>'LSCO FGD'!$D$21</f>
        <v>0</v>
      </c>
      <c r="E103" s="458">
        <f>'LSCO FGD'!$E$21</f>
        <v>0</v>
      </c>
      <c r="F103" s="458">
        <f>'LSCO FGD'!$F$21</f>
        <v>0</v>
      </c>
      <c r="G103" s="458">
        <f>'LSCO FGD'!$G$21</f>
        <v>0</v>
      </c>
      <c r="H103" s="458">
        <f>'LSCO FGD'!$H$21</f>
        <v>0</v>
      </c>
      <c r="I103" s="458">
        <f>'LSCO FGD'!$I$21</f>
        <v>0</v>
      </c>
      <c r="J103" s="458">
        <f>'LSCO FGD'!$J$21</f>
        <v>0</v>
      </c>
      <c r="K103" s="458">
        <f>'LSCO FGD'!$K$21</f>
        <v>0</v>
      </c>
      <c r="L103" s="458">
        <f>'LSCO FGD'!$L$21</f>
        <v>0</v>
      </c>
      <c r="M103" s="458">
        <f>'LSCO FGD'!$M$21</f>
        <v>0</v>
      </c>
    </row>
    <row r="104" spans="2:13" s="440" customFormat="1" hidden="1" outlineLevel="1">
      <c r="B104" s="770" t="str">
        <f>'LSCPA FGD'!$B$2</f>
        <v>Lamar State College - Port Arthur</v>
      </c>
      <c r="C104" s="458"/>
      <c r="D104" s="458">
        <f>'LSCPA FGD'!$D$21</f>
        <v>0</v>
      </c>
      <c r="E104" s="458">
        <f>'LSCPA FGD'!$E$21</f>
        <v>0</v>
      </c>
      <c r="F104" s="458">
        <f>'LSCPA FGD'!$F$21</f>
        <v>0</v>
      </c>
      <c r="G104" s="458">
        <f>'LSCPA FGD'!$G$21</f>
        <v>0</v>
      </c>
      <c r="H104" s="458">
        <f>'LSCPA FGD'!$H$21</f>
        <v>0</v>
      </c>
      <c r="I104" s="458">
        <f>'LSCPA FGD'!$I$21</f>
        <v>0</v>
      </c>
      <c r="J104" s="458">
        <f>'LSCPA FGD'!$J$21</f>
        <v>0</v>
      </c>
      <c r="K104" s="458">
        <f>'LSCPA FGD'!$K$21</f>
        <v>0</v>
      </c>
      <c r="L104" s="458">
        <f>'LSCPA FGD'!$L$21</f>
        <v>0</v>
      </c>
      <c r="M104" s="458">
        <f>'LSCPA FGD'!$M$21</f>
        <v>0</v>
      </c>
    </row>
    <row r="105" spans="2:13" s="440" customFormat="1" hidden="1" outlineLevel="1">
      <c r="B105" s="770"/>
      <c r="C105" s="458"/>
      <c r="D105" s="458"/>
      <c r="E105" s="458"/>
      <c r="F105" s="458"/>
      <c r="G105" s="458"/>
      <c r="H105" s="458"/>
      <c r="I105" s="458"/>
      <c r="J105" s="458"/>
      <c r="K105" s="458"/>
      <c r="L105" s="458"/>
      <c r="M105" s="458"/>
    </row>
    <row r="106" spans="2:13" s="440" customFormat="1" hidden="1" outlineLevel="1">
      <c r="B106" s="770"/>
      <c r="C106" s="458"/>
      <c r="D106" s="458"/>
      <c r="E106" s="458"/>
      <c r="F106" s="458"/>
      <c r="G106" s="458"/>
      <c r="H106" s="458"/>
      <c r="I106" s="458"/>
      <c r="J106" s="458"/>
      <c r="K106" s="458"/>
      <c r="L106" s="458"/>
      <c r="M106" s="458"/>
    </row>
    <row r="107" spans="2:13" s="440" customFormat="1" hidden="1" outlineLevel="1">
      <c r="B107" s="770"/>
      <c r="C107" s="458"/>
      <c r="D107" s="458"/>
      <c r="E107" s="458"/>
      <c r="F107" s="458"/>
      <c r="G107" s="458"/>
      <c r="H107" s="458"/>
      <c r="I107" s="458"/>
      <c r="J107" s="458"/>
      <c r="K107" s="458"/>
      <c r="L107" s="458"/>
      <c r="M107" s="458"/>
    </row>
    <row r="108" spans="2:13" s="440" customFormat="1" hidden="1" outlineLevel="1">
      <c r="B108" s="770"/>
      <c r="C108" s="458"/>
      <c r="D108" s="458"/>
      <c r="E108" s="458"/>
      <c r="F108" s="458"/>
      <c r="G108" s="458"/>
      <c r="H108" s="458"/>
      <c r="I108" s="458"/>
      <c r="J108" s="458"/>
      <c r="K108" s="458"/>
      <c r="L108" s="458"/>
      <c r="M108" s="458"/>
    </row>
    <row r="109" spans="2:13" s="440" customFormat="1" hidden="1" outlineLevel="1">
      <c r="B109" s="770"/>
      <c r="C109" s="458"/>
      <c r="D109" s="458"/>
      <c r="E109" s="458"/>
      <c r="F109" s="458"/>
      <c r="G109" s="458"/>
      <c r="H109" s="458"/>
      <c r="I109" s="458"/>
      <c r="J109" s="458"/>
      <c r="K109" s="458"/>
      <c r="L109" s="458"/>
      <c r="M109" s="458"/>
    </row>
    <row r="110" spans="2:13" s="440" customFormat="1" hidden="1" outlineLevel="1">
      <c r="B110" s="770"/>
      <c r="C110" s="458"/>
      <c r="D110" s="458"/>
      <c r="E110" s="458"/>
      <c r="F110" s="458"/>
      <c r="G110" s="458"/>
      <c r="H110" s="458"/>
      <c r="I110" s="458"/>
      <c r="J110" s="458"/>
      <c r="K110" s="458"/>
      <c r="L110" s="458"/>
      <c r="M110" s="458"/>
    </row>
    <row r="111" spans="2:13" s="440" customFormat="1" collapsed="1">
      <c r="B111" s="428" t="s">
        <v>683</v>
      </c>
      <c r="C111" s="458"/>
      <c r="D111" s="458">
        <f t="shared" ref="D111:M111" si="10">SUM(D102:D110)</f>
        <v>0</v>
      </c>
      <c r="E111" s="458">
        <f t="shared" si="10"/>
        <v>0</v>
      </c>
      <c r="F111" s="458">
        <f t="shared" si="10"/>
        <v>0</v>
      </c>
      <c r="G111" s="458">
        <f t="shared" si="10"/>
        <v>0</v>
      </c>
      <c r="H111" s="458">
        <f t="shared" si="10"/>
        <v>0</v>
      </c>
      <c r="I111" s="458">
        <f t="shared" si="10"/>
        <v>0</v>
      </c>
      <c r="J111" s="458">
        <f t="shared" si="10"/>
        <v>0</v>
      </c>
      <c r="K111" s="458">
        <f t="shared" si="10"/>
        <v>0</v>
      </c>
      <c r="L111" s="458">
        <f t="shared" si="10"/>
        <v>0</v>
      </c>
      <c r="M111" s="458">
        <f t="shared" si="10"/>
        <v>0</v>
      </c>
    </row>
    <row r="112" spans="2:13" s="440" customFormat="1" hidden="1" outlineLevel="1">
      <c r="B112" s="770" t="str">
        <f>'LIT FGD'!$B$2</f>
        <v>Lamar Institute of Technology</v>
      </c>
      <c r="C112" s="458"/>
      <c r="D112" s="458">
        <f>'LIT FGD'!$D$22</f>
        <v>0</v>
      </c>
      <c r="E112" s="458">
        <f>'LIT FGD'!$E$22</f>
        <v>0</v>
      </c>
      <c r="F112" s="458">
        <f>'LIT FGD'!$F$22</f>
        <v>0</v>
      </c>
      <c r="G112" s="458">
        <f>'LIT FGD'!$G$22</f>
        <v>0</v>
      </c>
      <c r="H112" s="458">
        <f>'LIT FGD'!$H$22</f>
        <v>0</v>
      </c>
      <c r="I112" s="458">
        <f>'LIT FGD'!$I$22</f>
        <v>0</v>
      </c>
      <c r="J112" s="458">
        <f>'LIT FGD'!$J$22</f>
        <v>0</v>
      </c>
      <c r="K112" s="458">
        <f>'LIT FGD'!$K$22</f>
        <v>0</v>
      </c>
      <c r="L112" s="458">
        <f>'LIT FGD'!$L$22</f>
        <v>0</v>
      </c>
      <c r="M112" s="458">
        <f>'LIT FGD'!$M$22</f>
        <v>0</v>
      </c>
    </row>
    <row r="113" spans="2:13" s="440" customFormat="1" hidden="1" outlineLevel="1">
      <c r="B113" s="770" t="str">
        <f>'LSCO FGD'!$B$2</f>
        <v>Lamar State College - Orange</v>
      </c>
      <c r="C113" s="458"/>
      <c r="D113" s="458">
        <f>'LSCO FGD'!$D$22</f>
        <v>0</v>
      </c>
      <c r="E113" s="458">
        <f>'LSCO FGD'!$E$22</f>
        <v>0</v>
      </c>
      <c r="F113" s="458">
        <f>'LSCO FGD'!$F$22</f>
        <v>0</v>
      </c>
      <c r="G113" s="458">
        <f>'LSCO FGD'!$G$22</f>
        <v>0</v>
      </c>
      <c r="H113" s="458">
        <f>'LSCO FGD'!$H$22</f>
        <v>0</v>
      </c>
      <c r="I113" s="458">
        <f>'LSCO FGD'!$I$22</f>
        <v>0</v>
      </c>
      <c r="J113" s="458">
        <f>'LSCO FGD'!$J$22</f>
        <v>0</v>
      </c>
      <c r="K113" s="458">
        <f>'LSCO FGD'!$K$22</f>
        <v>0</v>
      </c>
      <c r="L113" s="458">
        <f>'LSCO FGD'!$L$22</f>
        <v>0</v>
      </c>
      <c r="M113" s="458">
        <f>'LSCO FGD'!$M$22</f>
        <v>0</v>
      </c>
    </row>
    <row r="114" spans="2:13" s="440" customFormat="1" hidden="1" outlineLevel="1">
      <c r="B114" s="770" t="str">
        <f>'LSCPA FGD'!$B$2</f>
        <v>Lamar State College - Port Arthur</v>
      </c>
      <c r="C114" s="458"/>
      <c r="D114" s="458">
        <f>'LSCPA FGD'!$D$22</f>
        <v>0</v>
      </c>
      <c r="E114" s="458">
        <f>'LSCPA FGD'!$E$22</f>
        <v>0</v>
      </c>
      <c r="F114" s="458">
        <f>'LSCPA FGD'!$F$22</f>
        <v>0</v>
      </c>
      <c r="G114" s="458">
        <f>'LSCPA FGD'!$G$22</f>
        <v>0</v>
      </c>
      <c r="H114" s="458">
        <f>'LSCPA FGD'!$H$22</f>
        <v>0</v>
      </c>
      <c r="I114" s="458">
        <f>'LSCPA FGD'!$I$22</f>
        <v>0</v>
      </c>
      <c r="J114" s="458">
        <f>'LSCPA FGD'!$J$22</f>
        <v>0</v>
      </c>
      <c r="K114" s="458">
        <f>'LSCPA FGD'!$K$22</f>
        <v>0</v>
      </c>
      <c r="L114" s="458">
        <f>'LSCPA FGD'!$L$22</f>
        <v>0</v>
      </c>
      <c r="M114" s="458">
        <f>'LSCPA FGD'!$M$22</f>
        <v>0</v>
      </c>
    </row>
    <row r="115" spans="2:13" s="440" customFormat="1" hidden="1" outlineLevel="1">
      <c r="B115" s="770"/>
      <c r="C115" s="458"/>
      <c r="D115" s="458"/>
      <c r="E115" s="458"/>
      <c r="F115" s="458"/>
      <c r="G115" s="458"/>
      <c r="H115" s="458"/>
      <c r="I115" s="458"/>
      <c r="J115" s="458"/>
      <c r="K115" s="458"/>
      <c r="L115" s="458"/>
      <c r="M115" s="458"/>
    </row>
    <row r="116" spans="2:13" s="440" customFormat="1" hidden="1" outlineLevel="1">
      <c r="B116" s="770"/>
      <c r="C116" s="458"/>
      <c r="D116" s="458"/>
      <c r="E116" s="458"/>
      <c r="F116" s="458"/>
      <c r="G116" s="458"/>
      <c r="H116" s="458"/>
      <c r="I116" s="458"/>
      <c r="J116" s="458"/>
      <c r="K116" s="458"/>
      <c r="L116" s="458"/>
      <c r="M116" s="458"/>
    </row>
    <row r="117" spans="2:13" s="440" customFormat="1" hidden="1" outlineLevel="1">
      <c r="B117" s="770"/>
      <c r="C117" s="458"/>
      <c r="D117" s="458"/>
      <c r="E117" s="458"/>
      <c r="F117" s="458"/>
      <c r="G117" s="458"/>
      <c r="H117" s="458"/>
      <c r="I117" s="458"/>
      <c r="J117" s="458"/>
      <c r="K117" s="458"/>
      <c r="L117" s="458"/>
      <c r="M117" s="458"/>
    </row>
    <row r="118" spans="2:13" s="440" customFormat="1" hidden="1" outlineLevel="1">
      <c r="B118" s="770"/>
      <c r="C118" s="458"/>
      <c r="D118" s="458"/>
      <c r="E118" s="458"/>
      <c r="F118" s="458"/>
      <c r="G118" s="458"/>
      <c r="H118" s="458"/>
      <c r="I118" s="458"/>
      <c r="J118" s="458"/>
      <c r="K118" s="458"/>
      <c r="L118" s="458"/>
      <c r="M118" s="458"/>
    </row>
    <row r="119" spans="2:13" s="440" customFormat="1" hidden="1" outlineLevel="1">
      <c r="B119" s="770"/>
      <c r="C119" s="458"/>
      <c r="D119" s="458"/>
      <c r="E119" s="458"/>
      <c r="F119" s="458"/>
      <c r="G119" s="458"/>
      <c r="H119" s="458"/>
      <c r="I119" s="458"/>
      <c r="J119" s="458"/>
      <c r="K119" s="458"/>
      <c r="L119" s="458"/>
      <c r="M119" s="458"/>
    </row>
    <row r="120" spans="2:13" s="440" customFormat="1" hidden="1" outlineLevel="1">
      <c r="B120" s="770"/>
      <c r="C120" s="458"/>
      <c r="D120" s="458"/>
      <c r="E120" s="458"/>
      <c r="F120" s="458"/>
      <c r="G120" s="458"/>
      <c r="H120" s="458"/>
      <c r="I120" s="458"/>
      <c r="J120" s="458"/>
      <c r="K120" s="458"/>
      <c r="L120" s="458"/>
      <c r="M120" s="458"/>
    </row>
    <row r="121" spans="2:13" s="440" customFormat="1" collapsed="1">
      <c r="B121" s="428" t="s">
        <v>685</v>
      </c>
      <c r="C121" s="458"/>
      <c r="D121" s="458">
        <f t="shared" ref="D121:M121" si="11">SUM(D112:D120)</f>
        <v>0</v>
      </c>
      <c r="E121" s="458">
        <f t="shared" si="11"/>
        <v>0</v>
      </c>
      <c r="F121" s="458">
        <f t="shared" si="11"/>
        <v>0</v>
      </c>
      <c r="G121" s="458">
        <f t="shared" si="11"/>
        <v>0</v>
      </c>
      <c r="H121" s="458">
        <f t="shared" si="11"/>
        <v>0</v>
      </c>
      <c r="I121" s="458">
        <f t="shared" si="11"/>
        <v>0</v>
      </c>
      <c r="J121" s="458">
        <f t="shared" si="11"/>
        <v>0</v>
      </c>
      <c r="K121" s="458">
        <f t="shared" si="11"/>
        <v>0</v>
      </c>
      <c r="L121" s="458">
        <f t="shared" si="11"/>
        <v>0</v>
      </c>
      <c r="M121" s="458">
        <f t="shared" si="11"/>
        <v>0</v>
      </c>
    </row>
    <row r="122" spans="2:13" s="440" customFormat="1" hidden="1" outlineLevel="1">
      <c r="B122" s="770" t="str">
        <f>'LIT FGD'!$B$2</f>
        <v>Lamar Institute of Technology</v>
      </c>
      <c r="C122" s="458"/>
      <c r="D122" s="458">
        <f>'LIT FGD'!$D$23</f>
        <v>4061945</v>
      </c>
      <c r="E122" s="458">
        <f>'LIT FGD'!$E$23</f>
        <v>1759744</v>
      </c>
      <c r="F122" s="458">
        <f>'LIT FGD'!$F$23</f>
        <v>0</v>
      </c>
      <c r="G122" s="458">
        <f>'LIT FGD'!$G$23</f>
        <v>0</v>
      </c>
      <c r="H122" s="458">
        <f>'LIT FGD'!$H$23</f>
        <v>0</v>
      </c>
      <c r="I122" s="458">
        <f>'LIT FGD'!$I$23</f>
        <v>0</v>
      </c>
      <c r="J122" s="458">
        <f>'LIT FGD'!$J$23</f>
        <v>0</v>
      </c>
      <c r="K122" s="458">
        <f>'LIT FGD'!$K$23</f>
        <v>0</v>
      </c>
      <c r="L122" s="458">
        <f>'LIT FGD'!$L$23</f>
        <v>0</v>
      </c>
      <c r="M122" s="458">
        <f>'LIT FGD'!$M$23</f>
        <v>5821689</v>
      </c>
    </row>
    <row r="123" spans="2:13" s="440" customFormat="1" hidden="1" outlineLevel="1">
      <c r="B123" s="770" t="str">
        <f>'LSCO FGD'!$B$2</f>
        <v>Lamar State College - Orange</v>
      </c>
      <c r="C123" s="458"/>
      <c r="D123" s="458">
        <f>'LSCO FGD'!$D$23</f>
        <v>2304061</v>
      </c>
      <c r="E123" s="458">
        <f>'LSCO FGD'!$E$23</f>
        <v>1033162</v>
      </c>
      <c r="F123" s="458">
        <f>'LSCO FGD'!$F$23</f>
        <v>0</v>
      </c>
      <c r="G123" s="458">
        <f>'LSCO FGD'!$G$23</f>
        <v>0</v>
      </c>
      <c r="H123" s="458">
        <f>'LSCO FGD'!$H$23</f>
        <v>0</v>
      </c>
      <c r="I123" s="458">
        <f>'LSCO FGD'!$I$23</f>
        <v>0</v>
      </c>
      <c r="J123" s="458">
        <f>'LSCO FGD'!$J$23</f>
        <v>0</v>
      </c>
      <c r="K123" s="458">
        <f>'LSCO FGD'!$K$23</f>
        <v>0</v>
      </c>
      <c r="L123" s="458">
        <f>'LSCO FGD'!$L$23</f>
        <v>0</v>
      </c>
      <c r="M123" s="458">
        <f>'LSCO FGD'!$M$23</f>
        <v>3337223</v>
      </c>
    </row>
    <row r="124" spans="2:13" s="440" customFormat="1" hidden="1" outlineLevel="1">
      <c r="B124" s="770" t="str">
        <f>'LSCPA FGD'!$B$2</f>
        <v>Lamar State College - Port Arthur</v>
      </c>
      <c r="C124" s="458"/>
      <c r="D124" s="458">
        <f>'LSCPA FGD'!$D$23</f>
        <v>2328148</v>
      </c>
      <c r="E124" s="458">
        <f>'LSCPA FGD'!$E$23</f>
        <v>1100105</v>
      </c>
      <c r="F124" s="458">
        <f>'LSCPA FGD'!$F$23</f>
        <v>0</v>
      </c>
      <c r="G124" s="458">
        <f>'LSCPA FGD'!$G$23</f>
        <v>0</v>
      </c>
      <c r="H124" s="458">
        <f>'LSCPA FGD'!$H$23</f>
        <v>0</v>
      </c>
      <c r="I124" s="458">
        <f>'LSCPA FGD'!$I$23</f>
        <v>0</v>
      </c>
      <c r="J124" s="458">
        <f>'LSCPA FGD'!$J$23</f>
        <v>0</v>
      </c>
      <c r="K124" s="458">
        <f>'LSCPA FGD'!$K$23</f>
        <v>0</v>
      </c>
      <c r="L124" s="458">
        <f>'LSCPA FGD'!$L$23</f>
        <v>0</v>
      </c>
      <c r="M124" s="458">
        <f>'LSCPA FGD'!$M$23</f>
        <v>3428253</v>
      </c>
    </row>
    <row r="125" spans="2:13" s="440" customFormat="1" hidden="1" outlineLevel="1">
      <c r="B125" s="770"/>
      <c r="C125" s="458"/>
      <c r="D125" s="458"/>
      <c r="E125" s="458"/>
      <c r="F125" s="458"/>
      <c r="G125" s="458"/>
      <c r="H125" s="458"/>
      <c r="I125" s="458"/>
      <c r="J125" s="458"/>
      <c r="K125" s="458"/>
      <c r="L125" s="458"/>
      <c r="M125" s="458"/>
    </row>
    <row r="126" spans="2:13" s="440" customFormat="1" hidden="1" outlineLevel="1">
      <c r="B126" s="770"/>
      <c r="C126" s="458"/>
      <c r="D126" s="458"/>
      <c r="E126" s="458"/>
      <c r="F126" s="458"/>
      <c r="G126" s="458"/>
      <c r="H126" s="458"/>
      <c r="I126" s="458"/>
      <c r="J126" s="458"/>
      <c r="K126" s="458"/>
      <c r="L126" s="458"/>
      <c r="M126" s="458"/>
    </row>
    <row r="127" spans="2:13" s="440" customFormat="1" hidden="1" outlineLevel="1">
      <c r="B127" s="770"/>
      <c r="C127" s="458"/>
      <c r="D127" s="458"/>
      <c r="E127" s="458"/>
      <c r="F127" s="458"/>
      <c r="G127" s="458"/>
      <c r="H127" s="458"/>
      <c r="I127" s="458"/>
      <c r="J127" s="458"/>
      <c r="K127" s="458"/>
      <c r="L127" s="458"/>
      <c r="M127" s="458"/>
    </row>
    <row r="128" spans="2:13" s="440" customFormat="1" hidden="1" outlineLevel="1">
      <c r="B128" s="770"/>
      <c r="C128" s="458"/>
      <c r="D128" s="458"/>
      <c r="E128" s="458"/>
      <c r="F128" s="458"/>
      <c r="G128" s="458"/>
      <c r="H128" s="458"/>
      <c r="I128" s="458"/>
      <c r="J128" s="458"/>
      <c r="K128" s="458"/>
      <c r="L128" s="458"/>
      <c r="M128" s="458"/>
    </row>
    <row r="129" spans="2:13" s="440" customFormat="1" hidden="1" outlineLevel="1">
      <c r="B129" s="770"/>
      <c r="C129" s="458"/>
      <c r="D129" s="458"/>
      <c r="E129" s="458"/>
      <c r="F129" s="458"/>
      <c r="G129" s="458"/>
      <c r="H129" s="458"/>
      <c r="I129" s="458"/>
      <c r="J129" s="458"/>
      <c r="K129" s="458"/>
      <c r="L129" s="458"/>
      <c r="M129" s="458"/>
    </row>
    <row r="130" spans="2:13" s="440" customFormat="1" hidden="1" outlineLevel="1">
      <c r="B130" s="770"/>
      <c r="C130" s="458"/>
      <c r="D130" s="458"/>
      <c r="E130" s="458"/>
      <c r="F130" s="458"/>
      <c r="G130" s="458"/>
      <c r="H130" s="458"/>
      <c r="I130" s="458"/>
      <c r="J130" s="458"/>
      <c r="K130" s="458"/>
      <c r="L130" s="458"/>
      <c r="M130" s="458"/>
    </row>
    <row r="131" spans="2:13" s="440" customFormat="1" collapsed="1">
      <c r="B131" s="469" t="s">
        <v>688</v>
      </c>
      <c r="C131" s="771"/>
      <c r="D131" s="771">
        <f t="shared" ref="D131:M131" si="12">SUM(D122:D130)</f>
        <v>8694154</v>
      </c>
      <c r="E131" s="771">
        <f t="shared" si="12"/>
        <v>3893011</v>
      </c>
      <c r="F131" s="771">
        <f t="shared" si="12"/>
        <v>0</v>
      </c>
      <c r="G131" s="771">
        <f t="shared" si="12"/>
        <v>0</v>
      </c>
      <c r="H131" s="771">
        <f t="shared" si="12"/>
        <v>0</v>
      </c>
      <c r="I131" s="771">
        <f t="shared" si="12"/>
        <v>0</v>
      </c>
      <c r="J131" s="771">
        <f t="shared" si="12"/>
        <v>0</v>
      </c>
      <c r="K131" s="771">
        <f t="shared" si="12"/>
        <v>0</v>
      </c>
      <c r="L131" s="771">
        <f t="shared" si="12"/>
        <v>0</v>
      </c>
      <c r="M131" s="771">
        <f t="shared" si="12"/>
        <v>12587165</v>
      </c>
    </row>
    <row r="132" spans="2:13" s="440" customFormat="1" hidden="1" outlineLevel="1">
      <c r="B132" s="770" t="str">
        <f>'LIT FGD'!$B$2</f>
        <v>Lamar Institute of Technology</v>
      </c>
      <c r="C132" s="772"/>
      <c r="D132" s="772">
        <f>'LIT FGD'!$D$24</f>
        <v>0</v>
      </c>
      <c r="E132" s="772">
        <f>'LIT FGD'!$E$24</f>
        <v>0</v>
      </c>
      <c r="F132" s="772">
        <f>'LIT FGD'!$F$24</f>
        <v>0</v>
      </c>
      <c r="G132" s="772">
        <f>'LIT FGD'!$G$24</f>
        <v>0</v>
      </c>
      <c r="H132" s="772">
        <f>'LIT FGD'!$H$24</f>
        <v>0</v>
      </c>
      <c r="I132" s="772">
        <f>'LIT FGD'!$I$24</f>
        <v>0</v>
      </c>
      <c r="J132" s="772">
        <f>'LIT FGD'!$J$24</f>
        <v>0</v>
      </c>
      <c r="K132" s="772">
        <f>'LIT FGD'!$K$24</f>
        <v>0</v>
      </c>
      <c r="L132" s="772">
        <f>'LIT FGD'!$L$24</f>
        <v>0</v>
      </c>
      <c r="M132" s="772">
        <f>'LIT FGD'!$M$24</f>
        <v>0</v>
      </c>
    </row>
    <row r="133" spans="2:13" s="440" customFormat="1" hidden="1" outlineLevel="1">
      <c r="B133" s="770" t="str">
        <f>'LSCO FGD'!$B$2</f>
        <v>Lamar State College - Orange</v>
      </c>
      <c r="C133" s="772"/>
      <c r="D133" s="772">
        <f>'LSCO FGD'!$D$24</f>
        <v>0</v>
      </c>
      <c r="E133" s="772">
        <f>'LSCO FGD'!$E$24</f>
        <v>0</v>
      </c>
      <c r="F133" s="772">
        <f>'LSCO FGD'!$F$24</f>
        <v>0</v>
      </c>
      <c r="G133" s="772">
        <f>'LSCO FGD'!$G$24</f>
        <v>0</v>
      </c>
      <c r="H133" s="772">
        <f>'LSCO FGD'!$H$24</f>
        <v>0</v>
      </c>
      <c r="I133" s="772">
        <f>'LSCO FGD'!$I$24</f>
        <v>0</v>
      </c>
      <c r="J133" s="772">
        <f>'LSCO FGD'!$J$24</f>
        <v>0</v>
      </c>
      <c r="K133" s="772">
        <f>'LSCO FGD'!$K$24</f>
        <v>0</v>
      </c>
      <c r="L133" s="772">
        <f>'LSCO FGD'!$L$24</f>
        <v>0</v>
      </c>
      <c r="M133" s="772">
        <f>'LSCO FGD'!$M$24</f>
        <v>0</v>
      </c>
    </row>
    <row r="134" spans="2:13" s="440" customFormat="1" hidden="1" outlineLevel="1">
      <c r="B134" s="770" t="str">
        <f>'LSCPA FGD'!$B$2</f>
        <v>Lamar State College - Port Arthur</v>
      </c>
      <c r="C134" s="772"/>
      <c r="D134" s="772">
        <f>'LSCPA FGD'!$D$24</f>
        <v>0</v>
      </c>
      <c r="E134" s="772">
        <f>'LSCPA FGD'!$E$24</f>
        <v>0</v>
      </c>
      <c r="F134" s="772">
        <f>'LSCPA FGD'!$F$24</f>
        <v>0</v>
      </c>
      <c r="G134" s="772">
        <f>'LSCPA FGD'!$G$24</f>
        <v>0</v>
      </c>
      <c r="H134" s="772">
        <f>'LSCPA FGD'!$H$24</f>
        <v>0</v>
      </c>
      <c r="I134" s="772">
        <f>'LSCPA FGD'!$I$24</f>
        <v>0</v>
      </c>
      <c r="J134" s="772">
        <f>'LSCPA FGD'!$J$24</f>
        <v>0</v>
      </c>
      <c r="K134" s="772">
        <f>'LSCPA FGD'!$K$24</f>
        <v>0</v>
      </c>
      <c r="L134" s="772">
        <f>'LSCPA FGD'!$L$24</f>
        <v>0</v>
      </c>
      <c r="M134" s="772">
        <f>'LSCPA FGD'!$M$24</f>
        <v>0</v>
      </c>
    </row>
    <row r="135" spans="2:13" s="440" customFormat="1" hidden="1" outlineLevel="1">
      <c r="B135" s="770"/>
      <c r="C135" s="772"/>
      <c r="D135" s="772"/>
      <c r="E135" s="772"/>
      <c r="F135" s="772"/>
      <c r="G135" s="772"/>
      <c r="H135" s="772"/>
      <c r="I135" s="772"/>
      <c r="J135" s="772"/>
      <c r="K135" s="772"/>
      <c r="L135" s="772"/>
      <c r="M135" s="772"/>
    </row>
    <row r="136" spans="2:13" s="440" customFormat="1" hidden="1" outlineLevel="1">
      <c r="B136" s="770"/>
      <c r="C136" s="772"/>
      <c r="D136" s="772"/>
      <c r="E136" s="772"/>
      <c r="F136" s="772"/>
      <c r="G136" s="772"/>
      <c r="H136" s="772"/>
      <c r="I136" s="772"/>
      <c r="J136" s="772"/>
      <c r="K136" s="772"/>
      <c r="L136" s="772"/>
      <c r="M136" s="772"/>
    </row>
    <row r="137" spans="2:13" s="440" customFormat="1" hidden="1" outlineLevel="1">
      <c r="B137" s="770"/>
      <c r="C137" s="772"/>
      <c r="D137" s="772"/>
      <c r="E137" s="772"/>
      <c r="F137" s="772"/>
      <c r="G137" s="772"/>
      <c r="H137" s="772"/>
      <c r="I137" s="772"/>
      <c r="J137" s="772"/>
      <c r="K137" s="772"/>
      <c r="L137" s="772"/>
      <c r="M137" s="772"/>
    </row>
    <row r="138" spans="2:13" s="440" customFormat="1" hidden="1" outlineLevel="1">
      <c r="B138" s="770"/>
      <c r="C138" s="772"/>
      <c r="D138" s="772"/>
      <c r="E138" s="772"/>
      <c r="F138" s="772"/>
      <c r="G138" s="772"/>
      <c r="H138" s="772"/>
      <c r="I138" s="772"/>
      <c r="J138" s="772"/>
      <c r="K138" s="772"/>
      <c r="L138" s="772"/>
      <c r="M138" s="772"/>
    </row>
    <row r="139" spans="2:13" s="440" customFormat="1" hidden="1" outlineLevel="1">
      <c r="B139" s="770"/>
      <c r="C139" s="772"/>
      <c r="D139" s="772"/>
      <c r="E139" s="772"/>
      <c r="F139" s="772"/>
      <c r="G139" s="772"/>
      <c r="H139" s="772"/>
      <c r="I139" s="772"/>
      <c r="J139" s="772"/>
      <c r="K139" s="772"/>
      <c r="L139" s="772"/>
      <c r="M139" s="772"/>
    </row>
    <row r="140" spans="2:13" s="440" customFormat="1" hidden="1" outlineLevel="1">
      <c r="B140" s="770"/>
      <c r="C140" s="772"/>
      <c r="D140" s="772"/>
      <c r="E140" s="772"/>
      <c r="F140" s="772"/>
      <c r="G140" s="772"/>
      <c r="H140" s="772"/>
      <c r="I140" s="772"/>
      <c r="J140" s="772"/>
      <c r="K140" s="772"/>
      <c r="L140" s="772"/>
      <c r="M140" s="772"/>
    </row>
    <row r="141" spans="2:13" s="440" customFormat="1" collapsed="1">
      <c r="B141" s="428" t="s">
        <v>689</v>
      </c>
      <c r="C141" s="458"/>
      <c r="D141" s="458">
        <f t="shared" ref="D141:M141" si="13">SUM(D132:D140)</f>
        <v>0</v>
      </c>
      <c r="E141" s="458">
        <f t="shared" si="13"/>
        <v>0</v>
      </c>
      <c r="F141" s="458">
        <f t="shared" si="13"/>
        <v>0</v>
      </c>
      <c r="G141" s="458">
        <f t="shared" si="13"/>
        <v>0</v>
      </c>
      <c r="H141" s="458">
        <f t="shared" si="13"/>
        <v>0</v>
      </c>
      <c r="I141" s="458">
        <f t="shared" si="13"/>
        <v>0</v>
      </c>
      <c r="J141" s="458">
        <f t="shared" si="13"/>
        <v>0</v>
      </c>
      <c r="K141" s="458">
        <f t="shared" si="13"/>
        <v>0</v>
      </c>
      <c r="L141" s="458">
        <f t="shared" si="13"/>
        <v>0</v>
      </c>
      <c r="M141" s="772">
        <f t="shared" si="13"/>
        <v>0</v>
      </c>
    </row>
    <row r="142" spans="2:13" s="440" customFormat="1" hidden="1" outlineLevel="1">
      <c r="B142" s="770" t="str">
        <f>'LIT FGD'!$B$2</f>
        <v>Lamar Institute of Technology</v>
      </c>
      <c r="C142" s="458"/>
      <c r="D142" s="458">
        <f>'LIT FGD'!$D$25</f>
        <v>0</v>
      </c>
      <c r="E142" s="458">
        <f>'LIT FGD'!$E$25</f>
        <v>0</v>
      </c>
      <c r="F142" s="458">
        <f>'LIT FGD'!$F$25</f>
        <v>0</v>
      </c>
      <c r="G142" s="458">
        <f>'LIT FGD'!$G$25</f>
        <v>0</v>
      </c>
      <c r="H142" s="458">
        <f>'LIT FGD'!$H$25</f>
        <v>0</v>
      </c>
      <c r="I142" s="458">
        <f>'LIT FGD'!$I$25</f>
        <v>0</v>
      </c>
      <c r="J142" s="458">
        <f>'LIT FGD'!$J$25</f>
        <v>0</v>
      </c>
      <c r="K142" s="458">
        <f>'LIT FGD'!$K$25</f>
        <v>0</v>
      </c>
      <c r="L142" s="458">
        <f>'LIT FGD'!$L$25</f>
        <v>0</v>
      </c>
      <c r="M142" s="772">
        <f>'LIT FGD'!$M$25</f>
        <v>0</v>
      </c>
    </row>
    <row r="143" spans="2:13" s="440" customFormat="1" hidden="1" outlineLevel="1">
      <c r="B143" s="770" t="str">
        <f>'LSCO FGD'!$B$2</f>
        <v>Lamar State College - Orange</v>
      </c>
      <c r="C143" s="458"/>
      <c r="D143" s="458">
        <f>'LSCO FGD'!$D$25</f>
        <v>0</v>
      </c>
      <c r="E143" s="458">
        <f>'LSCO FGD'!$E$25</f>
        <v>0</v>
      </c>
      <c r="F143" s="458">
        <f>'LSCO FGD'!$F$25</f>
        <v>0</v>
      </c>
      <c r="G143" s="458">
        <f>'LSCO FGD'!$G$25</f>
        <v>0</v>
      </c>
      <c r="H143" s="458">
        <f>'LSCO FGD'!$H$25</f>
        <v>0</v>
      </c>
      <c r="I143" s="458">
        <f>'LSCO FGD'!$I$25</f>
        <v>0</v>
      </c>
      <c r="J143" s="458">
        <f>'LSCO FGD'!$J$25</f>
        <v>0</v>
      </c>
      <c r="K143" s="458">
        <f>'LSCO FGD'!$K$25</f>
        <v>0</v>
      </c>
      <c r="L143" s="458">
        <f>'LSCO FGD'!$L$25</f>
        <v>0</v>
      </c>
      <c r="M143" s="772">
        <f>'LSCO FGD'!$M$25</f>
        <v>0</v>
      </c>
    </row>
    <row r="144" spans="2:13" s="440" customFormat="1" hidden="1" outlineLevel="1">
      <c r="B144" s="770" t="str">
        <f>'LSCPA FGD'!$B$2</f>
        <v>Lamar State College - Port Arthur</v>
      </c>
      <c r="C144" s="458"/>
      <c r="D144" s="458">
        <f>'LSCPA FGD'!$D$25</f>
        <v>0</v>
      </c>
      <c r="E144" s="458">
        <f>'LSCPA FGD'!$E$25</f>
        <v>0</v>
      </c>
      <c r="F144" s="458">
        <f>'LSCPA FGD'!$F$25</f>
        <v>0</v>
      </c>
      <c r="G144" s="458">
        <f>'LSCPA FGD'!$G$25</f>
        <v>0</v>
      </c>
      <c r="H144" s="458">
        <f>'LSCPA FGD'!$H$25</f>
        <v>0</v>
      </c>
      <c r="I144" s="458">
        <f>'LSCPA FGD'!$I$25</f>
        <v>0</v>
      </c>
      <c r="J144" s="458">
        <f>'LSCPA FGD'!$J$25</f>
        <v>0</v>
      </c>
      <c r="K144" s="458">
        <f>'LSCPA FGD'!$K$25</f>
        <v>0</v>
      </c>
      <c r="L144" s="458">
        <f>'LSCPA FGD'!$L$25</f>
        <v>0</v>
      </c>
      <c r="M144" s="772">
        <f>'LSCPA FGD'!$M$25</f>
        <v>0</v>
      </c>
    </row>
    <row r="145" spans="2:13" s="440" customFormat="1" hidden="1" outlineLevel="1">
      <c r="B145" s="770"/>
      <c r="C145" s="458"/>
      <c r="D145" s="458"/>
      <c r="E145" s="458"/>
      <c r="F145" s="458"/>
      <c r="G145" s="458"/>
      <c r="H145" s="458"/>
      <c r="I145" s="458"/>
      <c r="J145" s="458"/>
      <c r="K145" s="458"/>
      <c r="L145" s="458"/>
      <c r="M145" s="772"/>
    </row>
    <row r="146" spans="2:13" s="440" customFormat="1" hidden="1" outlineLevel="1">
      <c r="B146" s="770"/>
      <c r="C146" s="458"/>
      <c r="D146" s="458"/>
      <c r="E146" s="458"/>
      <c r="F146" s="458"/>
      <c r="G146" s="458"/>
      <c r="H146" s="458"/>
      <c r="I146" s="458"/>
      <c r="J146" s="458"/>
      <c r="K146" s="458"/>
      <c r="L146" s="458"/>
      <c r="M146" s="772"/>
    </row>
    <row r="147" spans="2:13" s="440" customFormat="1" hidden="1" outlineLevel="1">
      <c r="B147" s="770"/>
      <c r="C147" s="458"/>
      <c r="D147" s="458"/>
      <c r="E147" s="458"/>
      <c r="F147" s="458"/>
      <c r="G147" s="458"/>
      <c r="H147" s="458"/>
      <c r="I147" s="458"/>
      <c r="J147" s="458"/>
      <c r="K147" s="458"/>
      <c r="L147" s="458"/>
      <c r="M147" s="772"/>
    </row>
    <row r="148" spans="2:13" s="440" customFormat="1" hidden="1" outlineLevel="1">
      <c r="B148" s="770"/>
      <c r="C148" s="458"/>
      <c r="D148" s="458"/>
      <c r="E148" s="458"/>
      <c r="F148" s="458"/>
      <c r="G148" s="458"/>
      <c r="H148" s="458"/>
      <c r="I148" s="458"/>
      <c r="J148" s="458"/>
      <c r="K148" s="458"/>
      <c r="L148" s="458"/>
      <c r="M148" s="772"/>
    </row>
    <row r="149" spans="2:13" s="440" customFormat="1" hidden="1" outlineLevel="1">
      <c r="B149" s="770"/>
      <c r="C149" s="458"/>
      <c r="D149" s="458"/>
      <c r="E149" s="458"/>
      <c r="F149" s="458"/>
      <c r="G149" s="458"/>
      <c r="H149" s="458"/>
      <c r="I149" s="458"/>
      <c r="J149" s="458"/>
      <c r="K149" s="458"/>
      <c r="L149" s="458"/>
      <c r="M149" s="772"/>
    </row>
    <row r="150" spans="2:13" s="440" customFormat="1" hidden="1" outlineLevel="1">
      <c r="B150" s="770"/>
      <c r="C150" s="458"/>
      <c r="D150" s="458"/>
      <c r="E150" s="458"/>
      <c r="F150" s="458"/>
      <c r="G150" s="458"/>
      <c r="H150" s="458"/>
      <c r="I150" s="458"/>
      <c r="J150" s="458"/>
      <c r="K150" s="458"/>
      <c r="L150" s="458"/>
      <c r="M150" s="772"/>
    </row>
    <row r="151" spans="2:13" s="440" customFormat="1" collapsed="1">
      <c r="B151" s="428" t="s">
        <v>691</v>
      </c>
      <c r="C151" s="458"/>
      <c r="D151" s="458">
        <f t="shared" ref="D151:M151" si="14">SUM(D142:D150)</f>
        <v>0</v>
      </c>
      <c r="E151" s="458">
        <f t="shared" si="14"/>
        <v>0</v>
      </c>
      <c r="F151" s="458">
        <f t="shared" si="14"/>
        <v>0</v>
      </c>
      <c r="G151" s="458">
        <f t="shared" si="14"/>
        <v>0</v>
      </c>
      <c r="H151" s="458">
        <f t="shared" si="14"/>
        <v>0</v>
      </c>
      <c r="I151" s="458">
        <f t="shared" si="14"/>
        <v>0</v>
      </c>
      <c r="J151" s="458">
        <f t="shared" si="14"/>
        <v>0</v>
      </c>
      <c r="K151" s="458">
        <f t="shared" si="14"/>
        <v>0</v>
      </c>
      <c r="L151" s="458">
        <f t="shared" si="14"/>
        <v>0</v>
      </c>
      <c r="M151" s="772">
        <f t="shared" si="14"/>
        <v>0</v>
      </c>
    </row>
    <row r="152" spans="2:13" s="440" customFormat="1" hidden="1" outlineLevel="1">
      <c r="B152" s="770" t="str">
        <f>'LIT FGD'!$B$2</f>
        <v>Lamar Institute of Technology</v>
      </c>
      <c r="C152" s="458"/>
      <c r="D152" s="458">
        <f>'LIT FGD'!$D$26</f>
        <v>-121818</v>
      </c>
      <c r="E152" s="458">
        <f>'LIT FGD'!$E$26</f>
        <v>0</v>
      </c>
      <c r="F152" s="458">
        <f>'LIT FGD'!$F$26</f>
        <v>0</v>
      </c>
      <c r="G152" s="458">
        <f>'LIT FGD'!$G$26</f>
        <v>0</v>
      </c>
      <c r="H152" s="458">
        <f>'LIT FGD'!$H$26</f>
        <v>0</v>
      </c>
      <c r="I152" s="458">
        <f>'LIT FGD'!$I$26</f>
        <v>0</v>
      </c>
      <c r="J152" s="458">
        <f>'LIT FGD'!$J$26</f>
        <v>0</v>
      </c>
      <c r="K152" s="458">
        <f>'LIT FGD'!$K$26</f>
        <v>0</v>
      </c>
      <c r="L152" s="458">
        <f>'LIT FGD'!$L$26</f>
        <v>0</v>
      </c>
      <c r="M152" s="772">
        <f>'LIT FGD'!$M$26</f>
        <v>-121818</v>
      </c>
    </row>
    <row r="153" spans="2:13" s="440" customFormat="1" hidden="1" outlineLevel="1">
      <c r="B153" s="770" t="str">
        <f>'LSCO FGD'!$B$2</f>
        <v>Lamar State College - Orange</v>
      </c>
      <c r="C153" s="458"/>
      <c r="D153" s="458">
        <f>'LSCO FGD'!$D$26</f>
        <v>-102219</v>
      </c>
      <c r="E153" s="458">
        <f>'LSCO FGD'!$E$26</f>
        <v>-28008</v>
      </c>
      <c r="F153" s="458">
        <f>'LSCO FGD'!$F$26</f>
        <v>0</v>
      </c>
      <c r="G153" s="458">
        <f>'LSCO FGD'!$G$26</f>
        <v>0</v>
      </c>
      <c r="H153" s="458">
        <f>'LSCO FGD'!$H$26</f>
        <v>0</v>
      </c>
      <c r="I153" s="458">
        <f>'LSCO FGD'!$I$26</f>
        <v>0</v>
      </c>
      <c r="J153" s="458">
        <f>'LSCO FGD'!$J$26</f>
        <v>0</v>
      </c>
      <c r="K153" s="458">
        <f>'LSCO FGD'!$K$26</f>
        <v>0</v>
      </c>
      <c r="L153" s="458">
        <f>'LSCO FGD'!$L$26</f>
        <v>0</v>
      </c>
      <c r="M153" s="772">
        <f>'LSCO FGD'!$M$26</f>
        <v>-130227</v>
      </c>
    </row>
    <row r="154" spans="2:13" s="440" customFormat="1" hidden="1" outlineLevel="1">
      <c r="B154" s="770" t="str">
        <f>'LSCPA FGD'!$B$2</f>
        <v>Lamar State College - Port Arthur</v>
      </c>
      <c r="C154" s="458"/>
      <c r="D154" s="458">
        <f>'LSCPA FGD'!$D$26</f>
        <v>-69913</v>
      </c>
      <c r="E154" s="458">
        <f>'LSCPA FGD'!$E$26</f>
        <v>-48060</v>
      </c>
      <c r="F154" s="458">
        <f>'LSCPA FGD'!$F$26</f>
        <v>0</v>
      </c>
      <c r="G154" s="458">
        <f>'LSCPA FGD'!$G$26</f>
        <v>0</v>
      </c>
      <c r="H154" s="458">
        <f>'LSCPA FGD'!$H$26</f>
        <v>0</v>
      </c>
      <c r="I154" s="458">
        <f>'LSCPA FGD'!$I$26</f>
        <v>0</v>
      </c>
      <c r="J154" s="458">
        <f>'LSCPA FGD'!$J$26</f>
        <v>0</v>
      </c>
      <c r="K154" s="458">
        <f>'LSCPA FGD'!$K$26</f>
        <v>0</v>
      </c>
      <c r="L154" s="458">
        <f>'LSCPA FGD'!$L$26</f>
        <v>0</v>
      </c>
      <c r="M154" s="772">
        <f>'LSCPA FGD'!$M$26</f>
        <v>-117973</v>
      </c>
    </row>
    <row r="155" spans="2:13" s="440" customFormat="1" hidden="1" outlineLevel="1">
      <c r="B155" s="770"/>
      <c r="C155" s="458"/>
      <c r="D155" s="458"/>
      <c r="E155" s="458"/>
      <c r="F155" s="458"/>
      <c r="G155" s="458"/>
      <c r="H155" s="458"/>
      <c r="I155" s="458"/>
      <c r="J155" s="458"/>
      <c r="K155" s="458"/>
      <c r="L155" s="458"/>
      <c r="M155" s="772"/>
    </row>
    <row r="156" spans="2:13" s="440" customFormat="1" hidden="1" outlineLevel="1">
      <c r="B156" s="770"/>
      <c r="C156" s="458"/>
      <c r="D156" s="458"/>
      <c r="E156" s="458"/>
      <c r="F156" s="458"/>
      <c r="G156" s="458"/>
      <c r="H156" s="458"/>
      <c r="I156" s="458"/>
      <c r="J156" s="458"/>
      <c r="K156" s="458"/>
      <c r="L156" s="458"/>
      <c r="M156" s="772"/>
    </row>
    <row r="157" spans="2:13" s="440" customFormat="1" hidden="1" outlineLevel="1">
      <c r="B157" s="770"/>
      <c r="C157" s="458"/>
      <c r="D157" s="458"/>
      <c r="E157" s="458"/>
      <c r="F157" s="458"/>
      <c r="G157" s="458"/>
      <c r="H157" s="458"/>
      <c r="I157" s="458"/>
      <c r="J157" s="458"/>
      <c r="K157" s="458"/>
      <c r="L157" s="458"/>
      <c r="M157" s="772"/>
    </row>
    <row r="158" spans="2:13" s="440" customFormat="1" hidden="1" outlineLevel="1">
      <c r="B158" s="770"/>
      <c r="C158" s="458"/>
      <c r="D158" s="458"/>
      <c r="E158" s="458"/>
      <c r="F158" s="458"/>
      <c r="G158" s="458"/>
      <c r="H158" s="458"/>
      <c r="I158" s="458"/>
      <c r="J158" s="458"/>
      <c r="K158" s="458"/>
      <c r="L158" s="458"/>
      <c r="M158" s="772"/>
    </row>
    <row r="159" spans="2:13" s="440" customFormat="1" hidden="1" outlineLevel="1">
      <c r="B159" s="770"/>
      <c r="C159" s="458"/>
      <c r="D159" s="458"/>
      <c r="E159" s="458"/>
      <c r="F159" s="458"/>
      <c r="G159" s="458"/>
      <c r="H159" s="458"/>
      <c r="I159" s="458"/>
      <c r="J159" s="458"/>
      <c r="K159" s="458"/>
      <c r="L159" s="458"/>
      <c r="M159" s="772"/>
    </row>
    <row r="160" spans="2:13" s="440" customFormat="1" hidden="1" outlineLevel="1">
      <c r="B160" s="770"/>
      <c r="C160" s="458"/>
      <c r="D160" s="458"/>
      <c r="E160" s="458"/>
      <c r="F160" s="458"/>
      <c r="G160" s="458"/>
      <c r="H160" s="458"/>
      <c r="I160" s="458"/>
      <c r="J160" s="458"/>
      <c r="K160" s="458"/>
      <c r="L160" s="458"/>
      <c r="M160" s="772"/>
    </row>
    <row r="161" spans="2:13" s="440" customFormat="1" collapsed="1">
      <c r="B161" s="428" t="s">
        <v>693</v>
      </c>
      <c r="C161" s="458"/>
      <c r="D161" s="458">
        <f t="shared" ref="D161:M161" si="15">SUM(D152:D160)</f>
        <v>-293950</v>
      </c>
      <c r="E161" s="458">
        <f t="shared" si="15"/>
        <v>-76068</v>
      </c>
      <c r="F161" s="458">
        <f t="shared" si="15"/>
        <v>0</v>
      </c>
      <c r="G161" s="458">
        <f t="shared" si="15"/>
        <v>0</v>
      </c>
      <c r="H161" s="458">
        <f t="shared" si="15"/>
        <v>0</v>
      </c>
      <c r="I161" s="458">
        <f t="shared" si="15"/>
        <v>0</v>
      </c>
      <c r="J161" s="458">
        <f t="shared" si="15"/>
        <v>0</v>
      </c>
      <c r="K161" s="458">
        <f t="shared" si="15"/>
        <v>0</v>
      </c>
      <c r="L161" s="458">
        <f t="shared" si="15"/>
        <v>0</v>
      </c>
      <c r="M161" s="772">
        <f t="shared" si="15"/>
        <v>-370018</v>
      </c>
    </row>
    <row r="162" spans="2:13" s="440" customFormat="1" hidden="1" outlineLevel="1">
      <c r="B162" s="770" t="str">
        <f>'LIT FGD'!$B$2</f>
        <v>Lamar Institute of Technology</v>
      </c>
      <c r="C162" s="458"/>
      <c r="D162" s="458">
        <f>'LIT FGD'!$D$27</f>
        <v>0</v>
      </c>
      <c r="E162" s="458">
        <f>'LIT FGD'!$E$27</f>
        <v>-272977</v>
      </c>
      <c r="F162" s="458">
        <f>'LIT FGD'!$F$27</f>
        <v>0</v>
      </c>
      <c r="G162" s="458">
        <f>'LIT FGD'!$G$27</f>
        <v>0</v>
      </c>
      <c r="H162" s="458">
        <f>'LIT FGD'!$H$27</f>
        <v>0</v>
      </c>
      <c r="I162" s="458">
        <f>'LIT FGD'!$I$27</f>
        <v>0</v>
      </c>
      <c r="J162" s="458">
        <f>'LIT FGD'!$J$27</f>
        <v>0</v>
      </c>
      <c r="K162" s="458">
        <f>'LIT FGD'!$K$27</f>
        <v>0</v>
      </c>
      <c r="L162" s="458">
        <f>'LIT FGD'!$L$27</f>
        <v>0</v>
      </c>
      <c r="M162" s="772">
        <f>'LIT FGD'!$M$27</f>
        <v>-272977</v>
      </c>
    </row>
    <row r="163" spans="2:13" s="440" customFormat="1" hidden="1" outlineLevel="1">
      <c r="B163" s="770" t="str">
        <f>'LSCO FGD'!$B$2</f>
        <v>Lamar State College - Orange</v>
      </c>
      <c r="C163" s="458"/>
      <c r="D163" s="458">
        <f>'LSCO FGD'!$D$27</f>
        <v>0</v>
      </c>
      <c r="E163" s="458">
        <f>'LSCO FGD'!$E$27</f>
        <v>0</v>
      </c>
      <c r="F163" s="458">
        <f>'LSCO FGD'!$F$27</f>
        <v>0</v>
      </c>
      <c r="G163" s="458">
        <f>'LSCO FGD'!$G$27</f>
        <v>0</v>
      </c>
      <c r="H163" s="458">
        <f>'LSCO FGD'!$H$27</f>
        <v>0</v>
      </c>
      <c r="I163" s="458">
        <f>'LSCO FGD'!$I$27</f>
        <v>0</v>
      </c>
      <c r="J163" s="458">
        <f>'LSCO FGD'!$J$27</f>
        <v>0</v>
      </c>
      <c r="K163" s="458">
        <f>'LSCO FGD'!$K$27</f>
        <v>0</v>
      </c>
      <c r="L163" s="458">
        <f>'LSCO FGD'!$L$27</f>
        <v>0</v>
      </c>
      <c r="M163" s="772">
        <f>'LSCO FGD'!$M$27</f>
        <v>0</v>
      </c>
    </row>
    <row r="164" spans="2:13" s="440" customFormat="1" hidden="1" outlineLevel="1">
      <c r="B164" s="770" t="str">
        <f>'LSCPA FGD'!$B$2</f>
        <v>Lamar State College - Port Arthur</v>
      </c>
      <c r="C164" s="458"/>
      <c r="D164" s="458">
        <f>'LSCPA FGD'!$D$27</f>
        <v>0</v>
      </c>
      <c r="E164" s="458">
        <f>'LSCPA FGD'!$E$27</f>
        <v>0</v>
      </c>
      <c r="F164" s="458">
        <f>'LSCPA FGD'!$F$27</f>
        <v>0</v>
      </c>
      <c r="G164" s="458">
        <f>'LSCPA FGD'!$G$27</f>
        <v>0</v>
      </c>
      <c r="H164" s="458">
        <f>'LSCPA FGD'!$H$27</f>
        <v>0</v>
      </c>
      <c r="I164" s="458">
        <f>'LSCPA FGD'!$I$27</f>
        <v>0</v>
      </c>
      <c r="J164" s="458">
        <f>'LSCPA FGD'!$J$27</f>
        <v>0</v>
      </c>
      <c r="K164" s="458">
        <f>'LSCPA FGD'!$K$27</f>
        <v>0</v>
      </c>
      <c r="L164" s="458">
        <f>'LSCPA FGD'!$L$27</f>
        <v>0</v>
      </c>
      <c r="M164" s="772">
        <f>'LSCPA FGD'!$M$27</f>
        <v>0</v>
      </c>
    </row>
    <row r="165" spans="2:13" s="440" customFormat="1" hidden="1" outlineLevel="1">
      <c r="B165" s="770"/>
      <c r="C165" s="458"/>
      <c r="D165" s="458"/>
      <c r="E165" s="458"/>
      <c r="F165" s="458"/>
      <c r="G165" s="458"/>
      <c r="H165" s="458"/>
      <c r="I165" s="458"/>
      <c r="J165" s="458"/>
      <c r="K165" s="458"/>
      <c r="L165" s="458"/>
      <c r="M165" s="772"/>
    </row>
    <row r="166" spans="2:13" s="440" customFormat="1" hidden="1" outlineLevel="1">
      <c r="B166" s="770"/>
      <c r="C166" s="458"/>
      <c r="D166" s="458"/>
      <c r="E166" s="458"/>
      <c r="F166" s="458"/>
      <c r="G166" s="458"/>
      <c r="H166" s="458"/>
      <c r="I166" s="458"/>
      <c r="J166" s="458"/>
      <c r="K166" s="458"/>
      <c r="L166" s="458"/>
      <c r="M166" s="772"/>
    </row>
    <row r="167" spans="2:13" s="440" customFormat="1" hidden="1" outlineLevel="1">
      <c r="B167" s="770"/>
      <c r="C167" s="458"/>
      <c r="D167" s="458"/>
      <c r="E167" s="458"/>
      <c r="F167" s="458"/>
      <c r="G167" s="458"/>
      <c r="H167" s="458"/>
      <c r="I167" s="458"/>
      <c r="J167" s="458"/>
      <c r="K167" s="458"/>
      <c r="L167" s="458"/>
      <c r="M167" s="772"/>
    </row>
    <row r="168" spans="2:13" s="440" customFormat="1" hidden="1" outlineLevel="1">
      <c r="B168" s="770"/>
      <c r="C168" s="458"/>
      <c r="D168" s="458"/>
      <c r="E168" s="458"/>
      <c r="F168" s="458"/>
      <c r="G168" s="458"/>
      <c r="H168" s="458"/>
      <c r="I168" s="458"/>
      <c r="J168" s="458"/>
      <c r="K168" s="458"/>
      <c r="L168" s="458"/>
      <c r="M168" s="772"/>
    </row>
    <row r="169" spans="2:13" s="440" customFormat="1" hidden="1" outlineLevel="1">
      <c r="B169" s="770"/>
      <c r="C169" s="458"/>
      <c r="D169" s="458"/>
      <c r="E169" s="458"/>
      <c r="F169" s="458"/>
      <c r="G169" s="458"/>
      <c r="H169" s="458"/>
      <c r="I169" s="458"/>
      <c r="J169" s="458"/>
      <c r="K169" s="458"/>
      <c r="L169" s="458"/>
      <c r="M169" s="772"/>
    </row>
    <row r="170" spans="2:13" s="440" customFormat="1" hidden="1" outlineLevel="1">
      <c r="B170" s="770"/>
      <c r="C170" s="458"/>
      <c r="D170" s="458"/>
      <c r="E170" s="458"/>
      <c r="F170" s="458"/>
      <c r="G170" s="458"/>
      <c r="H170" s="458"/>
      <c r="I170" s="458"/>
      <c r="J170" s="458"/>
      <c r="K170" s="458"/>
      <c r="L170" s="458"/>
      <c r="M170" s="772"/>
    </row>
    <row r="171" spans="2:13" s="440" customFormat="1" collapsed="1">
      <c r="B171" s="428" t="s">
        <v>696</v>
      </c>
      <c r="C171" s="458"/>
      <c r="D171" s="458">
        <f t="shared" ref="D171:M171" si="16">SUM(D162:D170)</f>
        <v>0</v>
      </c>
      <c r="E171" s="458">
        <f t="shared" si="16"/>
        <v>-272977</v>
      </c>
      <c r="F171" s="458">
        <f t="shared" si="16"/>
        <v>0</v>
      </c>
      <c r="G171" s="458">
        <f t="shared" si="16"/>
        <v>0</v>
      </c>
      <c r="H171" s="458">
        <f t="shared" si="16"/>
        <v>0</v>
      </c>
      <c r="I171" s="458">
        <f t="shared" si="16"/>
        <v>0</v>
      </c>
      <c r="J171" s="458">
        <f t="shared" si="16"/>
        <v>0</v>
      </c>
      <c r="K171" s="458">
        <f t="shared" si="16"/>
        <v>0</v>
      </c>
      <c r="L171" s="458">
        <f t="shared" si="16"/>
        <v>0</v>
      </c>
      <c r="M171" s="772">
        <f t="shared" si="16"/>
        <v>-272977</v>
      </c>
    </row>
    <row r="172" spans="2:13" s="440" customFormat="1" hidden="1" outlineLevel="1">
      <c r="B172" s="770" t="str">
        <f>'LIT FGD'!$B$2</f>
        <v>Lamar Institute of Technology</v>
      </c>
      <c r="C172" s="458"/>
      <c r="D172" s="458">
        <f>'LIT FGD'!$D$28</f>
        <v>-1742555</v>
      </c>
      <c r="E172" s="458">
        <f>'LIT FGD'!$E$28</f>
        <v>-534719</v>
      </c>
      <c r="F172" s="458">
        <f>'LIT FGD'!$F$28</f>
        <v>0</v>
      </c>
      <c r="G172" s="458">
        <f>'LIT FGD'!$G$28</f>
        <v>0</v>
      </c>
      <c r="H172" s="458">
        <f>'LIT FGD'!$H$28</f>
        <v>0</v>
      </c>
      <c r="I172" s="458">
        <f>'LIT FGD'!$I$28</f>
        <v>0</v>
      </c>
      <c r="J172" s="458">
        <f>'LIT FGD'!$J$28</f>
        <v>0</v>
      </c>
      <c r="K172" s="458">
        <f>'LIT FGD'!$K$28</f>
        <v>0</v>
      </c>
      <c r="L172" s="458">
        <f>'LIT FGD'!$L$28</f>
        <v>0</v>
      </c>
      <c r="M172" s="772">
        <f>'LIT FGD'!$M$28</f>
        <v>-2277274</v>
      </c>
    </row>
    <row r="173" spans="2:13" s="440" customFormat="1" hidden="1" outlineLevel="1">
      <c r="B173" s="770" t="str">
        <f>'LSCO FGD'!$B$2</f>
        <v>Lamar State College - Orange</v>
      </c>
      <c r="C173" s="458"/>
      <c r="D173" s="458">
        <f>'LSCO FGD'!$D$28</f>
        <v>-1385304</v>
      </c>
      <c r="E173" s="458">
        <f>'LSCO FGD'!$E$28</f>
        <v>-142962</v>
      </c>
      <c r="F173" s="458">
        <f>'LSCO FGD'!$F$28</f>
        <v>0</v>
      </c>
      <c r="G173" s="458">
        <f>'LSCO FGD'!$G$28</f>
        <v>0</v>
      </c>
      <c r="H173" s="458">
        <f>'LSCO FGD'!$H$28</f>
        <v>0</v>
      </c>
      <c r="I173" s="458">
        <f>'LSCO FGD'!$I$28</f>
        <v>0</v>
      </c>
      <c r="J173" s="458">
        <f>'LSCO FGD'!$J$28</f>
        <v>0</v>
      </c>
      <c r="K173" s="458">
        <f>'LSCO FGD'!$K$28</f>
        <v>0</v>
      </c>
      <c r="L173" s="458">
        <f>'LSCO FGD'!$L$28</f>
        <v>0</v>
      </c>
      <c r="M173" s="772">
        <f>'LSCO FGD'!$M$28</f>
        <v>-1528266</v>
      </c>
    </row>
    <row r="174" spans="2:13" s="440" customFormat="1" hidden="1" outlineLevel="1">
      <c r="B174" s="770" t="str">
        <f>'LSCPA FGD'!$B$2</f>
        <v>Lamar State College - Port Arthur</v>
      </c>
      <c r="C174" s="458"/>
      <c r="D174" s="458">
        <f>'LSCPA FGD'!$D$28</f>
        <v>-516130</v>
      </c>
      <c r="E174" s="458">
        <f>'LSCPA FGD'!$E$28</f>
        <v>-224960</v>
      </c>
      <c r="F174" s="458">
        <f>'LSCPA FGD'!$F$28</f>
        <v>0</v>
      </c>
      <c r="G174" s="458">
        <f>'LSCPA FGD'!$G$28</f>
        <v>0</v>
      </c>
      <c r="H174" s="458">
        <f>'LSCPA FGD'!$H$28</f>
        <v>0</v>
      </c>
      <c r="I174" s="458">
        <f>'LSCPA FGD'!$I$28</f>
        <v>0</v>
      </c>
      <c r="J174" s="458">
        <f>'LSCPA FGD'!$J$28</f>
        <v>0</v>
      </c>
      <c r="K174" s="458">
        <f>'LSCPA FGD'!$K$28</f>
        <v>0</v>
      </c>
      <c r="L174" s="458">
        <f>'LSCPA FGD'!$L$28</f>
        <v>0</v>
      </c>
      <c r="M174" s="772">
        <f>'LSCPA FGD'!$M$28</f>
        <v>-741090</v>
      </c>
    </row>
    <row r="175" spans="2:13" s="440" customFormat="1" hidden="1" outlineLevel="1">
      <c r="B175" s="770"/>
      <c r="C175" s="458"/>
      <c r="D175" s="458"/>
      <c r="E175" s="458"/>
      <c r="F175" s="458"/>
      <c r="G175" s="458"/>
      <c r="H175" s="458"/>
      <c r="I175" s="458"/>
      <c r="J175" s="458"/>
      <c r="K175" s="458"/>
      <c r="L175" s="458"/>
      <c r="M175" s="772"/>
    </row>
    <row r="176" spans="2:13" s="440" customFormat="1" hidden="1" outlineLevel="1">
      <c r="B176" s="770"/>
      <c r="C176" s="458"/>
      <c r="D176" s="458"/>
      <c r="E176" s="458"/>
      <c r="F176" s="458"/>
      <c r="G176" s="458"/>
      <c r="H176" s="458"/>
      <c r="I176" s="458"/>
      <c r="J176" s="458"/>
      <c r="K176" s="458"/>
      <c r="L176" s="458"/>
      <c r="M176" s="772"/>
    </row>
    <row r="177" spans="2:13" s="440" customFormat="1" hidden="1" outlineLevel="1">
      <c r="B177" s="770"/>
      <c r="C177" s="458"/>
      <c r="D177" s="458"/>
      <c r="E177" s="458"/>
      <c r="F177" s="458"/>
      <c r="G177" s="458"/>
      <c r="H177" s="458"/>
      <c r="I177" s="458"/>
      <c r="J177" s="458"/>
      <c r="K177" s="458"/>
      <c r="L177" s="458"/>
      <c r="M177" s="772"/>
    </row>
    <row r="178" spans="2:13" s="440" customFormat="1" hidden="1" outlineLevel="1">
      <c r="B178" s="770"/>
      <c r="C178" s="458"/>
      <c r="D178" s="458"/>
      <c r="E178" s="458"/>
      <c r="F178" s="458"/>
      <c r="G178" s="458"/>
      <c r="H178" s="458"/>
      <c r="I178" s="458"/>
      <c r="J178" s="458"/>
      <c r="K178" s="458"/>
      <c r="L178" s="458"/>
      <c r="M178" s="772"/>
    </row>
    <row r="179" spans="2:13" s="440" customFormat="1" hidden="1" outlineLevel="1">
      <c r="B179" s="770"/>
      <c r="C179" s="458"/>
      <c r="D179" s="458"/>
      <c r="E179" s="458"/>
      <c r="F179" s="458"/>
      <c r="G179" s="458"/>
      <c r="H179" s="458"/>
      <c r="I179" s="458"/>
      <c r="J179" s="458"/>
      <c r="K179" s="458"/>
      <c r="L179" s="458"/>
      <c r="M179" s="772"/>
    </row>
    <row r="180" spans="2:13" s="440" customFormat="1" hidden="1" outlineLevel="1">
      <c r="B180" s="770"/>
      <c r="C180" s="458"/>
      <c r="D180" s="458"/>
      <c r="E180" s="458"/>
      <c r="F180" s="458"/>
      <c r="G180" s="458"/>
      <c r="H180" s="458"/>
      <c r="I180" s="458"/>
      <c r="J180" s="458"/>
      <c r="K180" s="458"/>
      <c r="L180" s="458"/>
      <c r="M180" s="772"/>
    </row>
    <row r="181" spans="2:13" s="440" customFormat="1" collapsed="1">
      <c r="B181" s="428" t="s">
        <v>1375</v>
      </c>
      <c r="C181" s="458"/>
      <c r="D181" s="458">
        <f t="shared" ref="D181:M181" si="17">SUM(D172:D180)</f>
        <v>-3643989</v>
      </c>
      <c r="E181" s="458">
        <f t="shared" si="17"/>
        <v>-902641</v>
      </c>
      <c r="F181" s="458">
        <f t="shared" si="17"/>
        <v>0</v>
      </c>
      <c r="G181" s="458">
        <f t="shared" si="17"/>
        <v>0</v>
      </c>
      <c r="H181" s="458">
        <f t="shared" si="17"/>
        <v>0</v>
      </c>
      <c r="I181" s="458">
        <f t="shared" si="17"/>
        <v>0</v>
      </c>
      <c r="J181" s="458">
        <f t="shared" si="17"/>
        <v>0</v>
      </c>
      <c r="K181" s="458">
        <f t="shared" si="17"/>
        <v>0</v>
      </c>
      <c r="L181" s="458">
        <f t="shared" si="17"/>
        <v>0</v>
      </c>
      <c r="M181" s="772">
        <f t="shared" si="17"/>
        <v>-4546630</v>
      </c>
    </row>
    <row r="182" spans="2:13" s="440" customFormat="1" hidden="1" outlineLevel="1">
      <c r="B182" s="770" t="str">
        <f>'LIT FGD'!$B$2</f>
        <v>Lamar Institute of Technology</v>
      </c>
      <c r="C182" s="458"/>
      <c r="D182" s="458">
        <f>'LIT FGD'!$D$29</f>
        <v>2197572</v>
      </c>
      <c r="E182" s="458">
        <f>'LIT FGD'!$E$29</f>
        <v>952048</v>
      </c>
      <c r="F182" s="458">
        <f>'LIT FGD'!$F$29</f>
        <v>0</v>
      </c>
      <c r="G182" s="458">
        <f>'LIT FGD'!$G$29</f>
        <v>0</v>
      </c>
      <c r="H182" s="458">
        <f>'LIT FGD'!$H$29</f>
        <v>0</v>
      </c>
      <c r="I182" s="458">
        <f>'LIT FGD'!$I$29</f>
        <v>0</v>
      </c>
      <c r="J182" s="458">
        <f>'LIT FGD'!$J$29</f>
        <v>0</v>
      </c>
      <c r="K182" s="458">
        <f>'LIT FGD'!$K$29</f>
        <v>0</v>
      </c>
      <c r="L182" s="458">
        <f>'LIT FGD'!$L$29</f>
        <v>0</v>
      </c>
      <c r="M182" s="772">
        <f>'LIT FGD'!$M$29</f>
        <v>3149620</v>
      </c>
    </row>
    <row r="183" spans="2:13" s="440" customFormat="1" hidden="1" outlineLevel="1">
      <c r="B183" s="770" t="str">
        <f>'LSCO FGD'!$B$2</f>
        <v>Lamar State College - Orange</v>
      </c>
      <c r="C183" s="458"/>
      <c r="D183" s="458">
        <f>'LSCO FGD'!$D$29</f>
        <v>816538</v>
      </c>
      <c r="E183" s="458">
        <f>'LSCO FGD'!$E$29</f>
        <v>862192</v>
      </c>
      <c r="F183" s="458">
        <f>'LSCO FGD'!$F$29</f>
        <v>0</v>
      </c>
      <c r="G183" s="458">
        <f>'LSCO FGD'!$G$29</f>
        <v>0</v>
      </c>
      <c r="H183" s="458">
        <f>'LSCO FGD'!$H$29</f>
        <v>0</v>
      </c>
      <c r="I183" s="458">
        <f>'LSCO FGD'!$I$29</f>
        <v>0</v>
      </c>
      <c r="J183" s="458">
        <f>'LSCO FGD'!$J$29</f>
        <v>0</v>
      </c>
      <c r="K183" s="458">
        <f>'LSCO FGD'!$K$29</f>
        <v>0</v>
      </c>
      <c r="L183" s="458">
        <f>'LSCO FGD'!$L$29</f>
        <v>0</v>
      </c>
      <c r="M183" s="772">
        <f>'LSCO FGD'!$M$29</f>
        <v>1678730</v>
      </c>
    </row>
    <row r="184" spans="2:13" s="440" customFormat="1" hidden="1" outlineLevel="1">
      <c r="B184" s="770" t="str">
        <f>'LSCPA FGD'!$B$2</f>
        <v>Lamar State College - Port Arthur</v>
      </c>
      <c r="C184" s="458"/>
      <c r="D184" s="458">
        <f>'LSCPA FGD'!$D$29</f>
        <v>1742105</v>
      </c>
      <c r="E184" s="458">
        <f>'LSCPA FGD'!$E$29</f>
        <v>827085</v>
      </c>
      <c r="F184" s="458">
        <f>'LSCPA FGD'!$F$29</f>
        <v>0</v>
      </c>
      <c r="G184" s="458">
        <f>'LSCPA FGD'!$G$29</f>
        <v>0</v>
      </c>
      <c r="H184" s="458">
        <f>'LSCPA FGD'!$H$29</f>
        <v>0</v>
      </c>
      <c r="I184" s="458">
        <f>'LSCPA FGD'!$I$29</f>
        <v>0</v>
      </c>
      <c r="J184" s="458">
        <f>'LSCPA FGD'!$J$29</f>
        <v>0</v>
      </c>
      <c r="K184" s="458">
        <f>'LSCPA FGD'!$K$29</f>
        <v>0</v>
      </c>
      <c r="L184" s="458">
        <f>'LSCPA FGD'!$L$29</f>
        <v>0</v>
      </c>
      <c r="M184" s="772">
        <f>'LSCPA FGD'!$M$29</f>
        <v>2569190</v>
      </c>
    </row>
    <row r="185" spans="2:13" s="440" customFormat="1" hidden="1" outlineLevel="1">
      <c r="B185" s="770"/>
      <c r="C185" s="458"/>
      <c r="D185" s="458"/>
      <c r="E185" s="458"/>
      <c r="F185" s="458"/>
      <c r="G185" s="458"/>
      <c r="H185" s="458"/>
      <c r="I185" s="458"/>
      <c r="J185" s="458"/>
      <c r="K185" s="458"/>
      <c r="L185" s="458"/>
      <c r="M185" s="772"/>
    </row>
    <row r="186" spans="2:13" s="440" customFormat="1" hidden="1" outlineLevel="1">
      <c r="B186" s="770"/>
      <c r="C186" s="458"/>
      <c r="D186" s="458"/>
      <c r="E186" s="458"/>
      <c r="F186" s="458"/>
      <c r="G186" s="458"/>
      <c r="H186" s="458"/>
      <c r="I186" s="458"/>
      <c r="J186" s="458"/>
      <c r="K186" s="458"/>
      <c r="L186" s="458"/>
      <c r="M186" s="772"/>
    </row>
    <row r="187" spans="2:13" s="440" customFormat="1" hidden="1" outlineLevel="1">
      <c r="B187" s="770"/>
      <c r="C187" s="458"/>
      <c r="D187" s="458"/>
      <c r="E187" s="458"/>
      <c r="F187" s="458"/>
      <c r="G187" s="458"/>
      <c r="H187" s="458"/>
      <c r="I187" s="458"/>
      <c r="J187" s="458"/>
      <c r="K187" s="458"/>
      <c r="L187" s="458"/>
      <c r="M187" s="772"/>
    </row>
    <row r="188" spans="2:13" s="440" customFormat="1" hidden="1" outlineLevel="1">
      <c r="B188" s="770"/>
      <c r="C188" s="458"/>
      <c r="D188" s="458"/>
      <c r="E188" s="458"/>
      <c r="F188" s="458"/>
      <c r="G188" s="458"/>
      <c r="H188" s="458"/>
      <c r="I188" s="458"/>
      <c r="J188" s="458"/>
      <c r="K188" s="458"/>
      <c r="L188" s="458"/>
      <c r="M188" s="772"/>
    </row>
    <row r="189" spans="2:13" s="440" customFormat="1" hidden="1" outlineLevel="1">
      <c r="B189" s="770"/>
      <c r="C189" s="458"/>
      <c r="D189" s="458"/>
      <c r="E189" s="458"/>
      <c r="F189" s="458"/>
      <c r="G189" s="458"/>
      <c r="H189" s="458"/>
      <c r="I189" s="458"/>
      <c r="J189" s="458"/>
      <c r="K189" s="458"/>
      <c r="L189" s="458"/>
      <c r="M189" s="772"/>
    </row>
    <row r="190" spans="2:13" s="440" customFormat="1" hidden="1" outlineLevel="1">
      <c r="B190" s="770"/>
      <c r="C190" s="458"/>
      <c r="D190" s="458"/>
      <c r="E190" s="458"/>
      <c r="F190" s="458"/>
      <c r="G190" s="458"/>
      <c r="H190" s="458"/>
      <c r="I190" s="458"/>
      <c r="J190" s="458"/>
      <c r="K190" s="458"/>
      <c r="L190" s="458"/>
      <c r="M190" s="772"/>
    </row>
    <row r="191" spans="2:13" s="440" customFormat="1" collapsed="1">
      <c r="B191" s="497" t="s">
        <v>39</v>
      </c>
      <c r="C191" s="465"/>
      <c r="D191" s="465">
        <f t="shared" ref="D191:M191" si="18">SUM(D182:D190)</f>
        <v>4756215</v>
      </c>
      <c r="E191" s="465">
        <f t="shared" si="18"/>
        <v>2641325</v>
      </c>
      <c r="F191" s="465">
        <f t="shared" si="18"/>
        <v>0</v>
      </c>
      <c r="G191" s="465">
        <f t="shared" si="18"/>
        <v>0</v>
      </c>
      <c r="H191" s="465">
        <f t="shared" si="18"/>
        <v>0</v>
      </c>
      <c r="I191" s="465">
        <f t="shared" si="18"/>
        <v>0</v>
      </c>
      <c r="J191" s="465">
        <f t="shared" si="18"/>
        <v>0</v>
      </c>
      <c r="K191" s="465">
        <f t="shared" si="18"/>
        <v>0</v>
      </c>
      <c r="L191" s="465">
        <f t="shared" si="18"/>
        <v>0</v>
      </c>
      <c r="M191" s="465">
        <f t="shared" si="18"/>
        <v>7397540</v>
      </c>
    </row>
    <row r="192" spans="2:13" s="440" customFormat="1">
      <c r="B192" s="428"/>
      <c r="C192" s="424"/>
      <c r="D192" s="424"/>
      <c r="E192" s="424"/>
      <c r="F192" s="424"/>
      <c r="G192" s="424"/>
      <c r="H192" s="424"/>
      <c r="I192" s="424"/>
      <c r="J192" s="424"/>
      <c r="K192" s="424"/>
      <c r="L192" s="424"/>
      <c r="M192" s="772"/>
    </row>
    <row r="193" spans="2:13" s="440" customFormat="1" hidden="1" outlineLevel="1">
      <c r="B193" s="770" t="str">
        <f>'LIT FGD'!$B$2</f>
        <v>Lamar Institute of Technology</v>
      </c>
      <c r="C193" s="424"/>
      <c r="D193" s="434">
        <f>'LIT FGD'!$D$31</f>
        <v>19085</v>
      </c>
      <c r="E193" s="434">
        <f>'LIT FGD'!$E$31</f>
        <v>2466678</v>
      </c>
      <c r="F193" s="434">
        <f>'LIT FGD'!$F$31</f>
        <v>531263</v>
      </c>
      <c r="G193" s="434">
        <f>'LIT FGD'!$G$31</f>
        <v>0</v>
      </c>
      <c r="H193" s="434">
        <f>'LIT FGD'!$H$31</f>
        <v>0</v>
      </c>
      <c r="I193" s="434">
        <f>'LIT FGD'!$I$31</f>
        <v>0</v>
      </c>
      <c r="J193" s="434">
        <f>'LIT FGD'!$J$31</f>
        <v>0</v>
      </c>
      <c r="K193" s="434">
        <f>'LIT FGD'!$K$31</f>
        <v>0</v>
      </c>
      <c r="L193" s="434">
        <f>'LIT FGD'!$L$31</f>
        <v>0</v>
      </c>
      <c r="M193" s="772">
        <f>'LIT FGD'!$M$31</f>
        <v>3017026</v>
      </c>
    </row>
    <row r="194" spans="2:13" s="440" customFormat="1" hidden="1" outlineLevel="1">
      <c r="B194" s="770" t="str">
        <f>'LSCO FGD'!$B$2</f>
        <v>Lamar State College - Orange</v>
      </c>
      <c r="C194" s="424"/>
      <c r="D194" s="434">
        <f>'LSCO FGD'!$D$31</f>
        <v>874728</v>
      </c>
      <c r="E194" s="434">
        <f>'LSCO FGD'!$E$31</f>
        <v>2188715</v>
      </c>
      <c r="F194" s="434">
        <f>'LSCO FGD'!$F$31</f>
        <v>243297</v>
      </c>
      <c r="G194" s="434">
        <f>'LSCO FGD'!$G$31</f>
        <v>0</v>
      </c>
      <c r="H194" s="434">
        <f>'LSCO FGD'!$H$31</f>
        <v>0</v>
      </c>
      <c r="I194" s="434">
        <f>'LSCO FGD'!$I$31</f>
        <v>0</v>
      </c>
      <c r="J194" s="434">
        <f>'LSCO FGD'!$J$31</f>
        <v>0</v>
      </c>
      <c r="K194" s="434">
        <f>'LSCO FGD'!$K$31</f>
        <v>0</v>
      </c>
      <c r="L194" s="434">
        <f>'LSCO FGD'!$L$31</f>
        <v>0</v>
      </c>
      <c r="M194" s="772">
        <f>'LSCO FGD'!$M$31</f>
        <v>3306740</v>
      </c>
    </row>
    <row r="195" spans="2:13" s="440" customFormat="1" hidden="1" outlineLevel="1">
      <c r="B195" s="770" t="str">
        <f>'LSCPA FGD'!$B$2</f>
        <v>Lamar State College - Port Arthur</v>
      </c>
      <c r="C195" s="424"/>
      <c r="D195" s="434">
        <f>'LSCPA FGD'!$D$31</f>
        <v>11188</v>
      </c>
      <c r="E195" s="434">
        <f>'LSCPA FGD'!$E$31</f>
        <v>2190788</v>
      </c>
      <c r="F195" s="434">
        <f>'LSCPA FGD'!$F$31</f>
        <v>278920</v>
      </c>
      <c r="G195" s="434">
        <f>'LSCPA FGD'!$G$31</f>
        <v>0</v>
      </c>
      <c r="H195" s="434">
        <f>'LSCPA FGD'!$H$31</f>
        <v>0</v>
      </c>
      <c r="I195" s="434">
        <f>'LSCPA FGD'!$I$31</f>
        <v>0</v>
      </c>
      <c r="J195" s="434">
        <f>'LSCPA FGD'!$J$31</f>
        <v>0</v>
      </c>
      <c r="K195" s="434">
        <f>'LSCPA FGD'!$K$31</f>
        <v>0</v>
      </c>
      <c r="L195" s="434">
        <f>'LSCPA FGD'!$L$31</f>
        <v>0</v>
      </c>
      <c r="M195" s="772">
        <f>'LSCPA FGD'!$M$31</f>
        <v>2480896</v>
      </c>
    </row>
    <row r="196" spans="2:13" s="440" customFormat="1" hidden="1" outlineLevel="1">
      <c r="B196" s="770"/>
      <c r="C196" s="424"/>
      <c r="D196" s="434"/>
      <c r="E196" s="434"/>
      <c r="F196" s="434"/>
      <c r="G196" s="434"/>
      <c r="H196" s="434"/>
      <c r="I196" s="434"/>
      <c r="J196" s="434"/>
      <c r="K196" s="434"/>
      <c r="L196" s="434"/>
      <c r="M196" s="772"/>
    </row>
    <row r="197" spans="2:13" s="440" customFormat="1" hidden="1" outlineLevel="1">
      <c r="B197" s="770"/>
      <c r="C197" s="424"/>
      <c r="D197" s="434"/>
      <c r="E197" s="434"/>
      <c r="F197" s="434"/>
      <c r="G197" s="434"/>
      <c r="H197" s="434"/>
      <c r="I197" s="434"/>
      <c r="J197" s="434"/>
      <c r="K197" s="434"/>
      <c r="L197" s="434"/>
      <c r="M197" s="772"/>
    </row>
    <row r="198" spans="2:13" s="440" customFormat="1" hidden="1" outlineLevel="1">
      <c r="B198" s="770"/>
      <c r="C198" s="424"/>
      <c r="D198" s="434"/>
      <c r="E198" s="434"/>
      <c r="F198" s="434"/>
      <c r="G198" s="434"/>
      <c r="H198" s="434"/>
      <c r="I198" s="434"/>
      <c r="J198" s="434"/>
      <c r="K198" s="434"/>
      <c r="L198" s="434"/>
      <c r="M198" s="772"/>
    </row>
    <row r="199" spans="2:13" s="440" customFormat="1" hidden="1" outlineLevel="1">
      <c r="B199" s="770"/>
      <c r="C199" s="424"/>
      <c r="D199" s="434"/>
      <c r="E199" s="434"/>
      <c r="F199" s="434"/>
      <c r="G199" s="434"/>
      <c r="H199" s="434"/>
      <c r="I199" s="434"/>
      <c r="J199" s="434"/>
      <c r="K199" s="434"/>
      <c r="L199" s="434"/>
      <c r="M199" s="772"/>
    </row>
    <row r="200" spans="2:13" s="440" customFormat="1" hidden="1" outlineLevel="1">
      <c r="B200" s="770"/>
      <c r="C200" s="424"/>
      <c r="D200" s="434"/>
      <c r="E200" s="434"/>
      <c r="F200" s="434"/>
      <c r="G200" s="434"/>
      <c r="H200" s="434"/>
      <c r="I200" s="434"/>
      <c r="J200" s="434"/>
      <c r="K200" s="434"/>
      <c r="L200" s="434"/>
      <c r="M200" s="772"/>
    </row>
    <row r="201" spans="2:13" s="440" customFormat="1" hidden="1" outlineLevel="1">
      <c r="B201" s="770"/>
      <c r="C201" s="424"/>
      <c r="D201" s="434"/>
      <c r="E201" s="434"/>
      <c r="F201" s="434"/>
      <c r="G201" s="434"/>
      <c r="H201" s="434"/>
      <c r="I201" s="434"/>
      <c r="J201" s="434"/>
      <c r="K201" s="434"/>
      <c r="L201" s="434"/>
      <c r="M201" s="772"/>
    </row>
    <row r="202" spans="2:13" s="440" customFormat="1" collapsed="1">
      <c r="B202" s="469" t="s">
        <v>703</v>
      </c>
      <c r="C202" s="465"/>
      <c r="D202" s="465">
        <f t="shared" ref="D202:M202" si="19">SUM(D193:D201)</f>
        <v>905001</v>
      </c>
      <c r="E202" s="465">
        <f t="shared" si="19"/>
        <v>6846181</v>
      </c>
      <c r="F202" s="465">
        <f t="shared" si="19"/>
        <v>1053480</v>
      </c>
      <c r="G202" s="465">
        <f t="shared" si="19"/>
        <v>0</v>
      </c>
      <c r="H202" s="465">
        <f t="shared" si="19"/>
        <v>0</v>
      </c>
      <c r="I202" s="465">
        <f t="shared" si="19"/>
        <v>0</v>
      </c>
      <c r="J202" s="465">
        <f t="shared" si="19"/>
        <v>0</v>
      </c>
      <c r="K202" s="465">
        <f t="shared" si="19"/>
        <v>0</v>
      </c>
      <c r="L202" s="465">
        <f t="shared" si="19"/>
        <v>0</v>
      </c>
      <c r="M202" s="465">
        <f t="shared" si="19"/>
        <v>8804662</v>
      </c>
    </row>
    <row r="203" spans="2:13" s="440" customFormat="1" hidden="1" outlineLevel="1">
      <c r="B203" s="770" t="str">
        <f>'LIT FGD'!$B$2</f>
        <v>Lamar Institute of Technology</v>
      </c>
      <c r="C203" s="458"/>
      <c r="D203" s="458">
        <f>'LIT FGD'!$D$32</f>
        <v>0</v>
      </c>
      <c r="E203" s="458">
        <f>'LIT FGD'!$E$32</f>
        <v>0</v>
      </c>
      <c r="F203" s="458">
        <f>'LIT FGD'!$F$32</f>
        <v>0</v>
      </c>
      <c r="G203" s="458">
        <f>'LIT FGD'!$G$32</f>
        <v>0</v>
      </c>
      <c r="H203" s="458">
        <f>'LIT FGD'!$H$32</f>
        <v>0</v>
      </c>
      <c r="I203" s="458">
        <f>'LIT FGD'!$I$32</f>
        <v>0</v>
      </c>
      <c r="J203" s="458">
        <f>'LIT FGD'!$J$32</f>
        <v>0</v>
      </c>
      <c r="K203" s="458">
        <f>'LIT FGD'!$K$32</f>
        <v>0</v>
      </c>
      <c r="L203" s="458">
        <f>'LIT FGD'!$L$32</f>
        <v>0</v>
      </c>
      <c r="M203" s="458">
        <f>'LIT FGD'!$M$32</f>
        <v>0</v>
      </c>
    </row>
    <row r="204" spans="2:13" s="440" customFormat="1" hidden="1" outlineLevel="1">
      <c r="B204" s="770" t="str">
        <f>'LSCO FGD'!$B$2</f>
        <v>Lamar State College - Orange</v>
      </c>
      <c r="C204" s="458"/>
      <c r="D204" s="458">
        <f>'LSCO FGD'!$D$32</f>
        <v>0</v>
      </c>
      <c r="E204" s="458">
        <f>'LSCO FGD'!$E$32</f>
        <v>0</v>
      </c>
      <c r="F204" s="458">
        <f>'LSCO FGD'!$F$32</f>
        <v>0</v>
      </c>
      <c r="G204" s="458">
        <f>'LSCO FGD'!$G$32</f>
        <v>0</v>
      </c>
      <c r="H204" s="458">
        <f>'LSCO FGD'!$H$32</f>
        <v>0</v>
      </c>
      <c r="I204" s="458">
        <f>'LSCO FGD'!$I$32</f>
        <v>0</v>
      </c>
      <c r="J204" s="458">
        <f>'LSCO FGD'!$J$32</f>
        <v>0</v>
      </c>
      <c r="K204" s="458">
        <f>'LSCO FGD'!$K$32</f>
        <v>0</v>
      </c>
      <c r="L204" s="458">
        <f>'LSCO FGD'!$L$32</f>
        <v>0</v>
      </c>
      <c r="M204" s="458">
        <f>'LSCO FGD'!$M$32</f>
        <v>0</v>
      </c>
    </row>
    <row r="205" spans="2:13" s="440" customFormat="1" hidden="1" outlineLevel="1">
      <c r="B205" s="770" t="str">
        <f>'LSCPA FGD'!$B$2</f>
        <v>Lamar State College - Port Arthur</v>
      </c>
      <c r="C205" s="458"/>
      <c r="D205" s="458">
        <f>'LSCPA FGD'!$D$32</f>
        <v>-4</v>
      </c>
      <c r="E205" s="458">
        <f>'LSCPA FGD'!$E$32</f>
        <v>-535</v>
      </c>
      <c r="F205" s="458">
        <f>'LSCPA FGD'!$F$32</f>
        <v>-105</v>
      </c>
      <c r="G205" s="458">
        <f>'LSCPA FGD'!$G$32</f>
        <v>0</v>
      </c>
      <c r="H205" s="458">
        <f>'LSCPA FGD'!$H$32</f>
        <v>0</v>
      </c>
      <c r="I205" s="458">
        <f>'LSCPA FGD'!$I$32</f>
        <v>0</v>
      </c>
      <c r="J205" s="458">
        <f>'LSCPA FGD'!$J$32</f>
        <v>0</v>
      </c>
      <c r="K205" s="458">
        <f>'LSCPA FGD'!$K$32</f>
        <v>0</v>
      </c>
      <c r="L205" s="458">
        <f>'LSCPA FGD'!$L$32</f>
        <v>0</v>
      </c>
      <c r="M205" s="458">
        <f>'LSCPA FGD'!$M$32</f>
        <v>-644</v>
      </c>
    </row>
    <row r="206" spans="2:13" s="440" customFormat="1" hidden="1" outlineLevel="1">
      <c r="B206" s="770"/>
      <c r="C206" s="458"/>
      <c r="D206" s="458"/>
      <c r="E206" s="458"/>
      <c r="F206" s="458"/>
      <c r="G206" s="458"/>
      <c r="H206" s="458"/>
      <c r="I206" s="458"/>
      <c r="J206" s="458"/>
      <c r="K206" s="458"/>
      <c r="L206" s="458"/>
      <c r="M206" s="458"/>
    </row>
    <row r="207" spans="2:13" s="440" customFormat="1" hidden="1" outlineLevel="1">
      <c r="B207" s="770"/>
      <c r="C207" s="458"/>
      <c r="D207" s="458"/>
      <c r="E207" s="458"/>
      <c r="F207" s="458"/>
      <c r="G207" s="458"/>
      <c r="H207" s="458"/>
      <c r="I207" s="458"/>
      <c r="J207" s="458"/>
      <c r="K207" s="458"/>
      <c r="L207" s="458"/>
      <c r="M207" s="458"/>
    </row>
    <row r="208" spans="2:13" s="440" customFormat="1" hidden="1" outlineLevel="1">
      <c r="B208" s="770"/>
      <c r="C208" s="458"/>
      <c r="D208" s="458"/>
      <c r="E208" s="458"/>
      <c r="F208" s="458"/>
      <c r="G208" s="458"/>
      <c r="H208" s="458"/>
      <c r="I208" s="458"/>
      <c r="J208" s="458"/>
      <c r="K208" s="458"/>
      <c r="L208" s="458"/>
      <c r="M208" s="458"/>
    </row>
    <row r="209" spans="2:13" s="440" customFormat="1" hidden="1" outlineLevel="1">
      <c r="B209" s="770"/>
      <c r="C209" s="458"/>
      <c r="D209" s="458"/>
      <c r="E209" s="458"/>
      <c r="F209" s="458"/>
      <c r="G209" s="458"/>
      <c r="H209" s="458"/>
      <c r="I209" s="458"/>
      <c r="J209" s="458"/>
      <c r="K209" s="458"/>
      <c r="L209" s="458"/>
      <c r="M209" s="458"/>
    </row>
    <row r="210" spans="2:13" s="440" customFormat="1" hidden="1" outlineLevel="1">
      <c r="B210" s="770"/>
      <c r="C210" s="458"/>
      <c r="D210" s="458"/>
      <c r="E210" s="458"/>
      <c r="F210" s="458"/>
      <c r="G210" s="458"/>
      <c r="H210" s="458"/>
      <c r="I210" s="458"/>
      <c r="J210" s="458"/>
      <c r="K210" s="458"/>
      <c r="L210" s="458"/>
      <c r="M210" s="458"/>
    </row>
    <row r="211" spans="2:13" s="440" customFormat="1" hidden="1" outlineLevel="1">
      <c r="B211" s="770"/>
      <c r="C211" s="458"/>
      <c r="D211" s="458"/>
      <c r="E211" s="458"/>
      <c r="F211" s="458"/>
      <c r="G211" s="458"/>
      <c r="H211" s="458"/>
      <c r="I211" s="458"/>
      <c r="J211" s="458"/>
      <c r="K211" s="458"/>
      <c r="L211" s="458"/>
      <c r="M211" s="458"/>
    </row>
    <row r="212" spans="2:13" s="440" customFormat="1" collapsed="1">
      <c r="B212" s="428" t="s">
        <v>679</v>
      </c>
      <c r="C212" s="458"/>
      <c r="D212" s="458">
        <f t="shared" ref="D212:M212" si="20">SUM(D203:D211)</f>
        <v>-4</v>
      </c>
      <c r="E212" s="458">
        <f t="shared" si="20"/>
        <v>-535</v>
      </c>
      <c r="F212" s="458">
        <f t="shared" si="20"/>
        <v>-105</v>
      </c>
      <c r="G212" s="458">
        <f t="shared" si="20"/>
        <v>0</v>
      </c>
      <c r="H212" s="458">
        <f t="shared" si="20"/>
        <v>0</v>
      </c>
      <c r="I212" s="458">
        <f t="shared" si="20"/>
        <v>0</v>
      </c>
      <c r="J212" s="458">
        <f t="shared" si="20"/>
        <v>0</v>
      </c>
      <c r="K212" s="458">
        <f t="shared" si="20"/>
        <v>0</v>
      </c>
      <c r="L212" s="458">
        <f t="shared" si="20"/>
        <v>0</v>
      </c>
      <c r="M212" s="772">
        <f t="shared" si="20"/>
        <v>-644</v>
      </c>
    </row>
    <row r="213" spans="2:13" s="440" customFormat="1" hidden="1" outlineLevel="1">
      <c r="B213" s="770" t="str">
        <f>'LIT FGD'!$B$2</f>
        <v>Lamar Institute of Technology</v>
      </c>
      <c r="C213" s="458"/>
      <c r="D213" s="458">
        <f>'LIT FGD'!$D$33</f>
        <v>0</v>
      </c>
      <c r="E213" s="458">
        <f>'LIT FGD'!$E$33</f>
        <v>0</v>
      </c>
      <c r="F213" s="458">
        <f>'LIT FGD'!$F$33</f>
        <v>0</v>
      </c>
      <c r="G213" s="458">
        <f>'LIT FGD'!$G$33</f>
        <v>0</v>
      </c>
      <c r="H213" s="458">
        <f>'LIT FGD'!$H$33</f>
        <v>0</v>
      </c>
      <c r="I213" s="458">
        <f>'LIT FGD'!$I$33</f>
        <v>0</v>
      </c>
      <c r="J213" s="458">
        <f>'LIT FGD'!$J$33</f>
        <v>0</v>
      </c>
      <c r="K213" s="458">
        <f>'LIT FGD'!$K$33</f>
        <v>0</v>
      </c>
      <c r="L213" s="458">
        <f>'LIT FGD'!$L$33</f>
        <v>0</v>
      </c>
      <c r="M213" s="772">
        <f>'LIT FGD'!$M$33</f>
        <v>0</v>
      </c>
    </row>
    <row r="214" spans="2:13" s="440" customFormat="1" hidden="1" outlineLevel="1">
      <c r="B214" s="770" t="str">
        <f>'LSCO FGD'!$B$2</f>
        <v>Lamar State College - Orange</v>
      </c>
      <c r="C214" s="458"/>
      <c r="D214" s="458">
        <f>'LSCO FGD'!$D$33</f>
        <v>0</v>
      </c>
      <c r="E214" s="458">
        <f>'LSCO FGD'!$E$33</f>
        <v>0</v>
      </c>
      <c r="F214" s="458">
        <f>'LSCO FGD'!$F$33</f>
        <v>0</v>
      </c>
      <c r="G214" s="458">
        <f>'LSCO FGD'!$G$33</f>
        <v>0</v>
      </c>
      <c r="H214" s="458">
        <f>'LSCO FGD'!$H$33</f>
        <v>0</v>
      </c>
      <c r="I214" s="458">
        <f>'LSCO FGD'!$I$33</f>
        <v>0</v>
      </c>
      <c r="J214" s="458">
        <f>'LSCO FGD'!$J$33</f>
        <v>0</v>
      </c>
      <c r="K214" s="458">
        <f>'LSCO FGD'!$K$33</f>
        <v>0</v>
      </c>
      <c r="L214" s="458">
        <f>'LSCO FGD'!$L$33</f>
        <v>0</v>
      </c>
      <c r="M214" s="772">
        <f>'LSCO FGD'!$M$33</f>
        <v>0</v>
      </c>
    </row>
    <row r="215" spans="2:13" s="440" customFormat="1" hidden="1" outlineLevel="1">
      <c r="B215" s="770" t="str">
        <f>'LSCPA FGD'!$B$2</f>
        <v>Lamar State College - Port Arthur</v>
      </c>
      <c r="C215" s="458"/>
      <c r="D215" s="458">
        <f>'LSCPA FGD'!$D$33</f>
        <v>0</v>
      </c>
      <c r="E215" s="458">
        <f>'LSCPA FGD'!$E$33</f>
        <v>0</v>
      </c>
      <c r="F215" s="458">
        <f>'LSCPA FGD'!$F$33</f>
        <v>0</v>
      </c>
      <c r="G215" s="458">
        <f>'LSCPA FGD'!$G$33</f>
        <v>0</v>
      </c>
      <c r="H215" s="458">
        <f>'LSCPA FGD'!$H$33</f>
        <v>0</v>
      </c>
      <c r="I215" s="458">
        <f>'LSCPA FGD'!$I$33</f>
        <v>0</v>
      </c>
      <c r="J215" s="458">
        <f>'LSCPA FGD'!$J$33</f>
        <v>0</v>
      </c>
      <c r="K215" s="458">
        <f>'LSCPA FGD'!$K$33</f>
        <v>0</v>
      </c>
      <c r="L215" s="458">
        <f>'LSCPA FGD'!$L$33</f>
        <v>0</v>
      </c>
      <c r="M215" s="772">
        <f>'LSCPA FGD'!$M$33</f>
        <v>0</v>
      </c>
    </row>
    <row r="216" spans="2:13" s="440" customFormat="1" hidden="1" outlineLevel="1">
      <c r="B216" s="770"/>
      <c r="C216" s="458"/>
      <c r="D216" s="458"/>
      <c r="E216" s="458"/>
      <c r="F216" s="458"/>
      <c r="G216" s="458"/>
      <c r="H216" s="458"/>
      <c r="I216" s="458"/>
      <c r="J216" s="458"/>
      <c r="K216" s="458"/>
      <c r="L216" s="458"/>
      <c r="M216" s="772"/>
    </row>
    <row r="217" spans="2:13" s="440" customFormat="1" hidden="1" outlineLevel="1">
      <c r="B217" s="770"/>
      <c r="C217" s="458"/>
      <c r="D217" s="458"/>
      <c r="E217" s="458"/>
      <c r="F217" s="458"/>
      <c r="G217" s="458"/>
      <c r="H217" s="458"/>
      <c r="I217" s="458"/>
      <c r="J217" s="458"/>
      <c r="K217" s="458"/>
      <c r="L217" s="458"/>
      <c r="M217" s="772"/>
    </row>
    <row r="218" spans="2:13" s="440" customFormat="1" hidden="1" outlineLevel="1">
      <c r="B218" s="770"/>
      <c r="C218" s="458"/>
      <c r="D218" s="458"/>
      <c r="E218" s="458"/>
      <c r="F218" s="458"/>
      <c r="G218" s="458"/>
      <c r="H218" s="458"/>
      <c r="I218" s="458"/>
      <c r="J218" s="458"/>
      <c r="K218" s="458"/>
      <c r="L218" s="458"/>
      <c r="M218" s="772"/>
    </row>
    <row r="219" spans="2:13" s="440" customFormat="1" hidden="1" outlineLevel="1">
      <c r="B219" s="770"/>
      <c r="C219" s="458"/>
      <c r="D219" s="458"/>
      <c r="E219" s="458"/>
      <c r="F219" s="458"/>
      <c r="G219" s="458"/>
      <c r="H219" s="458"/>
      <c r="I219" s="458"/>
      <c r="J219" s="458"/>
      <c r="K219" s="458"/>
      <c r="L219" s="458"/>
      <c r="M219" s="772"/>
    </row>
    <row r="220" spans="2:13" s="440" customFormat="1" hidden="1" outlineLevel="1">
      <c r="B220" s="770"/>
      <c r="C220" s="458"/>
      <c r="D220" s="458"/>
      <c r="E220" s="458"/>
      <c r="F220" s="458"/>
      <c r="G220" s="458"/>
      <c r="H220" s="458"/>
      <c r="I220" s="458"/>
      <c r="J220" s="458"/>
      <c r="K220" s="458"/>
      <c r="L220" s="458"/>
      <c r="M220" s="772"/>
    </row>
    <row r="221" spans="2:13" s="440" customFormat="1" hidden="1" outlineLevel="1">
      <c r="B221" s="770"/>
      <c r="C221" s="458"/>
      <c r="D221" s="458"/>
      <c r="E221" s="458"/>
      <c r="F221" s="458"/>
      <c r="G221" s="458"/>
      <c r="H221" s="458"/>
      <c r="I221" s="458"/>
      <c r="J221" s="458"/>
      <c r="K221" s="458"/>
      <c r="L221" s="458"/>
      <c r="M221" s="772"/>
    </row>
    <row r="222" spans="2:13" s="440" customFormat="1" collapsed="1">
      <c r="B222" s="428" t="s">
        <v>681</v>
      </c>
      <c r="C222" s="458"/>
      <c r="D222" s="458">
        <f t="shared" ref="D222:M222" si="21">SUM(D213:D221)</f>
        <v>0</v>
      </c>
      <c r="E222" s="458">
        <f t="shared" si="21"/>
        <v>0</v>
      </c>
      <c r="F222" s="458">
        <f t="shared" si="21"/>
        <v>0</v>
      </c>
      <c r="G222" s="458">
        <f t="shared" si="21"/>
        <v>0</v>
      </c>
      <c r="H222" s="458">
        <f t="shared" si="21"/>
        <v>0</v>
      </c>
      <c r="I222" s="458">
        <f t="shared" si="21"/>
        <v>0</v>
      </c>
      <c r="J222" s="458">
        <f t="shared" si="21"/>
        <v>0</v>
      </c>
      <c r="K222" s="458">
        <f t="shared" si="21"/>
        <v>0</v>
      </c>
      <c r="L222" s="458">
        <f t="shared" si="21"/>
        <v>0</v>
      </c>
      <c r="M222" s="772">
        <f t="shared" si="21"/>
        <v>0</v>
      </c>
    </row>
    <row r="223" spans="2:13" s="440" customFormat="1" hidden="1" outlineLevel="1">
      <c r="B223" s="770" t="str">
        <f>'LIT FGD'!$B$2</f>
        <v>Lamar Institute of Technology</v>
      </c>
      <c r="C223" s="458"/>
      <c r="D223" s="458">
        <f>'LIT FGD'!$D$34</f>
        <v>0</v>
      </c>
      <c r="E223" s="458">
        <f>'LIT FGD'!$E$34</f>
        <v>0</v>
      </c>
      <c r="F223" s="458">
        <f>'LIT FGD'!$F$34</f>
        <v>0</v>
      </c>
      <c r="G223" s="458">
        <f>'LIT FGD'!$G$34</f>
        <v>0</v>
      </c>
      <c r="H223" s="458">
        <f>'LIT FGD'!$H$34</f>
        <v>0</v>
      </c>
      <c r="I223" s="458">
        <f>'LIT FGD'!$I$34</f>
        <v>0</v>
      </c>
      <c r="J223" s="458">
        <f>'LIT FGD'!$J$34</f>
        <v>0</v>
      </c>
      <c r="K223" s="458">
        <f>'LIT FGD'!$K$34</f>
        <v>0</v>
      </c>
      <c r="L223" s="458">
        <f>'LIT FGD'!$L$34</f>
        <v>0</v>
      </c>
      <c r="M223" s="772">
        <f>'LIT FGD'!$M$34</f>
        <v>0</v>
      </c>
    </row>
    <row r="224" spans="2:13" s="440" customFormat="1" hidden="1" outlineLevel="1">
      <c r="B224" s="770" t="str">
        <f>'LSCO FGD'!$B$2</f>
        <v>Lamar State College - Orange</v>
      </c>
      <c r="C224" s="458"/>
      <c r="D224" s="458">
        <f>'LSCO FGD'!$D$34</f>
        <v>0</v>
      </c>
      <c r="E224" s="458">
        <f>'LSCO FGD'!$E$34</f>
        <v>0</v>
      </c>
      <c r="F224" s="458">
        <f>'LSCO FGD'!$F$34</f>
        <v>0</v>
      </c>
      <c r="G224" s="458">
        <f>'LSCO FGD'!$G$34</f>
        <v>0</v>
      </c>
      <c r="H224" s="458">
        <f>'LSCO FGD'!$H$34</f>
        <v>0</v>
      </c>
      <c r="I224" s="458">
        <f>'LSCO FGD'!$I$34</f>
        <v>0</v>
      </c>
      <c r="J224" s="458">
        <f>'LSCO FGD'!$J$34</f>
        <v>0</v>
      </c>
      <c r="K224" s="458">
        <f>'LSCO FGD'!$K$34</f>
        <v>0</v>
      </c>
      <c r="L224" s="458">
        <f>'LSCO FGD'!$L$34</f>
        <v>0</v>
      </c>
      <c r="M224" s="772">
        <f>'LSCO FGD'!$M$34</f>
        <v>0</v>
      </c>
    </row>
    <row r="225" spans="2:13" s="440" customFormat="1" hidden="1" outlineLevel="1">
      <c r="B225" s="770" t="str">
        <f>'LSCPA FGD'!$B$2</f>
        <v>Lamar State College - Port Arthur</v>
      </c>
      <c r="C225" s="458"/>
      <c r="D225" s="458">
        <f>'LSCPA FGD'!$D$34</f>
        <v>0</v>
      </c>
      <c r="E225" s="458">
        <f>'LSCPA FGD'!$E$34</f>
        <v>0</v>
      </c>
      <c r="F225" s="458">
        <f>'LSCPA FGD'!$F$34</f>
        <v>0</v>
      </c>
      <c r="G225" s="458">
        <f>'LSCPA FGD'!$G$34</f>
        <v>0</v>
      </c>
      <c r="H225" s="458">
        <f>'LSCPA FGD'!$H$34</f>
        <v>0</v>
      </c>
      <c r="I225" s="458">
        <f>'LSCPA FGD'!$I$34</f>
        <v>0</v>
      </c>
      <c r="J225" s="458">
        <f>'LSCPA FGD'!$J$34</f>
        <v>0</v>
      </c>
      <c r="K225" s="458">
        <f>'LSCPA FGD'!$K$34</f>
        <v>0</v>
      </c>
      <c r="L225" s="458">
        <f>'LSCPA FGD'!$L$34</f>
        <v>0</v>
      </c>
      <c r="M225" s="772">
        <f>'LSCPA FGD'!$M$34</f>
        <v>0</v>
      </c>
    </row>
    <row r="226" spans="2:13" s="440" customFormat="1" hidden="1" outlineLevel="1">
      <c r="B226" s="770"/>
      <c r="C226" s="458"/>
      <c r="D226" s="458"/>
      <c r="E226" s="458"/>
      <c r="F226" s="458"/>
      <c r="G226" s="458"/>
      <c r="H226" s="458"/>
      <c r="I226" s="458"/>
      <c r="J226" s="458"/>
      <c r="K226" s="458"/>
      <c r="L226" s="458"/>
      <c r="M226" s="772"/>
    </row>
    <row r="227" spans="2:13" s="440" customFormat="1" hidden="1" outlineLevel="1">
      <c r="B227" s="770"/>
      <c r="C227" s="458"/>
      <c r="D227" s="458"/>
      <c r="E227" s="458"/>
      <c r="F227" s="458"/>
      <c r="G227" s="458"/>
      <c r="H227" s="458"/>
      <c r="I227" s="458"/>
      <c r="J227" s="458"/>
      <c r="K227" s="458"/>
      <c r="L227" s="458"/>
      <c r="M227" s="772"/>
    </row>
    <row r="228" spans="2:13" s="440" customFormat="1" hidden="1" outlineLevel="1">
      <c r="B228" s="770"/>
      <c r="C228" s="458"/>
      <c r="D228" s="458"/>
      <c r="E228" s="458"/>
      <c r="F228" s="458"/>
      <c r="G228" s="458"/>
      <c r="H228" s="458"/>
      <c r="I228" s="458"/>
      <c r="J228" s="458"/>
      <c r="K228" s="458"/>
      <c r="L228" s="458"/>
      <c r="M228" s="772"/>
    </row>
    <row r="229" spans="2:13" s="440" customFormat="1" hidden="1" outlineLevel="1">
      <c r="B229" s="770"/>
      <c r="C229" s="458"/>
      <c r="D229" s="458"/>
      <c r="E229" s="458"/>
      <c r="F229" s="458"/>
      <c r="G229" s="458"/>
      <c r="H229" s="458"/>
      <c r="I229" s="458"/>
      <c r="J229" s="458"/>
      <c r="K229" s="458"/>
      <c r="L229" s="458"/>
      <c r="M229" s="772"/>
    </row>
    <row r="230" spans="2:13" s="440" customFormat="1" hidden="1" outlineLevel="1">
      <c r="B230" s="770"/>
      <c r="C230" s="458"/>
      <c r="D230" s="458"/>
      <c r="E230" s="458"/>
      <c r="F230" s="458"/>
      <c r="G230" s="458"/>
      <c r="H230" s="458"/>
      <c r="I230" s="458"/>
      <c r="J230" s="458"/>
      <c r="K230" s="458"/>
      <c r="L230" s="458"/>
      <c r="M230" s="772"/>
    </row>
    <row r="231" spans="2:13" s="440" customFormat="1" hidden="1" outlineLevel="1">
      <c r="B231" s="770"/>
      <c r="C231" s="458"/>
      <c r="D231" s="458"/>
      <c r="E231" s="458"/>
      <c r="F231" s="458"/>
      <c r="G231" s="458"/>
      <c r="H231" s="458"/>
      <c r="I231" s="458"/>
      <c r="J231" s="458"/>
      <c r="K231" s="458"/>
      <c r="L231" s="458"/>
      <c r="M231" s="772"/>
    </row>
    <row r="232" spans="2:13" s="440" customFormat="1" collapsed="1">
      <c r="B232" s="428" t="s">
        <v>683</v>
      </c>
      <c r="C232" s="458"/>
      <c r="D232" s="458">
        <f t="shared" ref="D232:M232" si="22">SUM(D223:D231)</f>
        <v>0</v>
      </c>
      <c r="E232" s="458">
        <f t="shared" si="22"/>
        <v>0</v>
      </c>
      <c r="F232" s="458">
        <f t="shared" si="22"/>
        <v>0</v>
      </c>
      <c r="G232" s="458">
        <f t="shared" si="22"/>
        <v>0</v>
      </c>
      <c r="H232" s="458">
        <f t="shared" si="22"/>
        <v>0</v>
      </c>
      <c r="I232" s="458">
        <f t="shared" si="22"/>
        <v>0</v>
      </c>
      <c r="J232" s="458">
        <f t="shared" si="22"/>
        <v>0</v>
      </c>
      <c r="K232" s="458">
        <f t="shared" si="22"/>
        <v>0</v>
      </c>
      <c r="L232" s="458">
        <f t="shared" si="22"/>
        <v>0</v>
      </c>
      <c r="M232" s="772">
        <f t="shared" si="22"/>
        <v>0</v>
      </c>
    </row>
    <row r="233" spans="2:13" s="440" customFormat="1" hidden="1" outlineLevel="1">
      <c r="B233" s="770" t="str">
        <f>'LIT FGD'!$B$2</f>
        <v>Lamar Institute of Technology</v>
      </c>
      <c r="C233" s="458"/>
      <c r="D233" s="458">
        <f>'LIT FGD'!$D$35</f>
        <v>0</v>
      </c>
      <c r="E233" s="458">
        <f>'LIT FGD'!$E$35</f>
        <v>0</v>
      </c>
      <c r="F233" s="458">
        <f>'LIT FGD'!$F$35</f>
        <v>0</v>
      </c>
      <c r="G233" s="458">
        <f>'LIT FGD'!$G$35</f>
        <v>0</v>
      </c>
      <c r="H233" s="458">
        <f>'LIT FGD'!$H$35</f>
        <v>0</v>
      </c>
      <c r="I233" s="458">
        <f>'LIT FGD'!$I$35</f>
        <v>0</v>
      </c>
      <c r="J233" s="458">
        <f>'LIT FGD'!$J$35</f>
        <v>0</v>
      </c>
      <c r="K233" s="458">
        <f>'LIT FGD'!$K$35</f>
        <v>0</v>
      </c>
      <c r="L233" s="458">
        <f>'LIT FGD'!$L$35</f>
        <v>0</v>
      </c>
      <c r="M233" s="772">
        <f>'LIT FGD'!$M$35</f>
        <v>0</v>
      </c>
    </row>
    <row r="234" spans="2:13" s="440" customFormat="1" hidden="1" outlineLevel="1">
      <c r="B234" s="770" t="str">
        <f>'LSCO FGD'!$B$2</f>
        <v>Lamar State College - Orange</v>
      </c>
      <c r="C234" s="458"/>
      <c r="D234" s="458">
        <f>'LSCO FGD'!$D$35</f>
        <v>0</v>
      </c>
      <c r="E234" s="458">
        <f>'LSCO FGD'!$E$35</f>
        <v>0</v>
      </c>
      <c r="F234" s="458">
        <f>'LSCO FGD'!$F$35</f>
        <v>0</v>
      </c>
      <c r="G234" s="458">
        <f>'LSCO FGD'!$G$35</f>
        <v>0</v>
      </c>
      <c r="H234" s="458">
        <f>'LSCO FGD'!$H$35</f>
        <v>0</v>
      </c>
      <c r="I234" s="458">
        <f>'LSCO FGD'!$I$35</f>
        <v>0</v>
      </c>
      <c r="J234" s="458">
        <f>'LSCO FGD'!$J$35</f>
        <v>0</v>
      </c>
      <c r="K234" s="458">
        <f>'LSCO FGD'!$K$35</f>
        <v>0</v>
      </c>
      <c r="L234" s="458">
        <f>'LSCO FGD'!$L$35</f>
        <v>0</v>
      </c>
      <c r="M234" s="772">
        <f>'LSCO FGD'!$M$35</f>
        <v>0</v>
      </c>
    </row>
    <row r="235" spans="2:13" s="440" customFormat="1" hidden="1" outlineLevel="1">
      <c r="B235" s="770" t="str">
        <f>'LSCPA FGD'!$B$2</f>
        <v>Lamar State College - Port Arthur</v>
      </c>
      <c r="C235" s="458"/>
      <c r="D235" s="458">
        <f>'LSCPA FGD'!$D$35</f>
        <v>0</v>
      </c>
      <c r="E235" s="458">
        <f>'LSCPA FGD'!$E$35</f>
        <v>0</v>
      </c>
      <c r="F235" s="458">
        <f>'LSCPA FGD'!$F$35</f>
        <v>0</v>
      </c>
      <c r="G235" s="458">
        <f>'LSCPA FGD'!$G$35</f>
        <v>0</v>
      </c>
      <c r="H235" s="458">
        <f>'LSCPA FGD'!$H$35</f>
        <v>0</v>
      </c>
      <c r="I235" s="458">
        <f>'LSCPA FGD'!$I$35</f>
        <v>0</v>
      </c>
      <c r="J235" s="458">
        <f>'LSCPA FGD'!$J$35</f>
        <v>0</v>
      </c>
      <c r="K235" s="458">
        <f>'LSCPA FGD'!$K$35</f>
        <v>0</v>
      </c>
      <c r="L235" s="458">
        <f>'LSCPA FGD'!$L$35</f>
        <v>0</v>
      </c>
      <c r="M235" s="772">
        <f>'LSCPA FGD'!$M$35</f>
        <v>0</v>
      </c>
    </row>
    <row r="236" spans="2:13" s="440" customFormat="1" hidden="1" outlineLevel="1">
      <c r="B236" s="770"/>
      <c r="C236" s="458"/>
      <c r="D236" s="458"/>
      <c r="E236" s="458"/>
      <c r="F236" s="458"/>
      <c r="G236" s="458"/>
      <c r="H236" s="458"/>
      <c r="I236" s="458"/>
      <c r="J236" s="458"/>
      <c r="K236" s="458"/>
      <c r="L236" s="458"/>
      <c r="M236" s="772"/>
    </row>
    <row r="237" spans="2:13" s="440" customFormat="1" hidden="1" outlineLevel="1">
      <c r="B237" s="770"/>
      <c r="C237" s="458"/>
      <c r="D237" s="458"/>
      <c r="E237" s="458"/>
      <c r="F237" s="458"/>
      <c r="G237" s="458"/>
      <c r="H237" s="458"/>
      <c r="I237" s="458"/>
      <c r="J237" s="458"/>
      <c r="K237" s="458"/>
      <c r="L237" s="458"/>
      <c r="M237" s="772"/>
    </row>
    <row r="238" spans="2:13" s="440" customFormat="1" hidden="1" outlineLevel="1">
      <c r="B238" s="770"/>
      <c r="C238" s="458"/>
      <c r="D238" s="458"/>
      <c r="E238" s="458"/>
      <c r="F238" s="458"/>
      <c r="G238" s="458"/>
      <c r="H238" s="458"/>
      <c r="I238" s="458"/>
      <c r="J238" s="458"/>
      <c r="K238" s="458"/>
      <c r="L238" s="458"/>
      <c r="M238" s="772"/>
    </row>
    <row r="239" spans="2:13" s="440" customFormat="1" hidden="1" outlineLevel="1">
      <c r="B239" s="770"/>
      <c r="C239" s="458"/>
      <c r="D239" s="458"/>
      <c r="E239" s="458"/>
      <c r="F239" s="458"/>
      <c r="G239" s="458"/>
      <c r="H239" s="458"/>
      <c r="I239" s="458"/>
      <c r="J239" s="458"/>
      <c r="K239" s="458"/>
      <c r="L239" s="458"/>
      <c r="M239" s="772"/>
    </row>
    <row r="240" spans="2:13" s="440" customFormat="1" hidden="1" outlineLevel="1">
      <c r="B240" s="770"/>
      <c r="C240" s="458"/>
      <c r="D240" s="458"/>
      <c r="E240" s="458"/>
      <c r="F240" s="458"/>
      <c r="G240" s="458"/>
      <c r="H240" s="458"/>
      <c r="I240" s="458"/>
      <c r="J240" s="458"/>
      <c r="K240" s="458"/>
      <c r="L240" s="458"/>
      <c r="M240" s="772"/>
    </row>
    <row r="241" spans="2:13" s="440" customFormat="1" hidden="1" outlineLevel="1">
      <c r="B241" s="770"/>
      <c r="C241" s="458"/>
      <c r="D241" s="458"/>
      <c r="E241" s="458"/>
      <c r="F241" s="458"/>
      <c r="G241" s="458"/>
      <c r="H241" s="458"/>
      <c r="I241" s="458"/>
      <c r="J241" s="458"/>
      <c r="K241" s="458"/>
      <c r="L241" s="458"/>
      <c r="M241" s="772"/>
    </row>
    <row r="242" spans="2:13" s="440" customFormat="1" collapsed="1">
      <c r="B242" s="428" t="s">
        <v>685</v>
      </c>
      <c r="C242" s="458"/>
      <c r="D242" s="458">
        <f t="shared" ref="D242:M242" si="23">SUM(D233:D241)</f>
        <v>0</v>
      </c>
      <c r="E242" s="458">
        <f t="shared" si="23"/>
        <v>0</v>
      </c>
      <c r="F242" s="458">
        <f t="shared" si="23"/>
        <v>0</v>
      </c>
      <c r="G242" s="458">
        <f t="shared" si="23"/>
        <v>0</v>
      </c>
      <c r="H242" s="458">
        <f t="shared" si="23"/>
        <v>0</v>
      </c>
      <c r="I242" s="458">
        <f t="shared" si="23"/>
        <v>0</v>
      </c>
      <c r="J242" s="458">
        <f t="shared" si="23"/>
        <v>0</v>
      </c>
      <c r="K242" s="458">
        <f t="shared" si="23"/>
        <v>0</v>
      </c>
      <c r="L242" s="458">
        <f t="shared" si="23"/>
        <v>0</v>
      </c>
      <c r="M242" s="772">
        <f t="shared" si="23"/>
        <v>0</v>
      </c>
    </row>
    <row r="243" spans="2:13" s="440" customFormat="1" hidden="1" outlineLevel="1">
      <c r="B243" s="770" t="str">
        <f>'LIT FGD'!$B$2</f>
        <v>Lamar Institute of Technology</v>
      </c>
      <c r="C243" s="458"/>
      <c r="D243" s="458">
        <f>'LIT FGD'!$D$36</f>
        <v>19085</v>
      </c>
      <c r="E243" s="458">
        <f>'LIT FGD'!$E$36</f>
        <v>2466678</v>
      </c>
      <c r="F243" s="458">
        <f>'LIT FGD'!$F$36</f>
        <v>531263</v>
      </c>
      <c r="G243" s="458">
        <f>'LIT FGD'!$G$36</f>
        <v>0</v>
      </c>
      <c r="H243" s="458">
        <f>'LIT FGD'!$H$36</f>
        <v>0</v>
      </c>
      <c r="I243" s="458">
        <f>'LIT FGD'!$I$36</f>
        <v>0</v>
      </c>
      <c r="J243" s="458">
        <f>'LIT FGD'!$J$36</f>
        <v>0</v>
      </c>
      <c r="K243" s="458">
        <f>'LIT FGD'!$K$36</f>
        <v>0</v>
      </c>
      <c r="L243" s="458">
        <f>'LIT FGD'!$L$36</f>
        <v>0</v>
      </c>
      <c r="M243" s="772">
        <f>'LIT FGD'!$M$36</f>
        <v>3017026</v>
      </c>
    </row>
    <row r="244" spans="2:13" s="440" customFormat="1" hidden="1" outlineLevel="1">
      <c r="B244" s="770" t="str">
        <f>'LSCO FGD'!$B$2</f>
        <v>Lamar State College - Orange</v>
      </c>
      <c r="C244" s="458"/>
      <c r="D244" s="458">
        <f>'LSCO FGD'!$D$36</f>
        <v>874728</v>
      </c>
      <c r="E244" s="458">
        <f>'LSCO FGD'!$E$36</f>
        <v>2188715</v>
      </c>
      <c r="F244" s="458">
        <f>'LSCO FGD'!$F$36</f>
        <v>243297</v>
      </c>
      <c r="G244" s="458">
        <f>'LSCO FGD'!$G$36</f>
        <v>0</v>
      </c>
      <c r="H244" s="458">
        <f>'LSCO FGD'!$H$36</f>
        <v>0</v>
      </c>
      <c r="I244" s="458">
        <f>'LSCO FGD'!$I$36</f>
        <v>0</v>
      </c>
      <c r="J244" s="458">
        <f>'LSCO FGD'!$J$36</f>
        <v>0</v>
      </c>
      <c r="K244" s="458">
        <f>'LSCO FGD'!$K$36</f>
        <v>0</v>
      </c>
      <c r="L244" s="458">
        <f>'LSCO FGD'!$L$36</f>
        <v>0</v>
      </c>
      <c r="M244" s="772">
        <f>'LSCO FGD'!$M$36</f>
        <v>3306740</v>
      </c>
    </row>
    <row r="245" spans="2:13" s="440" customFormat="1" hidden="1" outlineLevel="1">
      <c r="B245" s="770" t="str">
        <f>'LSCPA FGD'!$B$2</f>
        <v>Lamar State College - Port Arthur</v>
      </c>
      <c r="C245" s="458"/>
      <c r="D245" s="458">
        <f>'LSCPA FGD'!$D$36</f>
        <v>11184</v>
      </c>
      <c r="E245" s="458">
        <f>'LSCPA FGD'!$E$36</f>
        <v>2190253</v>
      </c>
      <c r="F245" s="458">
        <f>'LSCPA FGD'!$F$36</f>
        <v>278815</v>
      </c>
      <c r="G245" s="458">
        <f>'LSCPA FGD'!$G$36</f>
        <v>0</v>
      </c>
      <c r="H245" s="458">
        <f>'LSCPA FGD'!$H$36</f>
        <v>0</v>
      </c>
      <c r="I245" s="458">
        <f>'LSCPA FGD'!$I$36</f>
        <v>0</v>
      </c>
      <c r="J245" s="458">
        <f>'LSCPA FGD'!$J$36</f>
        <v>0</v>
      </c>
      <c r="K245" s="458">
        <f>'LSCPA FGD'!$K$36</f>
        <v>0</v>
      </c>
      <c r="L245" s="458">
        <f>'LSCPA FGD'!$L$36</f>
        <v>0</v>
      </c>
      <c r="M245" s="772">
        <f>'LSCPA FGD'!$M$36</f>
        <v>2480252</v>
      </c>
    </row>
    <row r="246" spans="2:13" s="440" customFormat="1" hidden="1" outlineLevel="1">
      <c r="B246" s="770"/>
      <c r="C246" s="458"/>
      <c r="D246" s="458"/>
      <c r="E246" s="458"/>
      <c r="F246" s="458"/>
      <c r="G246" s="458"/>
      <c r="H246" s="458"/>
      <c r="I246" s="458"/>
      <c r="J246" s="458"/>
      <c r="K246" s="458"/>
      <c r="L246" s="458"/>
      <c r="M246" s="772"/>
    </row>
    <row r="247" spans="2:13" s="440" customFormat="1" hidden="1" outlineLevel="1">
      <c r="B247" s="770"/>
      <c r="C247" s="458"/>
      <c r="D247" s="458"/>
      <c r="E247" s="458"/>
      <c r="F247" s="458"/>
      <c r="G247" s="458"/>
      <c r="H247" s="458"/>
      <c r="I247" s="458"/>
      <c r="J247" s="458"/>
      <c r="K247" s="458"/>
      <c r="L247" s="458"/>
      <c r="M247" s="772"/>
    </row>
    <row r="248" spans="2:13" s="440" customFormat="1" hidden="1" outlineLevel="1">
      <c r="B248" s="770"/>
      <c r="C248" s="458"/>
      <c r="D248" s="458"/>
      <c r="E248" s="458"/>
      <c r="F248" s="458"/>
      <c r="G248" s="458"/>
      <c r="H248" s="458"/>
      <c r="I248" s="458"/>
      <c r="J248" s="458"/>
      <c r="K248" s="458"/>
      <c r="L248" s="458"/>
      <c r="M248" s="772"/>
    </row>
    <row r="249" spans="2:13" s="440" customFormat="1" hidden="1" outlineLevel="1">
      <c r="B249" s="770"/>
      <c r="C249" s="458"/>
      <c r="D249" s="458"/>
      <c r="E249" s="458"/>
      <c r="F249" s="458"/>
      <c r="G249" s="458"/>
      <c r="H249" s="458"/>
      <c r="I249" s="458"/>
      <c r="J249" s="458"/>
      <c r="K249" s="458"/>
      <c r="L249" s="458"/>
      <c r="M249" s="772"/>
    </row>
    <row r="250" spans="2:13" s="440" customFormat="1" hidden="1" outlineLevel="1">
      <c r="B250" s="770"/>
      <c r="C250" s="458"/>
      <c r="D250" s="458"/>
      <c r="E250" s="458"/>
      <c r="F250" s="458"/>
      <c r="G250" s="458"/>
      <c r="H250" s="458"/>
      <c r="I250" s="458"/>
      <c r="J250" s="458"/>
      <c r="K250" s="458"/>
      <c r="L250" s="458"/>
      <c r="M250" s="772"/>
    </row>
    <row r="251" spans="2:13" s="440" customFormat="1" hidden="1" outlineLevel="1">
      <c r="B251" s="770"/>
      <c r="C251" s="458"/>
      <c r="D251" s="458"/>
      <c r="E251" s="458"/>
      <c r="F251" s="458"/>
      <c r="G251" s="458"/>
      <c r="H251" s="458"/>
      <c r="I251" s="458"/>
      <c r="J251" s="458"/>
      <c r="K251" s="458"/>
      <c r="L251" s="458"/>
      <c r="M251" s="772"/>
    </row>
    <row r="252" spans="2:13" s="440" customFormat="1" collapsed="1">
      <c r="B252" s="469" t="s">
        <v>708</v>
      </c>
      <c r="C252" s="771"/>
      <c r="D252" s="771">
        <f t="shared" ref="D252:M252" si="24">SUM(D243:D251)</f>
        <v>904997</v>
      </c>
      <c r="E252" s="771">
        <f t="shared" si="24"/>
        <v>6845646</v>
      </c>
      <c r="F252" s="771">
        <f t="shared" si="24"/>
        <v>1053375</v>
      </c>
      <c r="G252" s="771">
        <f t="shared" si="24"/>
        <v>0</v>
      </c>
      <c r="H252" s="771">
        <f t="shared" si="24"/>
        <v>0</v>
      </c>
      <c r="I252" s="771">
        <f t="shared" si="24"/>
        <v>0</v>
      </c>
      <c r="J252" s="771">
        <f t="shared" si="24"/>
        <v>0</v>
      </c>
      <c r="K252" s="771">
        <f t="shared" si="24"/>
        <v>0</v>
      </c>
      <c r="L252" s="771">
        <f t="shared" si="24"/>
        <v>0</v>
      </c>
      <c r="M252" s="771">
        <f t="shared" si="24"/>
        <v>8804018</v>
      </c>
    </row>
    <row r="253" spans="2:13" s="440" customFormat="1" hidden="1" outlineLevel="1">
      <c r="B253" s="770" t="str">
        <f>'LIT FGD'!$B$2</f>
        <v>Lamar Institute of Technology</v>
      </c>
      <c r="C253" s="772"/>
      <c r="D253" s="772">
        <f>'LIT FGD'!$D$37</f>
        <v>0</v>
      </c>
      <c r="E253" s="772">
        <f>'LIT FGD'!$E$37</f>
        <v>0</v>
      </c>
      <c r="F253" s="772">
        <f>'LIT FGD'!$F$37</f>
        <v>0</v>
      </c>
      <c r="G253" s="772">
        <f>'LIT FGD'!$G$37</f>
        <v>0</v>
      </c>
      <c r="H253" s="772">
        <f>'LIT FGD'!$H$37</f>
        <v>0</v>
      </c>
      <c r="I253" s="772">
        <f>'LIT FGD'!$I$37</f>
        <v>0</v>
      </c>
      <c r="J253" s="772">
        <f>'LIT FGD'!$J$37</f>
        <v>0</v>
      </c>
      <c r="K253" s="772">
        <f>'LIT FGD'!$K$37</f>
        <v>0</v>
      </c>
      <c r="L253" s="772">
        <f>'LIT FGD'!$L$37</f>
        <v>0</v>
      </c>
      <c r="M253" s="772">
        <f>'LIT FGD'!$M$37</f>
        <v>0</v>
      </c>
    </row>
    <row r="254" spans="2:13" s="440" customFormat="1" hidden="1" outlineLevel="1">
      <c r="B254" s="770" t="str">
        <f>'LSCO FGD'!$B$2</f>
        <v>Lamar State College - Orange</v>
      </c>
      <c r="C254" s="772"/>
      <c r="D254" s="772">
        <f>'LSCO FGD'!$D$37</f>
        <v>0</v>
      </c>
      <c r="E254" s="772">
        <f>'LSCO FGD'!$E$37</f>
        <v>0</v>
      </c>
      <c r="F254" s="772">
        <f>'LSCO FGD'!$F$37</f>
        <v>0</v>
      </c>
      <c r="G254" s="772">
        <f>'LSCO FGD'!$G$37</f>
        <v>0</v>
      </c>
      <c r="H254" s="772">
        <f>'LSCO FGD'!$H$37</f>
        <v>0</v>
      </c>
      <c r="I254" s="772">
        <f>'LSCO FGD'!$I$37</f>
        <v>0</v>
      </c>
      <c r="J254" s="772">
        <f>'LSCO FGD'!$J$37</f>
        <v>0</v>
      </c>
      <c r="K254" s="772">
        <f>'LSCO FGD'!$K$37</f>
        <v>0</v>
      </c>
      <c r="L254" s="772">
        <f>'LSCO FGD'!$L$37</f>
        <v>0</v>
      </c>
      <c r="M254" s="772">
        <f>'LSCO FGD'!$M$37</f>
        <v>0</v>
      </c>
    </row>
    <row r="255" spans="2:13" s="440" customFormat="1" hidden="1" outlineLevel="1">
      <c r="B255" s="770" t="str">
        <f>'LSCPA FGD'!$B$2</f>
        <v>Lamar State College - Port Arthur</v>
      </c>
      <c r="C255" s="772"/>
      <c r="D255" s="772">
        <f>'LSCPA FGD'!$D$37</f>
        <v>0</v>
      </c>
      <c r="E255" s="772">
        <f>'LSCPA FGD'!$E$37</f>
        <v>0</v>
      </c>
      <c r="F255" s="772">
        <f>'LSCPA FGD'!$F$37</f>
        <v>0</v>
      </c>
      <c r="G255" s="772">
        <f>'LSCPA FGD'!$G$37</f>
        <v>0</v>
      </c>
      <c r="H255" s="772">
        <f>'LSCPA FGD'!$H$37</f>
        <v>0</v>
      </c>
      <c r="I255" s="772">
        <f>'LSCPA FGD'!$I$37</f>
        <v>0</v>
      </c>
      <c r="J255" s="772">
        <f>'LSCPA FGD'!$J$37</f>
        <v>0</v>
      </c>
      <c r="K255" s="772">
        <f>'LSCPA FGD'!$K$37</f>
        <v>0</v>
      </c>
      <c r="L255" s="772">
        <f>'LSCPA FGD'!$L$37</f>
        <v>0</v>
      </c>
      <c r="M255" s="772">
        <f>'LSCPA FGD'!$M$37</f>
        <v>0</v>
      </c>
    </row>
    <row r="256" spans="2:13" s="440" customFormat="1" hidden="1" outlineLevel="1">
      <c r="B256" s="770"/>
      <c r="C256" s="772"/>
      <c r="D256" s="772"/>
      <c r="E256" s="772"/>
      <c r="F256" s="772"/>
      <c r="G256" s="772"/>
      <c r="H256" s="772"/>
      <c r="I256" s="772"/>
      <c r="J256" s="772"/>
      <c r="K256" s="772"/>
      <c r="L256" s="772"/>
      <c r="M256" s="772"/>
    </row>
    <row r="257" spans="2:13" s="440" customFormat="1" hidden="1" outlineLevel="1">
      <c r="B257" s="770"/>
      <c r="C257" s="772"/>
      <c r="D257" s="772"/>
      <c r="E257" s="772"/>
      <c r="F257" s="772"/>
      <c r="G257" s="772"/>
      <c r="H257" s="772"/>
      <c r="I257" s="772"/>
      <c r="J257" s="772"/>
      <c r="K257" s="772"/>
      <c r="L257" s="772"/>
      <c r="M257" s="772"/>
    </row>
    <row r="258" spans="2:13" s="440" customFormat="1" hidden="1" outlineLevel="1">
      <c r="B258" s="770"/>
      <c r="C258" s="772"/>
      <c r="D258" s="772"/>
      <c r="E258" s="772"/>
      <c r="F258" s="772"/>
      <c r="G258" s="772"/>
      <c r="H258" s="772"/>
      <c r="I258" s="772"/>
      <c r="J258" s="772"/>
      <c r="K258" s="772"/>
      <c r="L258" s="772"/>
      <c r="M258" s="772"/>
    </row>
    <row r="259" spans="2:13" s="440" customFormat="1" hidden="1" outlineLevel="1">
      <c r="B259" s="770"/>
      <c r="C259" s="772"/>
      <c r="D259" s="772"/>
      <c r="E259" s="772"/>
      <c r="F259" s="772"/>
      <c r="G259" s="772"/>
      <c r="H259" s="772"/>
      <c r="I259" s="772"/>
      <c r="J259" s="772"/>
      <c r="K259" s="772"/>
      <c r="L259" s="772"/>
      <c r="M259" s="772"/>
    </row>
    <row r="260" spans="2:13" s="440" customFormat="1" hidden="1" outlineLevel="1">
      <c r="B260" s="770"/>
      <c r="C260" s="772"/>
      <c r="D260" s="772"/>
      <c r="E260" s="772"/>
      <c r="F260" s="772"/>
      <c r="G260" s="772"/>
      <c r="H260" s="772"/>
      <c r="I260" s="772"/>
      <c r="J260" s="772"/>
      <c r="K260" s="772"/>
      <c r="L260" s="772"/>
      <c r="M260" s="772"/>
    </row>
    <row r="261" spans="2:13" s="440" customFormat="1" hidden="1" outlineLevel="1">
      <c r="B261" s="770"/>
      <c r="C261" s="772"/>
      <c r="D261" s="772"/>
      <c r="E261" s="772"/>
      <c r="F261" s="772"/>
      <c r="G261" s="772"/>
      <c r="H261" s="772"/>
      <c r="I261" s="772"/>
      <c r="J261" s="772"/>
      <c r="K261" s="772"/>
      <c r="L261" s="772"/>
      <c r="M261" s="772"/>
    </row>
    <row r="262" spans="2:13" s="440" customFormat="1" collapsed="1">
      <c r="B262" s="428" t="s">
        <v>689</v>
      </c>
      <c r="C262" s="458"/>
      <c r="D262" s="458">
        <f t="shared" ref="D262:M262" si="25">SUM(D253:D261)</f>
        <v>0</v>
      </c>
      <c r="E262" s="458">
        <f t="shared" si="25"/>
        <v>0</v>
      </c>
      <c r="F262" s="458">
        <f t="shared" si="25"/>
        <v>0</v>
      </c>
      <c r="G262" s="458">
        <f t="shared" si="25"/>
        <v>0</v>
      </c>
      <c r="H262" s="458">
        <f t="shared" si="25"/>
        <v>0</v>
      </c>
      <c r="I262" s="458">
        <f t="shared" si="25"/>
        <v>0</v>
      </c>
      <c r="J262" s="458">
        <f t="shared" si="25"/>
        <v>0</v>
      </c>
      <c r="K262" s="458">
        <f t="shared" si="25"/>
        <v>0</v>
      </c>
      <c r="L262" s="458">
        <f t="shared" si="25"/>
        <v>0</v>
      </c>
      <c r="M262" s="772">
        <f t="shared" si="25"/>
        <v>0</v>
      </c>
    </row>
    <row r="263" spans="2:13" s="440" customFormat="1" hidden="1" outlineLevel="1">
      <c r="B263" s="770" t="str">
        <f>'LIT FGD'!$B$2</f>
        <v>Lamar Institute of Technology</v>
      </c>
      <c r="C263" s="458"/>
      <c r="D263" s="458">
        <f>'LIT FGD'!$D$38</f>
        <v>0</v>
      </c>
      <c r="E263" s="458">
        <f>'LIT FGD'!$E$38</f>
        <v>0</v>
      </c>
      <c r="F263" s="458">
        <f>'LIT FGD'!$F$38</f>
        <v>0</v>
      </c>
      <c r="G263" s="458">
        <f>'LIT FGD'!$G$38</f>
        <v>0</v>
      </c>
      <c r="H263" s="458">
        <f>'LIT FGD'!$H$38</f>
        <v>0</v>
      </c>
      <c r="I263" s="458">
        <f>'LIT FGD'!$I$38</f>
        <v>0</v>
      </c>
      <c r="J263" s="458">
        <f>'LIT FGD'!$J$38</f>
        <v>0</v>
      </c>
      <c r="K263" s="458">
        <f>'LIT FGD'!$K$38</f>
        <v>0</v>
      </c>
      <c r="L263" s="458">
        <f>'LIT FGD'!$L$38</f>
        <v>0</v>
      </c>
      <c r="M263" s="772">
        <f>'LIT FGD'!$M$38</f>
        <v>0</v>
      </c>
    </row>
    <row r="264" spans="2:13" s="440" customFormat="1" hidden="1" outlineLevel="1">
      <c r="B264" s="770" t="str">
        <f>'LSCO FGD'!$B$2</f>
        <v>Lamar State College - Orange</v>
      </c>
      <c r="C264" s="458"/>
      <c r="D264" s="458">
        <f>'LSCO FGD'!$D$38</f>
        <v>0</v>
      </c>
      <c r="E264" s="458">
        <f>'LSCO FGD'!$E$38</f>
        <v>0</v>
      </c>
      <c r="F264" s="458">
        <f>'LSCO FGD'!$F$38</f>
        <v>0</v>
      </c>
      <c r="G264" s="458">
        <f>'LSCO FGD'!$G$38</f>
        <v>0</v>
      </c>
      <c r="H264" s="458">
        <f>'LSCO FGD'!$H$38</f>
        <v>0</v>
      </c>
      <c r="I264" s="458">
        <f>'LSCO FGD'!$I$38</f>
        <v>0</v>
      </c>
      <c r="J264" s="458">
        <f>'LSCO FGD'!$J$38</f>
        <v>0</v>
      </c>
      <c r="K264" s="458">
        <f>'LSCO FGD'!$K$38</f>
        <v>0</v>
      </c>
      <c r="L264" s="458">
        <f>'LSCO FGD'!$L$38</f>
        <v>0</v>
      </c>
      <c r="M264" s="772">
        <f>'LSCO FGD'!$M$38</f>
        <v>0</v>
      </c>
    </row>
    <row r="265" spans="2:13" s="440" customFormat="1" hidden="1" outlineLevel="1">
      <c r="B265" s="770" t="str">
        <f>'LSCPA FGD'!$B$2</f>
        <v>Lamar State College - Port Arthur</v>
      </c>
      <c r="C265" s="458"/>
      <c r="D265" s="458">
        <f>'LSCPA FGD'!$D$38</f>
        <v>0</v>
      </c>
      <c r="E265" s="458">
        <f>'LSCPA FGD'!$E$38</f>
        <v>0</v>
      </c>
      <c r="F265" s="458">
        <f>'LSCPA FGD'!$F$38</f>
        <v>0</v>
      </c>
      <c r="G265" s="458">
        <f>'LSCPA FGD'!$G$38</f>
        <v>0</v>
      </c>
      <c r="H265" s="458">
        <f>'LSCPA FGD'!$H$38</f>
        <v>0</v>
      </c>
      <c r="I265" s="458">
        <f>'LSCPA FGD'!$I$38</f>
        <v>0</v>
      </c>
      <c r="J265" s="458">
        <f>'LSCPA FGD'!$J$38</f>
        <v>0</v>
      </c>
      <c r="K265" s="458">
        <f>'LSCPA FGD'!$K$38</f>
        <v>0</v>
      </c>
      <c r="L265" s="458">
        <f>'LSCPA FGD'!$L$38</f>
        <v>0</v>
      </c>
      <c r="M265" s="772">
        <f>'LSCPA FGD'!$M$38</f>
        <v>0</v>
      </c>
    </row>
    <row r="266" spans="2:13" s="440" customFormat="1" hidden="1" outlineLevel="1">
      <c r="B266" s="770"/>
      <c r="C266" s="458"/>
      <c r="D266" s="458"/>
      <c r="E266" s="458"/>
      <c r="F266" s="458"/>
      <c r="G266" s="458"/>
      <c r="H266" s="458"/>
      <c r="I266" s="458"/>
      <c r="J266" s="458"/>
      <c r="K266" s="458"/>
      <c r="L266" s="458"/>
      <c r="M266" s="772"/>
    </row>
    <row r="267" spans="2:13" s="440" customFormat="1" hidden="1" outlineLevel="1">
      <c r="B267" s="770"/>
      <c r="C267" s="458"/>
      <c r="D267" s="458"/>
      <c r="E267" s="458"/>
      <c r="F267" s="458"/>
      <c r="G267" s="458"/>
      <c r="H267" s="458"/>
      <c r="I267" s="458"/>
      <c r="J267" s="458"/>
      <c r="K267" s="458"/>
      <c r="L267" s="458"/>
      <c r="M267" s="772"/>
    </row>
    <row r="268" spans="2:13" s="440" customFormat="1" hidden="1" outlineLevel="1">
      <c r="B268" s="770"/>
      <c r="C268" s="458"/>
      <c r="D268" s="458"/>
      <c r="E268" s="458"/>
      <c r="F268" s="458"/>
      <c r="G268" s="458"/>
      <c r="H268" s="458"/>
      <c r="I268" s="458"/>
      <c r="J268" s="458"/>
      <c r="K268" s="458"/>
      <c r="L268" s="458"/>
      <c r="M268" s="772"/>
    </row>
    <row r="269" spans="2:13" s="440" customFormat="1" hidden="1" outlineLevel="1">
      <c r="B269" s="770"/>
      <c r="C269" s="458"/>
      <c r="D269" s="458"/>
      <c r="E269" s="458"/>
      <c r="F269" s="458"/>
      <c r="G269" s="458"/>
      <c r="H269" s="458"/>
      <c r="I269" s="458"/>
      <c r="J269" s="458"/>
      <c r="K269" s="458"/>
      <c r="L269" s="458"/>
      <c r="M269" s="772"/>
    </row>
    <row r="270" spans="2:13" s="440" customFormat="1" hidden="1" outlineLevel="1">
      <c r="B270" s="770"/>
      <c r="C270" s="458"/>
      <c r="D270" s="458"/>
      <c r="E270" s="458"/>
      <c r="F270" s="458"/>
      <c r="G270" s="458"/>
      <c r="H270" s="458"/>
      <c r="I270" s="458"/>
      <c r="J270" s="458"/>
      <c r="K270" s="458"/>
      <c r="L270" s="458"/>
      <c r="M270" s="772"/>
    </row>
    <row r="271" spans="2:13" s="440" customFormat="1" hidden="1" outlineLevel="1">
      <c r="B271" s="770"/>
      <c r="C271" s="458"/>
      <c r="D271" s="458"/>
      <c r="E271" s="458"/>
      <c r="F271" s="458"/>
      <c r="G271" s="458"/>
      <c r="H271" s="458"/>
      <c r="I271" s="458"/>
      <c r="J271" s="458"/>
      <c r="K271" s="458"/>
      <c r="L271" s="458"/>
      <c r="M271" s="772"/>
    </row>
    <row r="272" spans="2:13" s="440" customFormat="1" collapsed="1">
      <c r="B272" s="428" t="s">
        <v>691</v>
      </c>
      <c r="C272" s="458"/>
      <c r="D272" s="458">
        <f t="shared" ref="D272:M272" si="26">SUM(D263:D271)</f>
        <v>0</v>
      </c>
      <c r="E272" s="458">
        <f t="shared" si="26"/>
        <v>0</v>
      </c>
      <c r="F272" s="458">
        <f t="shared" si="26"/>
        <v>0</v>
      </c>
      <c r="G272" s="458">
        <f t="shared" si="26"/>
        <v>0</v>
      </c>
      <c r="H272" s="458">
        <f t="shared" si="26"/>
        <v>0</v>
      </c>
      <c r="I272" s="458">
        <f t="shared" si="26"/>
        <v>0</v>
      </c>
      <c r="J272" s="458">
        <f t="shared" si="26"/>
        <v>0</v>
      </c>
      <c r="K272" s="458">
        <f t="shared" si="26"/>
        <v>0</v>
      </c>
      <c r="L272" s="458">
        <f t="shared" si="26"/>
        <v>0</v>
      </c>
      <c r="M272" s="772">
        <f t="shared" si="26"/>
        <v>0</v>
      </c>
    </row>
    <row r="273" spans="2:13" s="440" customFormat="1" hidden="1" outlineLevel="1">
      <c r="B273" s="770" t="str">
        <f>'LIT FGD'!$B$2</f>
        <v>Lamar Institute of Technology</v>
      </c>
      <c r="C273" s="458"/>
      <c r="D273" s="458">
        <f>'LIT FGD'!$D$39</f>
        <v>-2943</v>
      </c>
      <c r="E273" s="458">
        <f>'LIT FGD'!$E$39</f>
        <v>0</v>
      </c>
      <c r="F273" s="458">
        <f>'LIT FGD'!$F$39</f>
        <v>0</v>
      </c>
      <c r="G273" s="458">
        <f>'LIT FGD'!$G$39</f>
        <v>0</v>
      </c>
      <c r="H273" s="458">
        <f>'LIT FGD'!$H$39</f>
        <v>0</v>
      </c>
      <c r="I273" s="458">
        <f>'LIT FGD'!$I$39</f>
        <v>0</v>
      </c>
      <c r="J273" s="458">
        <f>'LIT FGD'!$J$39</f>
        <v>0</v>
      </c>
      <c r="K273" s="458">
        <f>'LIT FGD'!$K$39</f>
        <v>0</v>
      </c>
      <c r="L273" s="458">
        <f>'LIT FGD'!$L$39</f>
        <v>0</v>
      </c>
      <c r="M273" s="772">
        <f>'LIT FGD'!$M$39</f>
        <v>-2943</v>
      </c>
    </row>
    <row r="274" spans="2:13" s="440" customFormat="1" hidden="1" outlineLevel="1">
      <c r="B274" s="770" t="str">
        <f>'LSCO FGD'!$B$2</f>
        <v>Lamar State College - Orange</v>
      </c>
      <c r="C274" s="458"/>
      <c r="D274" s="458">
        <f>'LSCO FGD'!$D$39</f>
        <v>-1080</v>
      </c>
      <c r="E274" s="458">
        <f>'LSCO FGD'!$E$39</f>
        <v>-39426</v>
      </c>
      <c r="F274" s="458">
        <f>'LSCO FGD'!$F$39</f>
        <v>-2892</v>
      </c>
      <c r="G274" s="458">
        <f>'LSCO FGD'!$G$39</f>
        <v>0</v>
      </c>
      <c r="H274" s="458">
        <f>'LSCO FGD'!$H$39</f>
        <v>0</v>
      </c>
      <c r="I274" s="458">
        <f>'LSCO FGD'!$I$39</f>
        <v>0</v>
      </c>
      <c r="J274" s="458">
        <f>'LSCO FGD'!$J$39</f>
        <v>0</v>
      </c>
      <c r="K274" s="458">
        <f>'LSCO FGD'!$K$39</f>
        <v>0</v>
      </c>
      <c r="L274" s="458">
        <f>'LSCO FGD'!$L$39</f>
        <v>0</v>
      </c>
      <c r="M274" s="772">
        <f>'LSCO FGD'!$M$39</f>
        <v>-43398</v>
      </c>
    </row>
    <row r="275" spans="2:13" s="440" customFormat="1" hidden="1" outlineLevel="1">
      <c r="B275" s="770" t="str">
        <f>'LSCPA FGD'!$B$2</f>
        <v>Lamar State College - Port Arthur</v>
      </c>
      <c r="C275" s="458"/>
      <c r="D275" s="458">
        <f>'LSCPA FGD'!$D$39</f>
        <v>-388</v>
      </c>
      <c r="E275" s="458">
        <f>'LSCPA FGD'!$E$39</f>
        <v>-67033</v>
      </c>
      <c r="F275" s="458">
        <f>'LSCPA FGD'!$F$39</f>
        <v>-11018</v>
      </c>
      <c r="G275" s="458">
        <f>'LSCPA FGD'!$G$39</f>
        <v>0</v>
      </c>
      <c r="H275" s="458">
        <f>'LSCPA FGD'!$H$39</f>
        <v>0</v>
      </c>
      <c r="I275" s="458">
        <f>'LSCPA FGD'!$I$39</f>
        <v>0</v>
      </c>
      <c r="J275" s="458">
        <f>'LSCPA FGD'!$J$39</f>
        <v>0</v>
      </c>
      <c r="K275" s="458">
        <f>'LSCPA FGD'!$K$39</f>
        <v>0</v>
      </c>
      <c r="L275" s="458">
        <f>'LSCPA FGD'!$L$39</f>
        <v>0</v>
      </c>
      <c r="M275" s="772">
        <f>'LSCPA FGD'!$M$39</f>
        <v>-78439</v>
      </c>
    </row>
    <row r="276" spans="2:13" s="440" customFormat="1" hidden="1" outlineLevel="1">
      <c r="B276" s="770"/>
      <c r="C276" s="458"/>
      <c r="D276" s="458"/>
      <c r="E276" s="458"/>
      <c r="F276" s="458"/>
      <c r="G276" s="458"/>
      <c r="H276" s="458"/>
      <c r="I276" s="458"/>
      <c r="J276" s="458"/>
      <c r="K276" s="458"/>
      <c r="L276" s="458"/>
      <c r="M276" s="772"/>
    </row>
    <row r="277" spans="2:13" s="440" customFormat="1" hidden="1" outlineLevel="1">
      <c r="B277" s="770"/>
      <c r="C277" s="458"/>
      <c r="D277" s="458"/>
      <c r="E277" s="458"/>
      <c r="F277" s="458"/>
      <c r="G277" s="458"/>
      <c r="H277" s="458"/>
      <c r="I277" s="458"/>
      <c r="J277" s="458"/>
      <c r="K277" s="458"/>
      <c r="L277" s="458"/>
      <c r="M277" s="772"/>
    </row>
    <row r="278" spans="2:13" s="440" customFormat="1" hidden="1" outlineLevel="1">
      <c r="B278" s="770"/>
      <c r="C278" s="458"/>
      <c r="D278" s="458"/>
      <c r="E278" s="458"/>
      <c r="F278" s="458"/>
      <c r="G278" s="458"/>
      <c r="H278" s="458"/>
      <c r="I278" s="458"/>
      <c r="J278" s="458"/>
      <c r="K278" s="458"/>
      <c r="L278" s="458"/>
      <c r="M278" s="772"/>
    </row>
    <row r="279" spans="2:13" s="440" customFormat="1" hidden="1" outlineLevel="1">
      <c r="B279" s="770"/>
      <c r="C279" s="458"/>
      <c r="D279" s="458"/>
      <c r="E279" s="458"/>
      <c r="F279" s="458"/>
      <c r="G279" s="458"/>
      <c r="H279" s="458"/>
      <c r="I279" s="458"/>
      <c r="J279" s="458"/>
      <c r="K279" s="458"/>
      <c r="L279" s="458"/>
      <c r="M279" s="772"/>
    </row>
    <row r="280" spans="2:13" s="440" customFormat="1" hidden="1" outlineLevel="1">
      <c r="B280" s="770"/>
      <c r="C280" s="458"/>
      <c r="D280" s="458"/>
      <c r="E280" s="458"/>
      <c r="F280" s="458"/>
      <c r="G280" s="458"/>
      <c r="H280" s="458"/>
      <c r="I280" s="458"/>
      <c r="J280" s="458"/>
      <c r="K280" s="458"/>
      <c r="L280" s="458"/>
      <c r="M280" s="772"/>
    </row>
    <row r="281" spans="2:13" s="440" customFormat="1" hidden="1" outlineLevel="1">
      <c r="B281" s="770"/>
      <c r="C281" s="458"/>
      <c r="D281" s="458"/>
      <c r="E281" s="458"/>
      <c r="F281" s="458"/>
      <c r="G281" s="458"/>
      <c r="H281" s="458"/>
      <c r="I281" s="458"/>
      <c r="J281" s="458"/>
      <c r="K281" s="458"/>
      <c r="L281" s="458"/>
      <c r="M281" s="772"/>
    </row>
    <row r="282" spans="2:13" s="440" customFormat="1" collapsed="1">
      <c r="B282" s="428" t="s">
        <v>693</v>
      </c>
      <c r="C282" s="458"/>
      <c r="D282" s="458">
        <f t="shared" ref="D282:M282" si="27">SUM(D273:D281)</f>
        <v>-4411</v>
      </c>
      <c r="E282" s="458">
        <f t="shared" si="27"/>
        <v>-106459</v>
      </c>
      <c r="F282" s="458">
        <f t="shared" si="27"/>
        <v>-13910</v>
      </c>
      <c r="G282" s="458">
        <f t="shared" si="27"/>
        <v>0</v>
      </c>
      <c r="H282" s="458">
        <f t="shared" si="27"/>
        <v>0</v>
      </c>
      <c r="I282" s="458">
        <f t="shared" si="27"/>
        <v>0</v>
      </c>
      <c r="J282" s="458">
        <f t="shared" si="27"/>
        <v>0</v>
      </c>
      <c r="K282" s="458">
        <f t="shared" si="27"/>
        <v>0</v>
      </c>
      <c r="L282" s="458">
        <f t="shared" si="27"/>
        <v>0</v>
      </c>
      <c r="M282" s="772">
        <f t="shared" si="27"/>
        <v>-124780</v>
      </c>
    </row>
    <row r="283" spans="2:13" s="440" customFormat="1" hidden="1" outlineLevel="1">
      <c r="B283" s="770" t="str">
        <f>'LIT FGD'!$B$2</f>
        <v>Lamar Institute of Technology</v>
      </c>
      <c r="C283" s="458"/>
      <c r="D283" s="458">
        <f>'LIT FGD'!$D$40</f>
        <v>0</v>
      </c>
      <c r="E283" s="458">
        <f>'LIT FGD'!$E$40</f>
        <v>-300230</v>
      </c>
      <c r="F283" s="458">
        <f>'LIT FGD'!$F$40</f>
        <v>-30057</v>
      </c>
      <c r="G283" s="458">
        <f>'LIT FGD'!$G$40</f>
        <v>0</v>
      </c>
      <c r="H283" s="458">
        <f>'LIT FGD'!$H$40</f>
        <v>0</v>
      </c>
      <c r="I283" s="458">
        <f>'LIT FGD'!$I$40</f>
        <v>0</v>
      </c>
      <c r="J283" s="458">
        <f>'LIT FGD'!$J$40</f>
        <v>0</v>
      </c>
      <c r="K283" s="458">
        <f>'LIT FGD'!$K$40</f>
        <v>0</v>
      </c>
      <c r="L283" s="458">
        <f>'LIT FGD'!$L$40</f>
        <v>0</v>
      </c>
      <c r="M283" s="772">
        <f>'LIT FGD'!$M$40</f>
        <v>-330287</v>
      </c>
    </row>
    <row r="284" spans="2:13" s="440" customFormat="1" hidden="1" outlineLevel="1">
      <c r="B284" s="770" t="str">
        <f>'LSCO FGD'!$B$2</f>
        <v>Lamar State College - Orange</v>
      </c>
      <c r="C284" s="458"/>
      <c r="D284" s="458">
        <f>'LSCO FGD'!$D$40</f>
        <v>0</v>
      </c>
      <c r="E284" s="458">
        <f>'LSCO FGD'!$E$40</f>
        <v>0</v>
      </c>
      <c r="F284" s="458">
        <f>'LSCO FGD'!$F$40</f>
        <v>0</v>
      </c>
      <c r="G284" s="458">
        <f>'LSCO FGD'!$G$40</f>
        <v>0</v>
      </c>
      <c r="H284" s="458">
        <f>'LSCO FGD'!$H$40</f>
        <v>0</v>
      </c>
      <c r="I284" s="458">
        <f>'LSCO FGD'!$I$40</f>
        <v>0</v>
      </c>
      <c r="J284" s="458">
        <f>'LSCO FGD'!$J$40</f>
        <v>0</v>
      </c>
      <c r="K284" s="458">
        <f>'LSCO FGD'!$K$40</f>
        <v>0</v>
      </c>
      <c r="L284" s="458">
        <f>'LSCO FGD'!$L$40</f>
        <v>0</v>
      </c>
      <c r="M284" s="772">
        <f>'LSCO FGD'!$M$40</f>
        <v>0</v>
      </c>
    </row>
    <row r="285" spans="2:13" s="440" customFormat="1" hidden="1" outlineLevel="1">
      <c r="B285" s="770" t="str">
        <f>'LSCPA FGD'!$B$2</f>
        <v>Lamar State College - Port Arthur</v>
      </c>
      <c r="C285" s="458"/>
      <c r="D285" s="458">
        <f>'LSCPA FGD'!$D$40</f>
        <v>0</v>
      </c>
      <c r="E285" s="458">
        <f>'LSCPA FGD'!$E$40</f>
        <v>0</v>
      </c>
      <c r="F285" s="458">
        <f>'LSCPA FGD'!$F$40</f>
        <v>0</v>
      </c>
      <c r="G285" s="458">
        <f>'LSCPA FGD'!$G$40</f>
        <v>0</v>
      </c>
      <c r="H285" s="458">
        <f>'LSCPA FGD'!$H$40</f>
        <v>0</v>
      </c>
      <c r="I285" s="458">
        <f>'LSCPA FGD'!$I$40</f>
        <v>0</v>
      </c>
      <c r="J285" s="458">
        <f>'LSCPA FGD'!$J$40</f>
        <v>0</v>
      </c>
      <c r="K285" s="458">
        <f>'LSCPA FGD'!$K$40</f>
        <v>0</v>
      </c>
      <c r="L285" s="458">
        <f>'LSCPA FGD'!$L$40</f>
        <v>0</v>
      </c>
      <c r="M285" s="772">
        <f>'LSCPA FGD'!$M$40</f>
        <v>0</v>
      </c>
    </row>
    <row r="286" spans="2:13" s="440" customFormat="1" hidden="1" outlineLevel="1">
      <c r="B286" s="770"/>
      <c r="C286" s="458"/>
      <c r="D286" s="458"/>
      <c r="E286" s="458"/>
      <c r="F286" s="458"/>
      <c r="G286" s="458"/>
      <c r="H286" s="458"/>
      <c r="I286" s="458"/>
      <c r="J286" s="458"/>
      <c r="K286" s="458"/>
      <c r="L286" s="458"/>
      <c r="M286" s="772"/>
    </row>
    <row r="287" spans="2:13" s="440" customFormat="1" hidden="1" outlineLevel="1">
      <c r="B287" s="770"/>
      <c r="C287" s="458"/>
      <c r="D287" s="458"/>
      <c r="E287" s="458"/>
      <c r="F287" s="458"/>
      <c r="G287" s="458"/>
      <c r="H287" s="458"/>
      <c r="I287" s="458"/>
      <c r="J287" s="458"/>
      <c r="K287" s="458"/>
      <c r="L287" s="458"/>
      <c r="M287" s="772"/>
    </row>
    <row r="288" spans="2:13" s="440" customFormat="1" hidden="1" outlineLevel="1">
      <c r="B288" s="770"/>
      <c r="C288" s="458"/>
      <c r="D288" s="458"/>
      <c r="E288" s="458"/>
      <c r="F288" s="458"/>
      <c r="G288" s="458"/>
      <c r="H288" s="458"/>
      <c r="I288" s="458"/>
      <c r="J288" s="458"/>
      <c r="K288" s="458"/>
      <c r="L288" s="458"/>
      <c r="M288" s="772"/>
    </row>
    <row r="289" spans="2:13" s="440" customFormat="1" hidden="1" outlineLevel="1">
      <c r="B289" s="770"/>
      <c r="C289" s="458"/>
      <c r="D289" s="458"/>
      <c r="E289" s="458"/>
      <c r="F289" s="458"/>
      <c r="G289" s="458"/>
      <c r="H289" s="458"/>
      <c r="I289" s="458"/>
      <c r="J289" s="458"/>
      <c r="K289" s="458"/>
      <c r="L289" s="458"/>
      <c r="M289" s="772"/>
    </row>
    <row r="290" spans="2:13" s="440" customFormat="1" hidden="1" outlineLevel="1">
      <c r="B290" s="770"/>
      <c r="C290" s="458"/>
      <c r="D290" s="458"/>
      <c r="E290" s="458"/>
      <c r="F290" s="458"/>
      <c r="G290" s="458"/>
      <c r="H290" s="458"/>
      <c r="I290" s="458"/>
      <c r="J290" s="458"/>
      <c r="K290" s="458"/>
      <c r="L290" s="458"/>
      <c r="M290" s="772"/>
    </row>
    <row r="291" spans="2:13" s="440" customFormat="1" hidden="1" outlineLevel="1">
      <c r="B291" s="770"/>
      <c r="C291" s="458"/>
      <c r="D291" s="458"/>
      <c r="E291" s="458"/>
      <c r="F291" s="458"/>
      <c r="G291" s="458"/>
      <c r="H291" s="458"/>
      <c r="I291" s="458"/>
      <c r="J291" s="458"/>
      <c r="K291" s="458"/>
      <c r="L291" s="458"/>
      <c r="M291" s="772"/>
    </row>
    <row r="292" spans="2:13" s="440" customFormat="1" collapsed="1">
      <c r="B292" s="428" t="s">
        <v>696</v>
      </c>
      <c r="C292" s="458"/>
      <c r="D292" s="458">
        <f t="shared" ref="D292:M292" si="28">SUM(D283:D291)</f>
        <v>0</v>
      </c>
      <c r="E292" s="458">
        <f t="shared" si="28"/>
        <v>-300230</v>
      </c>
      <c r="F292" s="458">
        <f t="shared" si="28"/>
        <v>-30057</v>
      </c>
      <c r="G292" s="458">
        <f t="shared" si="28"/>
        <v>0</v>
      </c>
      <c r="H292" s="458">
        <f t="shared" si="28"/>
        <v>0</v>
      </c>
      <c r="I292" s="458">
        <f t="shared" si="28"/>
        <v>0</v>
      </c>
      <c r="J292" s="458">
        <f t="shared" si="28"/>
        <v>0</v>
      </c>
      <c r="K292" s="458">
        <f t="shared" si="28"/>
        <v>0</v>
      </c>
      <c r="L292" s="458">
        <f t="shared" si="28"/>
        <v>0</v>
      </c>
      <c r="M292" s="772">
        <f t="shared" si="28"/>
        <v>-330287</v>
      </c>
    </row>
    <row r="293" spans="2:13" s="440" customFormat="1" hidden="1" outlineLevel="1">
      <c r="B293" s="770" t="str">
        <f>'LIT FGD'!$B$2</f>
        <v>Lamar Institute of Technology</v>
      </c>
      <c r="C293" s="458"/>
      <c r="D293" s="458">
        <f>'LIT FGD'!$D$41</f>
        <v>-5817</v>
      </c>
      <c r="E293" s="458">
        <f>'LIT FGD'!$E$41</f>
        <v>-831939</v>
      </c>
      <c r="F293" s="458">
        <f>'LIT FGD'!$F$41</f>
        <v>-213786</v>
      </c>
      <c r="G293" s="458">
        <f>'LIT FGD'!$G$41</f>
        <v>0</v>
      </c>
      <c r="H293" s="458">
        <f>'LIT FGD'!$H$41</f>
        <v>0</v>
      </c>
      <c r="I293" s="458">
        <f>'LIT FGD'!$I$41</f>
        <v>0</v>
      </c>
      <c r="J293" s="458">
        <f>'LIT FGD'!$J$41</f>
        <v>0</v>
      </c>
      <c r="K293" s="458">
        <f>'LIT FGD'!$K$41</f>
        <v>0</v>
      </c>
      <c r="L293" s="458">
        <f>'LIT FGD'!$L$41</f>
        <v>0</v>
      </c>
      <c r="M293" s="772">
        <f>'LIT FGD'!$M$41</f>
        <v>-1051542</v>
      </c>
    </row>
    <row r="294" spans="2:13" s="440" customFormat="1" hidden="1" outlineLevel="1">
      <c r="B294" s="770" t="str">
        <f>'LSCO FGD'!$B$2</f>
        <v>Lamar State College - Orange</v>
      </c>
      <c r="C294" s="458"/>
      <c r="D294" s="458">
        <f>'LSCO FGD'!$D$41</f>
        <v>-324704</v>
      </c>
      <c r="E294" s="458">
        <f>'LSCO FGD'!$E$41</f>
        <v>-322768</v>
      </c>
      <c r="F294" s="458">
        <f>'LSCO FGD'!$F$41</f>
        <v>-16888</v>
      </c>
      <c r="G294" s="458">
        <f>'LSCO FGD'!$G$41</f>
        <v>0</v>
      </c>
      <c r="H294" s="458">
        <f>'LSCO FGD'!$H$41</f>
        <v>0</v>
      </c>
      <c r="I294" s="458">
        <f>'LSCO FGD'!$I$41</f>
        <v>0</v>
      </c>
      <c r="J294" s="458">
        <f>'LSCO FGD'!$J$41</f>
        <v>0</v>
      </c>
      <c r="K294" s="458">
        <f>'LSCO FGD'!$K$41</f>
        <v>0</v>
      </c>
      <c r="L294" s="458">
        <f>'LSCO FGD'!$L$41</f>
        <v>0</v>
      </c>
      <c r="M294" s="772">
        <f>'LSCO FGD'!$M$41</f>
        <v>-664360</v>
      </c>
    </row>
    <row r="295" spans="2:13" s="440" customFormat="1" hidden="1" outlineLevel="1">
      <c r="B295" s="770" t="str">
        <f>'LSCPA FGD'!$B$2</f>
        <v>Lamar State College - Port Arthur</v>
      </c>
      <c r="C295" s="458"/>
      <c r="D295" s="458">
        <f>'LSCPA FGD'!$D$41</f>
        <v>-2414</v>
      </c>
      <c r="E295" s="458">
        <f>'LSCPA FGD'!$E$41</f>
        <v>-483972</v>
      </c>
      <c r="F295" s="458">
        <f>'LSCPA FGD'!$F$41</f>
        <v>-58479</v>
      </c>
      <c r="G295" s="458">
        <f>'LSCPA FGD'!$G$41</f>
        <v>0</v>
      </c>
      <c r="H295" s="458">
        <f>'LSCPA FGD'!$H$41</f>
        <v>0</v>
      </c>
      <c r="I295" s="458">
        <f>'LSCPA FGD'!$I$41</f>
        <v>0</v>
      </c>
      <c r="J295" s="458">
        <f>'LSCPA FGD'!$J$41</f>
        <v>0</v>
      </c>
      <c r="K295" s="458">
        <f>'LSCPA FGD'!$K$41</f>
        <v>0</v>
      </c>
      <c r="L295" s="458">
        <f>'LSCPA FGD'!$L$41</f>
        <v>0</v>
      </c>
      <c r="M295" s="772">
        <f>'LSCPA FGD'!$M$41</f>
        <v>-544865</v>
      </c>
    </row>
    <row r="296" spans="2:13" s="440" customFormat="1" hidden="1" outlineLevel="1">
      <c r="B296" s="770"/>
      <c r="C296" s="458"/>
      <c r="D296" s="458"/>
      <c r="E296" s="458"/>
      <c r="F296" s="458"/>
      <c r="G296" s="458"/>
      <c r="H296" s="458"/>
      <c r="I296" s="458"/>
      <c r="J296" s="458"/>
      <c r="K296" s="458"/>
      <c r="L296" s="458"/>
      <c r="M296" s="772"/>
    </row>
    <row r="297" spans="2:13" s="440" customFormat="1" hidden="1" outlineLevel="1">
      <c r="B297" s="770"/>
      <c r="C297" s="458"/>
      <c r="D297" s="458"/>
      <c r="E297" s="458"/>
      <c r="F297" s="458"/>
      <c r="G297" s="458"/>
      <c r="H297" s="458"/>
      <c r="I297" s="458"/>
      <c r="J297" s="458"/>
      <c r="K297" s="458"/>
      <c r="L297" s="458"/>
      <c r="M297" s="772"/>
    </row>
    <row r="298" spans="2:13" s="440" customFormat="1" hidden="1" outlineLevel="1">
      <c r="B298" s="770"/>
      <c r="C298" s="458"/>
      <c r="D298" s="458"/>
      <c r="E298" s="458"/>
      <c r="F298" s="458"/>
      <c r="G298" s="458"/>
      <c r="H298" s="458"/>
      <c r="I298" s="458"/>
      <c r="J298" s="458"/>
      <c r="K298" s="458"/>
      <c r="L298" s="458"/>
      <c r="M298" s="772"/>
    </row>
    <row r="299" spans="2:13" s="440" customFormat="1" hidden="1" outlineLevel="1">
      <c r="B299" s="770"/>
      <c r="C299" s="458"/>
      <c r="D299" s="458"/>
      <c r="E299" s="458"/>
      <c r="F299" s="458"/>
      <c r="G299" s="458"/>
      <c r="H299" s="458"/>
      <c r="I299" s="458"/>
      <c r="J299" s="458"/>
      <c r="K299" s="458"/>
      <c r="L299" s="458"/>
      <c r="M299" s="772"/>
    </row>
    <row r="300" spans="2:13" s="440" customFormat="1" hidden="1" outlineLevel="1">
      <c r="B300" s="770"/>
      <c r="C300" s="458"/>
      <c r="D300" s="458"/>
      <c r="E300" s="458"/>
      <c r="F300" s="458"/>
      <c r="G300" s="458"/>
      <c r="H300" s="458"/>
      <c r="I300" s="458"/>
      <c r="J300" s="458"/>
      <c r="K300" s="458"/>
      <c r="L300" s="458"/>
      <c r="M300" s="772"/>
    </row>
    <row r="301" spans="2:13" s="440" customFormat="1" hidden="1" outlineLevel="1">
      <c r="B301" s="770"/>
      <c r="C301" s="458"/>
      <c r="D301" s="458"/>
      <c r="E301" s="458"/>
      <c r="F301" s="458"/>
      <c r="G301" s="458"/>
      <c r="H301" s="458"/>
      <c r="I301" s="458"/>
      <c r="J301" s="458"/>
      <c r="K301" s="458"/>
      <c r="L301" s="458"/>
      <c r="M301" s="772"/>
    </row>
    <row r="302" spans="2:13" s="440" customFormat="1" collapsed="1">
      <c r="B302" s="428" t="s">
        <v>1375</v>
      </c>
      <c r="C302" s="458"/>
      <c r="D302" s="458">
        <f t="shared" ref="D302:M302" si="29">SUM(D293:D301)</f>
        <v>-332935</v>
      </c>
      <c r="E302" s="458">
        <f t="shared" si="29"/>
        <v>-1638679</v>
      </c>
      <c r="F302" s="458">
        <f t="shared" si="29"/>
        <v>-289153</v>
      </c>
      <c r="G302" s="458">
        <f t="shared" si="29"/>
        <v>0</v>
      </c>
      <c r="H302" s="458">
        <f t="shared" si="29"/>
        <v>0</v>
      </c>
      <c r="I302" s="458">
        <f t="shared" si="29"/>
        <v>0</v>
      </c>
      <c r="J302" s="458">
        <f t="shared" si="29"/>
        <v>0</v>
      </c>
      <c r="K302" s="458">
        <f t="shared" si="29"/>
        <v>0</v>
      </c>
      <c r="L302" s="458">
        <f t="shared" si="29"/>
        <v>0</v>
      </c>
      <c r="M302" s="772">
        <f t="shared" si="29"/>
        <v>-2260767</v>
      </c>
    </row>
    <row r="303" spans="2:13" s="440" customFormat="1" hidden="1" outlineLevel="1">
      <c r="B303" s="770" t="str">
        <f>'LIT FGD'!$B$2</f>
        <v>Lamar Institute of Technology</v>
      </c>
      <c r="C303" s="458"/>
      <c r="D303" s="458">
        <f>'LIT FGD'!$D$42</f>
        <v>10325</v>
      </c>
      <c r="E303" s="458">
        <f>'LIT FGD'!$E$42</f>
        <v>1334509</v>
      </c>
      <c r="F303" s="458">
        <f>'LIT FGD'!$F$42</f>
        <v>287420</v>
      </c>
      <c r="G303" s="458">
        <f>'LIT FGD'!$G$42</f>
        <v>0</v>
      </c>
      <c r="H303" s="458">
        <f>'LIT FGD'!$H$42</f>
        <v>0</v>
      </c>
      <c r="I303" s="458">
        <f>'LIT FGD'!$I$42</f>
        <v>0</v>
      </c>
      <c r="J303" s="458">
        <f>'LIT FGD'!$J$42</f>
        <v>0</v>
      </c>
      <c r="K303" s="458">
        <f>'LIT FGD'!$K$42</f>
        <v>0</v>
      </c>
      <c r="L303" s="458">
        <f>'LIT FGD'!$L$42</f>
        <v>0</v>
      </c>
      <c r="M303" s="772">
        <f>'LIT FGD'!$M$42</f>
        <v>1632254</v>
      </c>
    </row>
    <row r="304" spans="2:13" s="440" customFormat="1" hidden="1" outlineLevel="1">
      <c r="B304" s="770" t="str">
        <f>'LSCO FGD'!$B$2</f>
        <v>Lamar State College - Orange</v>
      </c>
      <c r="C304" s="458"/>
      <c r="D304" s="458">
        <f>'LSCO FGD'!$D$42</f>
        <v>548944</v>
      </c>
      <c r="E304" s="458">
        <f>'LSCO FGD'!$E$42</f>
        <v>1826521</v>
      </c>
      <c r="F304" s="458">
        <f>'LSCO FGD'!$F$42</f>
        <v>223517</v>
      </c>
      <c r="G304" s="458">
        <f>'LSCO FGD'!$G$42</f>
        <v>0</v>
      </c>
      <c r="H304" s="458">
        <f>'LSCO FGD'!$H$42</f>
        <v>0</v>
      </c>
      <c r="I304" s="458">
        <f>'LSCO FGD'!$I$42</f>
        <v>0</v>
      </c>
      <c r="J304" s="458">
        <f>'LSCO FGD'!$J$42</f>
        <v>0</v>
      </c>
      <c r="K304" s="458">
        <f>'LSCO FGD'!$K$42</f>
        <v>0</v>
      </c>
      <c r="L304" s="458">
        <f>'LSCO FGD'!$L$42</f>
        <v>0</v>
      </c>
      <c r="M304" s="772">
        <f>'LSCO FGD'!$M$42</f>
        <v>2598982</v>
      </c>
    </row>
    <row r="305" spans="2:13" s="440" customFormat="1" hidden="1" outlineLevel="1">
      <c r="B305" s="770" t="str">
        <f>'LSCPA FGD'!$B$2</f>
        <v>Lamar State College - Port Arthur</v>
      </c>
      <c r="C305" s="458"/>
      <c r="D305" s="458">
        <f>'LSCPA FGD'!$D$42</f>
        <v>8382</v>
      </c>
      <c r="E305" s="458">
        <f>'LSCPA FGD'!$E$42</f>
        <v>1639248</v>
      </c>
      <c r="F305" s="458">
        <f>'LSCPA FGD'!$F$42</f>
        <v>209318</v>
      </c>
      <c r="G305" s="458">
        <f>'LSCPA FGD'!$G$42</f>
        <v>0</v>
      </c>
      <c r="H305" s="458">
        <f>'LSCPA FGD'!$H$42</f>
        <v>0</v>
      </c>
      <c r="I305" s="458">
        <f>'LSCPA FGD'!$I$42</f>
        <v>0</v>
      </c>
      <c r="J305" s="458">
        <f>'LSCPA FGD'!$J$42</f>
        <v>0</v>
      </c>
      <c r="K305" s="458">
        <f>'LSCPA FGD'!$K$42</f>
        <v>0</v>
      </c>
      <c r="L305" s="458">
        <f>'LSCPA FGD'!$L$42</f>
        <v>0</v>
      </c>
      <c r="M305" s="772">
        <f>'LSCPA FGD'!$M$42</f>
        <v>1856948</v>
      </c>
    </row>
    <row r="306" spans="2:13" s="440" customFormat="1" hidden="1" outlineLevel="1">
      <c r="B306" s="770"/>
      <c r="C306" s="458"/>
      <c r="D306" s="458"/>
      <c r="E306" s="458"/>
      <c r="F306" s="458"/>
      <c r="G306" s="458"/>
      <c r="H306" s="458"/>
      <c r="I306" s="458"/>
      <c r="J306" s="458"/>
      <c r="K306" s="458"/>
      <c r="L306" s="458"/>
      <c r="M306" s="772"/>
    </row>
    <row r="307" spans="2:13" s="440" customFormat="1" hidden="1" outlineLevel="1">
      <c r="B307" s="770"/>
      <c r="C307" s="458"/>
      <c r="D307" s="458"/>
      <c r="E307" s="458"/>
      <c r="F307" s="458"/>
      <c r="G307" s="458"/>
      <c r="H307" s="458"/>
      <c r="I307" s="458"/>
      <c r="J307" s="458"/>
      <c r="K307" s="458"/>
      <c r="L307" s="458"/>
      <c r="M307" s="772"/>
    </row>
    <row r="308" spans="2:13" s="440" customFormat="1" hidden="1" outlineLevel="1">
      <c r="B308" s="770"/>
      <c r="C308" s="458"/>
      <c r="D308" s="458"/>
      <c r="E308" s="458"/>
      <c r="F308" s="458"/>
      <c r="G308" s="458"/>
      <c r="H308" s="458"/>
      <c r="I308" s="458"/>
      <c r="J308" s="458"/>
      <c r="K308" s="458"/>
      <c r="L308" s="458"/>
      <c r="M308" s="772"/>
    </row>
    <row r="309" spans="2:13" s="440" customFormat="1" hidden="1" outlineLevel="1">
      <c r="B309" s="770"/>
      <c r="C309" s="458"/>
      <c r="D309" s="458"/>
      <c r="E309" s="458"/>
      <c r="F309" s="458"/>
      <c r="G309" s="458"/>
      <c r="H309" s="458"/>
      <c r="I309" s="458"/>
      <c r="J309" s="458"/>
      <c r="K309" s="458"/>
      <c r="L309" s="458"/>
      <c r="M309" s="772"/>
    </row>
    <row r="310" spans="2:13" s="440" customFormat="1" hidden="1" outlineLevel="1">
      <c r="B310" s="770"/>
      <c r="C310" s="458"/>
      <c r="D310" s="458"/>
      <c r="E310" s="458"/>
      <c r="F310" s="458"/>
      <c r="G310" s="458"/>
      <c r="H310" s="458"/>
      <c r="I310" s="458"/>
      <c r="J310" s="458"/>
      <c r="K310" s="458"/>
      <c r="L310" s="458"/>
      <c r="M310" s="772"/>
    </row>
    <row r="311" spans="2:13" s="440" customFormat="1" hidden="1" outlineLevel="1">
      <c r="B311" s="770"/>
      <c r="C311" s="458"/>
      <c r="D311" s="458"/>
      <c r="E311" s="458"/>
      <c r="F311" s="458"/>
      <c r="G311" s="458"/>
      <c r="H311" s="458"/>
      <c r="I311" s="458"/>
      <c r="J311" s="458"/>
      <c r="K311" s="458"/>
      <c r="L311" s="458"/>
      <c r="M311" s="772"/>
    </row>
    <row r="312" spans="2:13" s="440" customFormat="1" collapsed="1">
      <c r="B312" s="497" t="s">
        <v>40</v>
      </c>
      <c r="C312" s="465"/>
      <c r="D312" s="465">
        <f t="shared" ref="D312:M312" si="30">SUM(D303:D311)</f>
        <v>567651</v>
      </c>
      <c r="E312" s="465">
        <f t="shared" si="30"/>
        <v>4800278</v>
      </c>
      <c r="F312" s="465">
        <f t="shared" si="30"/>
        <v>720255</v>
      </c>
      <c r="G312" s="465">
        <f t="shared" si="30"/>
        <v>0</v>
      </c>
      <c r="H312" s="465">
        <f t="shared" si="30"/>
        <v>0</v>
      </c>
      <c r="I312" s="465">
        <f t="shared" si="30"/>
        <v>0</v>
      </c>
      <c r="J312" s="465">
        <f t="shared" si="30"/>
        <v>0</v>
      </c>
      <c r="K312" s="465">
        <f t="shared" si="30"/>
        <v>0</v>
      </c>
      <c r="L312" s="465">
        <f t="shared" si="30"/>
        <v>0</v>
      </c>
      <c r="M312" s="465">
        <f t="shared" si="30"/>
        <v>6088184</v>
      </c>
    </row>
    <row r="313" spans="2:13" s="440" customFormat="1">
      <c r="B313" s="428"/>
      <c r="C313" s="424"/>
      <c r="D313" s="424"/>
      <c r="E313" s="424"/>
      <c r="F313" s="424"/>
      <c r="G313" s="424"/>
      <c r="H313" s="424"/>
      <c r="I313" s="424"/>
      <c r="J313" s="424"/>
      <c r="K313" s="424"/>
      <c r="L313" s="424"/>
      <c r="M313" s="772"/>
    </row>
    <row r="314" spans="2:13" s="440" customFormat="1" hidden="1" outlineLevel="1">
      <c r="B314" s="770" t="str">
        <f>'LIT FGD'!$B$2</f>
        <v>Lamar Institute of Technology</v>
      </c>
      <c r="C314" s="424"/>
      <c r="D314" s="434">
        <f>'LIT FGD'!$D$44</f>
        <v>2207897</v>
      </c>
      <c r="E314" s="434">
        <f>'LIT FGD'!$E$44</f>
        <v>2286557</v>
      </c>
      <c r="F314" s="434">
        <f>'LIT FGD'!$F$44</f>
        <v>287420</v>
      </c>
      <c r="G314" s="434">
        <f>'LIT FGD'!$G$44</f>
        <v>0</v>
      </c>
      <c r="H314" s="434">
        <f>'LIT FGD'!$H$44</f>
        <v>0</v>
      </c>
      <c r="I314" s="434">
        <f>'LIT FGD'!$I$44</f>
        <v>0</v>
      </c>
      <c r="J314" s="434">
        <f>'LIT FGD'!$J$44</f>
        <v>0</v>
      </c>
      <c r="K314" s="434">
        <f>'LIT FGD'!$K$44</f>
        <v>0</v>
      </c>
      <c r="L314" s="434">
        <f>'LIT FGD'!$L$44</f>
        <v>0</v>
      </c>
      <c r="M314" s="772">
        <f>'LIT FGD'!$M$44</f>
        <v>4781874</v>
      </c>
    </row>
    <row r="315" spans="2:13" s="440" customFormat="1" hidden="1" outlineLevel="1">
      <c r="B315" s="770" t="str">
        <f>'LSCO FGD'!$B$2</f>
        <v>Lamar State College - Orange</v>
      </c>
      <c r="C315" s="424"/>
      <c r="D315" s="434">
        <f>'LSCO FGD'!$D$44</f>
        <v>1365482</v>
      </c>
      <c r="E315" s="434">
        <f>'LSCO FGD'!$E$44</f>
        <v>2688713</v>
      </c>
      <c r="F315" s="434">
        <f>'LSCO FGD'!$F$44</f>
        <v>223517</v>
      </c>
      <c r="G315" s="434">
        <f>'LSCO FGD'!$G$44</f>
        <v>0</v>
      </c>
      <c r="H315" s="434">
        <f>'LSCO FGD'!$H$44</f>
        <v>0</v>
      </c>
      <c r="I315" s="434">
        <f>'LSCO FGD'!$I$44</f>
        <v>0</v>
      </c>
      <c r="J315" s="434">
        <f>'LSCO FGD'!$J$44</f>
        <v>0</v>
      </c>
      <c r="K315" s="434">
        <f>'LSCO FGD'!$K$44</f>
        <v>0</v>
      </c>
      <c r="L315" s="434">
        <f>'LSCO FGD'!$L$44</f>
        <v>0</v>
      </c>
      <c r="M315" s="772">
        <f>'LSCO FGD'!$M$44</f>
        <v>4277712</v>
      </c>
    </row>
    <row r="316" spans="2:13" s="440" customFormat="1" hidden="1" outlineLevel="1">
      <c r="B316" s="770" t="str">
        <f>'LSCPA FGD'!$B$2</f>
        <v>Lamar State College - Port Arthur</v>
      </c>
      <c r="C316" s="424"/>
      <c r="D316" s="434">
        <f>'LSCPA FGD'!$D$44</f>
        <v>1750487</v>
      </c>
      <c r="E316" s="434">
        <f>'LSCPA FGD'!$E$44</f>
        <v>2466333</v>
      </c>
      <c r="F316" s="434">
        <f>'LSCPA FGD'!$F$44</f>
        <v>209318</v>
      </c>
      <c r="G316" s="434">
        <f>'LSCPA FGD'!$G$44</f>
        <v>0</v>
      </c>
      <c r="H316" s="434">
        <f>'LSCPA FGD'!$H$44</f>
        <v>0</v>
      </c>
      <c r="I316" s="434">
        <f>'LSCPA FGD'!$I$44</f>
        <v>0</v>
      </c>
      <c r="J316" s="434">
        <f>'LSCPA FGD'!$J$44</f>
        <v>0</v>
      </c>
      <c r="K316" s="434">
        <f>'LSCPA FGD'!$K$44</f>
        <v>0</v>
      </c>
      <c r="L316" s="434">
        <f>'LSCPA FGD'!$L$44</f>
        <v>0</v>
      </c>
      <c r="M316" s="772">
        <f>'LSCPA FGD'!$M$44</f>
        <v>4426138</v>
      </c>
    </row>
    <row r="317" spans="2:13" s="440" customFormat="1" hidden="1" outlineLevel="1">
      <c r="B317" s="770"/>
      <c r="C317" s="424"/>
      <c r="D317" s="434"/>
      <c r="E317" s="434"/>
      <c r="F317" s="434"/>
      <c r="G317" s="434"/>
      <c r="H317" s="434"/>
      <c r="I317" s="434"/>
      <c r="J317" s="434"/>
      <c r="K317" s="434"/>
      <c r="L317" s="434"/>
      <c r="M317" s="772"/>
    </row>
    <row r="318" spans="2:13" s="440" customFormat="1" hidden="1" outlineLevel="1">
      <c r="B318" s="770"/>
      <c r="C318" s="424"/>
      <c r="D318" s="434"/>
      <c r="E318" s="434"/>
      <c r="F318" s="434"/>
      <c r="G318" s="434"/>
      <c r="H318" s="434"/>
      <c r="I318" s="434"/>
      <c r="J318" s="434"/>
      <c r="K318" s="434"/>
      <c r="L318" s="434"/>
      <c r="M318" s="772"/>
    </row>
    <row r="319" spans="2:13" s="440" customFormat="1" hidden="1" outlineLevel="1">
      <c r="B319" s="770"/>
      <c r="C319" s="424"/>
      <c r="D319" s="434"/>
      <c r="E319" s="434"/>
      <c r="F319" s="434"/>
      <c r="G319" s="434"/>
      <c r="H319" s="434"/>
      <c r="I319" s="434"/>
      <c r="J319" s="434"/>
      <c r="K319" s="434"/>
      <c r="L319" s="434"/>
      <c r="M319" s="772"/>
    </row>
    <row r="320" spans="2:13" s="440" customFormat="1" hidden="1" outlineLevel="1">
      <c r="B320" s="770"/>
      <c r="C320" s="424"/>
      <c r="D320" s="434"/>
      <c r="E320" s="434"/>
      <c r="F320" s="434"/>
      <c r="G320" s="434"/>
      <c r="H320" s="434"/>
      <c r="I320" s="434"/>
      <c r="J320" s="434"/>
      <c r="K320" s="434"/>
      <c r="L320" s="434"/>
      <c r="M320" s="772"/>
    </row>
    <row r="321" spans="2:13" s="440" customFormat="1" hidden="1" outlineLevel="1">
      <c r="B321" s="770"/>
      <c r="C321" s="424"/>
      <c r="D321" s="434"/>
      <c r="E321" s="434"/>
      <c r="F321" s="434"/>
      <c r="G321" s="434"/>
      <c r="H321" s="434"/>
      <c r="I321" s="434"/>
      <c r="J321" s="434"/>
      <c r="K321" s="434"/>
      <c r="L321" s="434"/>
      <c r="M321" s="772"/>
    </row>
    <row r="322" spans="2:13" s="440" customFormat="1" hidden="1" outlineLevel="1">
      <c r="B322" s="770"/>
      <c r="C322" s="424"/>
      <c r="D322" s="434"/>
      <c r="E322" s="434"/>
      <c r="F322" s="434"/>
      <c r="G322" s="434"/>
      <c r="H322" s="434"/>
      <c r="I322" s="434"/>
      <c r="J322" s="434"/>
      <c r="K322" s="434"/>
      <c r="L322" s="434"/>
      <c r="M322" s="772"/>
    </row>
    <row r="323" spans="2:13" s="440" customFormat="1" collapsed="1">
      <c r="B323" s="497" t="s">
        <v>714</v>
      </c>
      <c r="C323" s="465"/>
      <c r="D323" s="465">
        <f t="shared" ref="D323:M323" si="31">SUM(D314:D322)</f>
        <v>5323866</v>
      </c>
      <c r="E323" s="465">
        <f t="shared" si="31"/>
        <v>7441603</v>
      </c>
      <c r="F323" s="465">
        <f t="shared" si="31"/>
        <v>720255</v>
      </c>
      <c r="G323" s="465">
        <f t="shared" si="31"/>
        <v>0</v>
      </c>
      <c r="H323" s="465">
        <f t="shared" si="31"/>
        <v>0</v>
      </c>
      <c r="I323" s="465">
        <f t="shared" si="31"/>
        <v>0</v>
      </c>
      <c r="J323" s="465">
        <f t="shared" si="31"/>
        <v>0</v>
      </c>
      <c r="K323" s="465">
        <f t="shared" si="31"/>
        <v>0</v>
      </c>
      <c r="L323" s="465">
        <f t="shared" si="31"/>
        <v>0</v>
      </c>
      <c r="M323" s="465">
        <f t="shared" si="31"/>
        <v>13485724</v>
      </c>
    </row>
    <row r="324" spans="2:13" s="440" customFormat="1">
      <c r="C324" s="458"/>
      <c r="D324" s="458"/>
      <c r="E324" s="458"/>
      <c r="F324" s="458"/>
      <c r="G324" s="458"/>
      <c r="H324" s="458"/>
      <c r="I324" s="458"/>
      <c r="J324" s="458"/>
      <c r="K324" s="458"/>
      <c r="L324" s="458"/>
      <c r="M324" s="458"/>
    </row>
    <row r="325" spans="2:13" s="440" customFormat="1">
      <c r="B325" s="449" t="s">
        <v>6</v>
      </c>
      <c r="C325" s="458"/>
      <c r="D325" s="458"/>
      <c r="E325" s="458"/>
      <c r="F325" s="458"/>
      <c r="G325" s="458"/>
      <c r="H325" s="458"/>
      <c r="I325" s="458"/>
      <c r="J325" s="458"/>
      <c r="K325" s="458"/>
      <c r="L325" s="458"/>
      <c r="M325" s="458"/>
    </row>
    <row r="326" spans="2:13" s="440" customFormat="1" hidden="1" outlineLevel="1">
      <c r="B326" s="770" t="str">
        <f>'LIT FGD'!$B$2</f>
        <v>Lamar Institute of Technology</v>
      </c>
      <c r="C326" s="458"/>
      <c r="D326" s="458">
        <f>'LIT FGD'!$D$47</f>
        <v>287458</v>
      </c>
      <c r="E326" s="458">
        <f>'LIT FGD'!$E$47</f>
        <v>-100000</v>
      </c>
      <c r="F326" s="458">
        <f>'LIT FGD'!$F$47</f>
        <v>0</v>
      </c>
      <c r="G326" s="458">
        <f>'LIT FGD'!$G$47</f>
        <v>11814169</v>
      </c>
      <c r="H326" s="458">
        <f>'LIT FGD'!$H$47</f>
        <v>0</v>
      </c>
      <c r="I326" s="458">
        <f>'LIT FGD'!$I$47</f>
        <v>0</v>
      </c>
      <c r="J326" s="458">
        <f>'LIT FGD'!$J$47</f>
        <v>0</v>
      </c>
      <c r="K326" s="458">
        <f>'LIT FGD'!$K$47</f>
        <v>0</v>
      </c>
      <c r="L326" s="458">
        <f>'LIT FGD'!$L$47</f>
        <v>0</v>
      </c>
      <c r="M326" s="458">
        <f>'LIT FGD'!$M$47</f>
        <v>12001627</v>
      </c>
    </row>
    <row r="327" spans="2:13" s="440" customFormat="1" hidden="1" outlineLevel="1">
      <c r="B327" s="770" t="str">
        <f>'LSCO FGD'!$B$2</f>
        <v>Lamar State College - Orange</v>
      </c>
      <c r="C327" s="458"/>
      <c r="D327" s="458">
        <f>'LSCO FGD'!$D$47</f>
        <v>0</v>
      </c>
      <c r="E327" s="458">
        <f>'LSCO FGD'!$E$47</f>
        <v>0</v>
      </c>
      <c r="F327" s="458">
        <f>'LSCO FGD'!$F$47</f>
        <v>0</v>
      </c>
      <c r="G327" s="458">
        <f>'LSCO FGD'!$G$47</f>
        <v>10266404</v>
      </c>
      <c r="H327" s="458">
        <f>'LSCO FGD'!$H$47</f>
        <v>0</v>
      </c>
      <c r="I327" s="458">
        <f>'LSCO FGD'!$I$47</f>
        <v>0</v>
      </c>
      <c r="J327" s="458">
        <f>'LSCO FGD'!$J$47</f>
        <v>-755480</v>
      </c>
      <c r="K327" s="458">
        <f>'LSCO FGD'!$K$47</f>
        <v>0</v>
      </c>
      <c r="L327" s="458">
        <f>'LSCO FGD'!$L$47</f>
        <v>0</v>
      </c>
      <c r="M327" s="458">
        <f>'LSCO FGD'!$M$47</f>
        <v>9510924</v>
      </c>
    </row>
    <row r="328" spans="2:13" s="440" customFormat="1" hidden="1" outlineLevel="1">
      <c r="B328" s="770" t="str">
        <f>'LSCPA FGD'!$B$2</f>
        <v>Lamar State College - Port Arthur</v>
      </c>
      <c r="C328" s="458"/>
      <c r="D328" s="458">
        <f>'LSCPA FGD'!$D$47</f>
        <v>0</v>
      </c>
      <c r="E328" s="458">
        <f>'LSCPA FGD'!$E$47</f>
        <v>6105</v>
      </c>
      <c r="F328" s="458">
        <f>'LSCPA FGD'!$F$47</f>
        <v>0</v>
      </c>
      <c r="G328" s="458">
        <f>'LSCPA FGD'!$G$47</f>
        <v>12847209</v>
      </c>
      <c r="H328" s="458">
        <f>'LSCPA FGD'!$H$47</f>
        <v>0</v>
      </c>
      <c r="I328" s="458">
        <f>'LSCPA FGD'!$I$47</f>
        <v>0</v>
      </c>
      <c r="J328" s="458">
        <f>'LSCPA FGD'!$J$47</f>
        <v>0</v>
      </c>
      <c r="K328" s="458">
        <f>'LSCPA FGD'!$K$47</f>
        <v>0</v>
      </c>
      <c r="L328" s="458">
        <f>'LSCPA FGD'!$L$47</f>
        <v>0</v>
      </c>
      <c r="M328" s="458">
        <f>'LSCPA FGD'!$M$47</f>
        <v>12853314</v>
      </c>
    </row>
    <row r="329" spans="2:13" s="440" customFormat="1" hidden="1" outlineLevel="1">
      <c r="B329" s="770"/>
      <c r="C329" s="458"/>
      <c r="D329" s="458"/>
      <c r="E329" s="458"/>
      <c r="F329" s="458"/>
      <c r="G329" s="458"/>
      <c r="H329" s="458"/>
      <c r="I329" s="458"/>
      <c r="J329" s="458"/>
      <c r="K329" s="458"/>
      <c r="L329" s="458"/>
      <c r="M329" s="458"/>
    </row>
    <row r="330" spans="2:13" s="440" customFormat="1" hidden="1" outlineLevel="1">
      <c r="B330" s="770"/>
      <c r="C330" s="458"/>
      <c r="D330" s="458"/>
      <c r="E330" s="458"/>
      <c r="F330" s="458"/>
      <c r="G330" s="458"/>
      <c r="H330" s="458"/>
      <c r="I330" s="458"/>
      <c r="J330" s="458"/>
      <c r="K330" s="458"/>
      <c r="L330" s="458"/>
      <c r="M330" s="458"/>
    </row>
    <row r="331" spans="2:13" s="440" customFormat="1" hidden="1" outlineLevel="1">
      <c r="B331" s="770"/>
      <c r="C331" s="458"/>
      <c r="D331" s="458"/>
      <c r="E331" s="458"/>
      <c r="F331" s="458"/>
      <c r="G331" s="458"/>
      <c r="H331" s="458"/>
      <c r="I331" s="458"/>
      <c r="J331" s="458"/>
      <c r="K331" s="458"/>
      <c r="L331" s="458"/>
      <c r="M331" s="458"/>
    </row>
    <row r="332" spans="2:13" s="440" customFormat="1" hidden="1" outlineLevel="1">
      <c r="B332" s="770"/>
      <c r="C332" s="458"/>
      <c r="D332" s="458"/>
      <c r="E332" s="458"/>
      <c r="F332" s="458"/>
      <c r="G332" s="458"/>
      <c r="H332" s="458"/>
      <c r="I332" s="458"/>
      <c r="J332" s="458"/>
      <c r="K332" s="458"/>
      <c r="L332" s="458"/>
      <c r="M332" s="458"/>
    </row>
    <row r="333" spans="2:13" s="440" customFormat="1" hidden="1" outlineLevel="1">
      <c r="B333" s="770"/>
      <c r="C333" s="458"/>
      <c r="D333" s="458"/>
      <c r="E333" s="458"/>
      <c r="F333" s="458"/>
      <c r="G333" s="458"/>
      <c r="H333" s="458"/>
      <c r="I333" s="458"/>
      <c r="J333" s="458"/>
      <c r="K333" s="458"/>
      <c r="L333" s="458"/>
      <c r="M333" s="458"/>
    </row>
    <row r="334" spans="2:13" s="440" customFormat="1" hidden="1" outlineLevel="1">
      <c r="B334" s="770"/>
      <c r="C334" s="458"/>
      <c r="D334" s="458"/>
      <c r="E334" s="458"/>
      <c r="F334" s="458"/>
      <c r="G334" s="458"/>
      <c r="H334" s="458"/>
      <c r="I334" s="458"/>
      <c r="J334" s="458"/>
      <c r="K334" s="458"/>
      <c r="L334" s="458"/>
      <c r="M334" s="458"/>
    </row>
    <row r="335" spans="2:13" s="440" customFormat="1" collapsed="1">
      <c r="B335" s="464" t="s">
        <v>7</v>
      </c>
      <c r="C335" s="465"/>
      <c r="D335" s="465">
        <f t="shared" ref="D335:M335" si="32">SUM(D326:D334)</f>
        <v>287458</v>
      </c>
      <c r="E335" s="465">
        <f t="shared" si="32"/>
        <v>-93895</v>
      </c>
      <c r="F335" s="465">
        <f t="shared" si="32"/>
        <v>0</v>
      </c>
      <c r="G335" s="465">
        <f t="shared" si="32"/>
        <v>34927782</v>
      </c>
      <c r="H335" s="465">
        <f t="shared" si="32"/>
        <v>0</v>
      </c>
      <c r="I335" s="465">
        <f t="shared" si="32"/>
        <v>0</v>
      </c>
      <c r="J335" s="465">
        <f t="shared" si="32"/>
        <v>-755480</v>
      </c>
      <c r="K335" s="465">
        <f t="shared" si="32"/>
        <v>0</v>
      </c>
      <c r="L335" s="465">
        <f t="shared" si="32"/>
        <v>0</v>
      </c>
      <c r="M335" s="465">
        <f t="shared" si="32"/>
        <v>34365865</v>
      </c>
    </row>
    <row r="336" spans="2:13" s="440" customFormat="1">
      <c r="C336" s="458"/>
      <c r="D336" s="458"/>
      <c r="E336" s="458"/>
      <c r="F336" s="458"/>
      <c r="G336" s="458"/>
      <c r="H336" s="458"/>
      <c r="I336" s="458"/>
      <c r="J336" s="458"/>
      <c r="K336" s="458"/>
      <c r="L336" s="458"/>
      <c r="M336" s="458"/>
    </row>
    <row r="337" spans="2:13" s="440" customFormat="1">
      <c r="B337" s="449" t="s">
        <v>8</v>
      </c>
      <c r="C337" s="458"/>
      <c r="D337" s="458"/>
      <c r="E337" s="458"/>
      <c r="F337" s="458"/>
      <c r="G337" s="458"/>
      <c r="H337" s="458"/>
      <c r="I337" s="458"/>
      <c r="J337" s="458"/>
      <c r="K337" s="458"/>
      <c r="L337" s="458"/>
      <c r="M337" s="458"/>
    </row>
    <row r="338" spans="2:13" s="440" customFormat="1" hidden="1" outlineLevel="1">
      <c r="B338" s="770" t="str">
        <f>'LIT FGD'!$B$2</f>
        <v>Lamar Institute of Technology</v>
      </c>
      <c r="C338" s="458"/>
      <c r="D338" s="458">
        <f>'LIT FGD'!$D$50</f>
        <v>17836</v>
      </c>
      <c r="E338" s="458">
        <f>'LIT FGD'!$E$50</f>
        <v>19899</v>
      </c>
      <c r="F338" s="458">
        <f>'LIT FGD'!$F$50</f>
        <v>10489</v>
      </c>
      <c r="G338" s="458">
        <f>'LIT FGD'!$G$50</f>
        <v>0</v>
      </c>
      <c r="H338" s="458">
        <f>'LIT FGD'!$H$50</f>
        <v>0</v>
      </c>
      <c r="I338" s="458">
        <f>'LIT FGD'!$I$50</f>
        <v>0</v>
      </c>
      <c r="J338" s="458">
        <f>'LIT FGD'!$J$50</f>
        <v>0</v>
      </c>
      <c r="K338" s="458">
        <f>'LIT FGD'!$K$50</f>
        <v>0</v>
      </c>
      <c r="L338" s="458">
        <f>'LIT FGD'!$L$50</f>
        <v>0</v>
      </c>
      <c r="M338" s="458">
        <f>'LIT FGD'!$M$50</f>
        <v>48224</v>
      </c>
    </row>
    <row r="339" spans="2:13" s="440" customFormat="1" hidden="1" outlineLevel="1">
      <c r="B339" s="770" t="str">
        <f>'LSCO FGD'!$B$2</f>
        <v>Lamar State College - Orange</v>
      </c>
      <c r="C339" s="458"/>
      <c r="D339" s="458">
        <f>'LSCO FGD'!$D$50</f>
        <v>15820</v>
      </c>
      <c r="E339" s="458">
        <f>'LSCO FGD'!$E$50</f>
        <v>452597</v>
      </c>
      <c r="F339" s="458">
        <f>'LSCO FGD'!$F$50</f>
        <v>875</v>
      </c>
      <c r="G339" s="458">
        <f>'LSCO FGD'!$G$50</f>
        <v>-5116</v>
      </c>
      <c r="H339" s="458">
        <f>'LSCO FGD'!$H$50</f>
        <v>0</v>
      </c>
      <c r="I339" s="458">
        <f>'LSCO FGD'!$I$50</f>
        <v>0</v>
      </c>
      <c r="J339" s="458">
        <f>'LSCO FGD'!$J$50</f>
        <v>20</v>
      </c>
      <c r="K339" s="458">
        <f>'LSCO FGD'!$K$50</f>
        <v>0</v>
      </c>
      <c r="L339" s="458">
        <f>'LSCO FGD'!$L$50</f>
        <v>0</v>
      </c>
      <c r="M339" s="458">
        <f>'LSCO FGD'!$M$50</f>
        <v>464196</v>
      </c>
    </row>
    <row r="340" spans="2:13" s="440" customFormat="1" hidden="1" outlineLevel="1">
      <c r="B340" s="770" t="str">
        <f>'LSCPA FGD'!$B$2</f>
        <v>Lamar State College - Port Arthur</v>
      </c>
      <c r="C340" s="458"/>
      <c r="D340" s="458">
        <f>'LSCPA FGD'!$D$50</f>
        <v>18686</v>
      </c>
      <c r="E340" s="458">
        <f>'LSCPA FGD'!$E$50</f>
        <v>59533</v>
      </c>
      <c r="F340" s="458">
        <f>'LSCPA FGD'!$F$50</f>
        <v>0</v>
      </c>
      <c r="G340" s="458">
        <f>'LSCPA FGD'!$G$50</f>
        <v>945</v>
      </c>
      <c r="H340" s="458">
        <f>'LSCPA FGD'!$H$50</f>
        <v>0</v>
      </c>
      <c r="I340" s="458">
        <f>'LSCPA FGD'!$I$50</f>
        <v>0</v>
      </c>
      <c r="J340" s="458">
        <f>'LSCPA FGD'!$J$50</f>
        <v>0</v>
      </c>
      <c r="K340" s="458">
        <f>'LSCPA FGD'!$K$50</f>
        <v>0</v>
      </c>
      <c r="L340" s="458">
        <f>'LSCPA FGD'!$L$50</f>
        <v>0</v>
      </c>
      <c r="M340" s="458">
        <f>'LSCPA FGD'!$M$50</f>
        <v>79164</v>
      </c>
    </row>
    <row r="341" spans="2:13" s="440" customFormat="1" hidden="1" outlineLevel="1">
      <c r="B341" s="770"/>
      <c r="C341" s="458"/>
      <c r="D341" s="458"/>
      <c r="E341" s="458"/>
      <c r="F341" s="458"/>
      <c r="G341" s="458"/>
      <c r="H341" s="458"/>
      <c r="I341" s="458"/>
      <c r="J341" s="458"/>
      <c r="K341" s="458"/>
      <c r="L341" s="458"/>
      <c r="M341" s="458"/>
    </row>
    <row r="342" spans="2:13" s="440" customFormat="1" hidden="1" outlineLevel="1">
      <c r="B342" s="770"/>
      <c r="C342" s="458"/>
      <c r="D342" s="458"/>
      <c r="E342" s="458"/>
      <c r="F342" s="458"/>
      <c r="G342" s="458"/>
      <c r="H342" s="458"/>
      <c r="I342" s="458"/>
      <c r="J342" s="458"/>
      <c r="K342" s="458"/>
      <c r="L342" s="458"/>
      <c r="M342" s="458"/>
    </row>
    <row r="343" spans="2:13" s="440" customFormat="1" hidden="1" outlineLevel="1">
      <c r="B343" s="770"/>
      <c r="C343" s="458"/>
      <c r="D343" s="458"/>
      <c r="E343" s="458"/>
      <c r="F343" s="458"/>
      <c r="G343" s="458"/>
      <c r="H343" s="458"/>
      <c r="I343" s="458"/>
      <c r="J343" s="458"/>
      <c r="K343" s="458"/>
      <c r="L343" s="458"/>
      <c r="M343" s="458"/>
    </row>
    <row r="344" spans="2:13" s="440" customFormat="1" hidden="1" outlineLevel="1">
      <c r="B344" s="770"/>
      <c r="C344" s="458"/>
      <c r="D344" s="458"/>
      <c r="E344" s="458"/>
      <c r="F344" s="458"/>
      <c r="G344" s="458"/>
      <c r="H344" s="458"/>
      <c r="I344" s="458"/>
      <c r="J344" s="458"/>
      <c r="K344" s="458"/>
      <c r="L344" s="458"/>
      <c r="M344" s="458"/>
    </row>
    <row r="345" spans="2:13" s="440" customFormat="1" hidden="1" outlineLevel="1">
      <c r="B345" s="770"/>
      <c r="C345" s="458"/>
      <c r="D345" s="458"/>
      <c r="E345" s="458"/>
      <c r="F345" s="458"/>
      <c r="G345" s="458"/>
      <c r="H345" s="458"/>
      <c r="I345" s="458"/>
      <c r="J345" s="458"/>
      <c r="K345" s="458"/>
      <c r="L345" s="458"/>
      <c r="M345" s="458"/>
    </row>
    <row r="346" spans="2:13" s="440" customFormat="1" hidden="1" outlineLevel="1">
      <c r="B346" s="770"/>
      <c r="C346" s="458"/>
      <c r="D346" s="458"/>
      <c r="E346" s="458"/>
      <c r="F346" s="458"/>
      <c r="G346" s="458"/>
      <c r="H346" s="458"/>
      <c r="I346" s="458"/>
      <c r="J346" s="458"/>
      <c r="K346" s="458"/>
      <c r="L346" s="458"/>
      <c r="M346" s="458"/>
    </row>
    <row r="347" spans="2:13" s="440" customFormat="1" collapsed="1">
      <c r="B347" s="440" t="s">
        <v>42</v>
      </c>
      <c r="C347" s="458"/>
      <c r="D347" s="458">
        <f t="shared" ref="D347:M347" si="33">SUM(D338:D346)</f>
        <v>52342</v>
      </c>
      <c r="E347" s="458">
        <f t="shared" si="33"/>
        <v>532029</v>
      </c>
      <c r="F347" s="458">
        <f t="shared" si="33"/>
        <v>11364</v>
      </c>
      <c r="G347" s="458">
        <f t="shared" si="33"/>
        <v>-4171</v>
      </c>
      <c r="H347" s="458">
        <f t="shared" si="33"/>
        <v>0</v>
      </c>
      <c r="I347" s="458">
        <f t="shared" si="33"/>
        <v>0</v>
      </c>
      <c r="J347" s="458">
        <f t="shared" si="33"/>
        <v>20</v>
      </c>
      <c r="K347" s="458">
        <f t="shared" si="33"/>
        <v>0</v>
      </c>
      <c r="L347" s="458">
        <f t="shared" si="33"/>
        <v>0</v>
      </c>
      <c r="M347" s="458">
        <f t="shared" si="33"/>
        <v>591584</v>
      </c>
    </row>
    <row r="348" spans="2:13" s="440" customFormat="1" hidden="1" outlineLevel="1">
      <c r="B348" s="770" t="str">
        <f>'LIT FGD'!$B$2</f>
        <v>Lamar Institute of Technology</v>
      </c>
      <c r="C348" s="458"/>
      <c r="D348" s="458">
        <f>'LIT FGD'!$D$51</f>
        <v>0</v>
      </c>
      <c r="E348" s="458">
        <f>'LIT FGD'!$E$51</f>
        <v>0</v>
      </c>
      <c r="F348" s="458">
        <f>'LIT FGD'!$F$51</f>
        <v>0</v>
      </c>
      <c r="G348" s="458">
        <f>'LIT FGD'!$G$51</f>
        <v>0</v>
      </c>
      <c r="H348" s="458">
        <f>'LIT FGD'!$H$51</f>
        <v>0</v>
      </c>
      <c r="I348" s="458">
        <f>'LIT FGD'!$I$51</f>
        <v>0</v>
      </c>
      <c r="J348" s="458">
        <f>'LIT FGD'!$J$51</f>
        <v>0</v>
      </c>
      <c r="K348" s="458">
        <f>'LIT FGD'!$K$51</f>
        <v>0</v>
      </c>
      <c r="L348" s="458">
        <f>'LIT FGD'!$L$51</f>
        <v>0</v>
      </c>
      <c r="M348" s="458">
        <f>'LIT FGD'!$M$51</f>
        <v>0</v>
      </c>
    </row>
    <row r="349" spans="2:13" s="440" customFormat="1" hidden="1" outlineLevel="1">
      <c r="B349" s="770" t="str">
        <f>'LSCO FGD'!$B$2</f>
        <v>Lamar State College - Orange</v>
      </c>
      <c r="C349" s="458"/>
      <c r="D349" s="458">
        <f>'LSCO FGD'!$D$51</f>
        <v>0</v>
      </c>
      <c r="E349" s="458">
        <f>'LSCO FGD'!$E$51</f>
        <v>0</v>
      </c>
      <c r="F349" s="458">
        <f>'LSCO FGD'!$F$51</f>
        <v>0</v>
      </c>
      <c r="G349" s="458">
        <f>'LSCO FGD'!$G$51</f>
        <v>0</v>
      </c>
      <c r="H349" s="458">
        <f>'LSCO FGD'!$H$51</f>
        <v>0</v>
      </c>
      <c r="I349" s="458">
        <f>'LSCO FGD'!$I$51</f>
        <v>0</v>
      </c>
      <c r="J349" s="458">
        <f>'LSCO FGD'!$J$51</f>
        <v>0</v>
      </c>
      <c r="K349" s="458">
        <f>'LSCO FGD'!$K$51</f>
        <v>0</v>
      </c>
      <c r="L349" s="458">
        <f>'LSCO FGD'!$L$51</f>
        <v>0</v>
      </c>
      <c r="M349" s="458">
        <f>'LSCO FGD'!$M$51</f>
        <v>0</v>
      </c>
    </row>
    <row r="350" spans="2:13" s="440" customFormat="1" hidden="1" outlineLevel="1">
      <c r="B350" s="770" t="str">
        <f>'LSCPA FGD'!$B$2</f>
        <v>Lamar State College - Port Arthur</v>
      </c>
      <c r="C350" s="458"/>
      <c r="D350" s="458">
        <f>'LSCPA FGD'!$D$51</f>
        <v>0</v>
      </c>
      <c r="E350" s="458">
        <f>'LSCPA FGD'!$E$51</f>
        <v>0</v>
      </c>
      <c r="F350" s="458">
        <f>'LSCPA FGD'!$F$51</f>
        <v>0</v>
      </c>
      <c r="G350" s="458">
        <f>'LSCPA FGD'!$G$51</f>
        <v>0</v>
      </c>
      <c r="H350" s="458">
        <f>'LSCPA FGD'!$H$51</f>
        <v>0</v>
      </c>
      <c r="I350" s="458">
        <f>'LSCPA FGD'!$I$51</f>
        <v>0</v>
      </c>
      <c r="J350" s="458">
        <f>'LSCPA FGD'!$J$51</f>
        <v>0</v>
      </c>
      <c r="K350" s="458">
        <f>'LSCPA FGD'!$K$51</f>
        <v>0</v>
      </c>
      <c r="L350" s="458">
        <f>'LSCPA FGD'!$L$51</f>
        <v>0</v>
      </c>
      <c r="M350" s="458">
        <f>'LSCPA FGD'!$M$51</f>
        <v>0</v>
      </c>
    </row>
    <row r="351" spans="2:13" s="440" customFormat="1" hidden="1" outlineLevel="1">
      <c r="B351" s="770"/>
      <c r="C351" s="458"/>
      <c r="D351" s="458"/>
      <c r="E351" s="458"/>
      <c r="F351" s="458"/>
      <c r="G351" s="458"/>
      <c r="H351" s="458"/>
      <c r="I351" s="458"/>
      <c r="J351" s="458"/>
      <c r="K351" s="458"/>
      <c r="L351" s="458"/>
      <c r="M351" s="458"/>
    </row>
    <row r="352" spans="2:13" s="440" customFormat="1" hidden="1" outlineLevel="1">
      <c r="B352" s="770"/>
      <c r="C352" s="458"/>
      <c r="D352" s="458"/>
      <c r="E352" s="458"/>
      <c r="F352" s="458"/>
      <c r="G352" s="458"/>
      <c r="H352" s="458"/>
      <c r="I352" s="458"/>
      <c r="J352" s="458"/>
      <c r="K352" s="458"/>
      <c r="L352" s="458"/>
      <c r="M352" s="458"/>
    </row>
    <row r="353" spans="2:13" s="440" customFormat="1" hidden="1" outlineLevel="1">
      <c r="B353" s="770"/>
      <c r="C353" s="458"/>
      <c r="D353" s="458"/>
      <c r="E353" s="458"/>
      <c r="F353" s="458"/>
      <c r="G353" s="458"/>
      <c r="H353" s="458"/>
      <c r="I353" s="458"/>
      <c r="J353" s="458"/>
      <c r="K353" s="458"/>
      <c r="L353" s="458"/>
      <c r="M353" s="458"/>
    </row>
    <row r="354" spans="2:13" s="440" customFormat="1" hidden="1" outlineLevel="1">
      <c r="B354" s="770"/>
      <c r="C354" s="458"/>
      <c r="D354" s="458"/>
      <c r="E354" s="458"/>
      <c r="F354" s="458"/>
      <c r="G354" s="458"/>
      <c r="H354" s="458"/>
      <c r="I354" s="458"/>
      <c r="J354" s="458"/>
      <c r="K354" s="458"/>
      <c r="L354" s="458"/>
      <c r="M354" s="458"/>
    </row>
    <row r="355" spans="2:13" s="440" customFormat="1" hidden="1" outlineLevel="1">
      <c r="B355" s="770"/>
      <c r="C355" s="458"/>
      <c r="D355" s="458"/>
      <c r="E355" s="458"/>
      <c r="F355" s="458"/>
      <c r="G355" s="458"/>
      <c r="H355" s="458"/>
      <c r="I355" s="458"/>
      <c r="J355" s="458"/>
      <c r="K355" s="458"/>
      <c r="L355" s="458"/>
      <c r="M355" s="458"/>
    </row>
    <row r="356" spans="2:13" s="440" customFormat="1" hidden="1" outlineLevel="1">
      <c r="B356" s="770"/>
      <c r="C356" s="458"/>
      <c r="D356" s="458"/>
      <c r="E356" s="458"/>
      <c r="F356" s="458"/>
      <c r="G356" s="458"/>
      <c r="H356" s="458"/>
      <c r="I356" s="458"/>
      <c r="J356" s="458"/>
      <c r="K356" s="458"/>
      <c r="L356" s="458"/>
      <c r="M356" s="458"/>
    </row>
    <row r="357" spans="2:13" s="440" customFormat="1" collapsed="1">
      <c r="B357" s="440" t="s">
        <v>9</v>
      </c>
      <c r="C357" s="458"/>
      <c r="D357" s="458">
        <f t="shared" ref="D357:M357" si="34">SUM(D348:D356)</f>
        <v>0</v>
      </c>
      <c r="E357" s="458">
        <f t="shared" si="34"/>
        <v>0</v>
      </c>
      <c r="F357" s="458">
        <f t="shared" si="34"/>
        <v>0</v>
      </c>
      <c r="G357" s="458">
        <f t="shared" si="34"/>
        <v>0</v>
      </c>
      <c r="H357" s="458">
        <f t="shared" si="34"/>
        <v>0</v>
      </c>
      <c r="I357" s="458">
        <f t="shared" si="34"/>
        <v>0</v>
      </c>
      <c r="J357" s="458">
        <f t="shared" si="34"/>
        <v>0</v>
      </c>
      <c r="K357" s="458">
        <f t="shared" si="34"/>
        <v>0</v>
      </c>
      <c r="L357" s="458">
        <f t="shared" si="34"/>
        <v>0</v>
      </c>
      <c r="M357" s="458">
        <f t="shared" si="34"/>
        <v>0</v>
      </c>
    </row>
    <row r="358" spans="2:13" s="440" customFormat="1" hidden="1" outlineLevel="1">
      <c r="B358" s="770" t="str">
        <f>'LIT FGD'!$B$2</f>
        <v>Lamar Institute of Technology</v>
      </c>
      <c r="C358" s="458"/>
      <c r="D358" s="458">
        <f>'LIT FGD'!$D$52</f>
        <v>0</v>
      </c>
      <c r="E358" s="458">
        <f>'LIT FGD'!$E$52</f>
        <v>0</v>
      </c>
      <c r="F358" s="458">
        <f>'LIT FGD'!$F$52</f>
        <v>0</v>
      </c>
      <c r="G358" s="458">
        <f>'LIT FGD'!$G$52</f>
        <v>1396136</v>
      </c>
      <c r="H358" s="458">
        <f>'LIT FGD'!$H$52</f>
        <v>0</v>
      </c>
      <c r="I358" s="458">
        <f>'LIT FGD'!$I$52</f>
        <v>0</v>
      </c>
      <c r="J358" s="458">
        <f>'LIT FGD'!$J$52</f>
        <v>0</v>
      </c>
      <c r="K358" s="458">
        <f>'LIT FGD'!$K$52</f>
        <v>0</v>
      </c>
      <c r="L358" s="458">
        <f>'LIT FGD'!$L$52</f>
        <v>0</v>
      </c>
      <c r="M358" s="458">
        <f>'LIT FGD'!$M$52</f>
        <v>1396136</v>
      </c>
    </row>
    <row r="359" spans="2:13" s="440" customFormat="1" hidden="1" outlineLevel="1">
      <c r="B359" s="770" t="str">
        <f>'LSCO FGD'!$B$2</f>
        <v>Lamar State College - Orange</v>
      </c>
      <c r="C359" s="458"/>
      <c r="D359" s="458">
        <f>'LSCO FGD'!$D$52</f>
        <v>0</v>
      </c>
      <c r="E359" s="458">
        <f>'LSCO FGD'!$E$52</f>
        <v>645</v>
      </c>
      <c r="F359" s="458">
        <f>'LSCO FGD'!$F$52</f>
        <v>0</v>
      </c>
      <c r="G359" s="458">
        <f>'LSCO FGD'!$G$52</f>
        <v>408316</v>
      </c>
      <c r="H359" s="458">
        <f>'LSCO FGD'!$H$52</f>
        <v>0</v>
      </c>
      <c r="I359" s="458">
        <f>'LSCO FGD'!$I$52</f>
        <v>0</v>
      </c>
      <c r="J359" s="458">
        <f>'LSCO FGD'!$J$52</f>
        <v>0</v>
      </c>
      <c r="K359" s="458">
        <f>'LSCO FGD'!$K$52</f>
        <v>0</v>
      </c>
      <c r="L359" s="458">
        <f>'LSCO FGD'!$L$52</f>
        <v>0</v>
      </c>
      <c r="M359" s="458">
        <f>'LSCO FGD'!$M$52</f>
        <v>408961</v>
      </c>
    </row>
    <row r="360" spans="2:13" s="440" customFormat="1" hidden="1" outlineLevel="1">
      <c r="B360" s="770" t="str">
        <f>'LSCPA FGD'!$B$2</f>
        <v>Lamar State College - Port Arthur</v>
      </c>
      <c r="C360" s="458"/>
      <c r="D360" s="458">
        <f>'LSCPA FGD'!$D$52</f>
        <v>0</v>
      </c>
      <c r="E360" s="458">
        <f>'LSCPA FGD'!$E$52</f>
        <v>172490</v>
      </c>
      <c r="F360" s="458">
        <f>'LSCPA FGD'!$F$52</f>
        <v>14704</v>
      </c>
      <c r="G360" s="458">
        <f>'LSCPA FGD'!$G$52</f>
        <v>1192070</v>
      </c>
      <c r="H360" s="458">
        <f>'LSCPA FGD'!$H$52</f>
        <v>0</v>
      </c>
      <c r="I360" s="458">
        <f>'LSCPA FGD'!$I$52</f>
        <v>0</v>
      </c>
      <c r="J360" s="458">
        <f>'LSCPA FGD'!$J$52</f>
        <v>0</v>
      </c>
      <c r="K360" s="458">
        <f>'LSCPA FGD'!$K$52</f>
        <v>0</v>
      </c>
      <c r="L360" s="458">
        <f>'LSCPA FGD'!$L$52</f>
        <v>0</v>
      </c>
      <c r="M360" s="458">
        <f>'LSCPA FGD'!$M$52</f>
        <v>1379264</v>
      </c>
    </row>
    <row r="361" spans="2:13" s="440" customFormat="1" hidden="1" outlineLevel="1">
      <c r="B361" s="770"/>
      <c r="C361" s="458"/>
      <c r="D361" s="458"/>
      <c r="E361" s="458"/>
      <c r="F361" s="458"/>
      <c r="G361" s="458"/>
      <c r="H361" s="458"/>
      <c r="I361" s="458"/>
      <c r="J361" s="458"/>
      <c r="K361" s="458"/>
      <c r="L361" s="458"/>
      <c r="M361" s="458"/>
    </row>
    <row r="362" spans="2:13" s="440" customFormat="1" hidden="1" outlineLevel="1">
      <c r="B362" s="770"/>
      <c r="C362" s="458"/>
      <c r="D362" s="458"/>
      <c r="E362" s="458"/>
      <c r="F362" s="458"/>
      <c r="G362" s="458"/>
      <c r="H362" s="458"/>
      <c r="I362" s="458"/>
      <c r="J362" s="458"/>
      <c r="K362" s="458"/>
      <c r="L362" s="458"/>
      <c r="M362" s="458"/>
    </row>
    <row r="363" spans="2:13" s="440" customFormat="1" hidden="1" outlineLevel="1">
      <c r="B363" s="770"/>
      <c r="C363" s="458"/>
      <c r="D363" s="458"/>
      <c r="E363" s="458"/>
      <c r="F363" s="458"/>
      <c r="G363" s="458"/>
      <c r="H363" s="458"/>
      <c r="I363" s="458"/>
      <c r="J363" s="458"/>
      <c r="K363" s="458"/>
      <c r="L363" s="458"/>
      <c r="M363" s="458"/>
    </row>
    <row r="364" spans="2:13" s="440" customFormat="1" hidden="1" outlineLevel="1">
      <c r="B364" s="770"/>
      <c r="C364" s="458"/>
      <c r="D364" s="458"/>
      <c r="E364" s="458"/>
      <c r="F364" s="458"/>
      <c r="G364" s="458"/>
      <c r="H364" s="458"/>
      <c r="I364" s="458"/>
      <c r="J364" s="458"/>
      <c r="K364" s="458"/>
      <c r="L364" s="458"/>
      <c r="M364" s="458"/>
    </row>
    <row r="365" spans="2:13" s="440" customFormat="1" hidden="1" outlineLevel="1">
      <c r="B365" s="770"/>
      <c r="C365" s="458"/>
      <c r="D365" s="458"/>
      <c r="E365" s="458"/>
      <c r="F365" s="458"/>
      <c r="G365" s="458"/>
      <c r="H365" s="458"/>
      <c r="I365" s="458"/>
      <c r="J365" s="458"/>
      <c r="K365" s="458"/>
      <c r="L365" s="458"/>
      <c r="M365" s="458"/>
    </row>
    <row r="366" spans="2:13" s="440" customFormat="1" hidden="1" outlineLevel="1">
      <c r="B366" s="770"/>
      <c r="C366" s="458"/>
      <c r="D366" s="458"/>
      <c r="E366" s="458"/>
      <c r="F366" s="458"/>
      <c r="G366" s="458"/>
      <c r="H366" s="458"/>
      <c r="I366" s="458"/>
      <c r="J366" s="458"/>
      <c r="K366" s="458"/>
      <c r="L366" s="458"/>
      <c r="M366" s="458"/>
    </row>
    <row r="367" spans="2:13" s="440" customFormat="1" collapsed="1">
      <c r="B367" s="440" t="s">
        <v>10</v>
      </c>
      <c r="C367" s="458"/>
      <c r="D367" s="458">
        <f t="shared" ref="D367:M367" si="35">SUM(D358:D366)</f>
        <v>0</v>
      </c>
      <c r="E367" s="458">
        <f t="shared" si="35"/>
        <v>173135</v>
      </c>
      <c r="F367" s="458">
        <f t="shared" si="35"/>
        <v>14704</v>
      </c>
      <c r="G367" s="458">
        <f t="shared" si="35"/>
        <v>2996522</v>
      </c>
      <c r="H367" s="458">
        <f t="shared" si="35"/>
        <v>0</v>
      </c>
      <c r="I367" s="458">
        <f t="shared" si="35"/>
        <v>0</v>
      </c>
      <c r="J367" s="458">
        <f t="shared" si="35"/>
        <v>0</v>
      </c>
      <c r="K367" s="458">
        <f t="shared" si="35"/>
        <v>0</v>
      </c>
      <c r="L367" s="458">
        <f t="shared" si="35"/>
        <v>0</v>
      </c>
      <c r="M367" s="458">
        <f t="shared" si="35"/>
        <v>3184361</v>
      </c>
    </row>
    <row r="368" spans="2:13" s="440" customFormat="1" hidden="1" outlineLevel="1">
      <c r="B368" s="770" t="str">
        <f>'LIT FGD'!$B$2</f>
        <v>Lamar Institute of Technology</v>
      </c>
      <c r="C368" s="458"/>
      <c r="D368" s="458">
        <f>'LIT FGD'!$D$53</f>
        <v>0</v>
      </c>
      <c r="E368" s="458">
        <f>'LIT FGD'!$E$53</f>
        <v>0</v>
      </c>
      <c r="F368" s="458">
        <f>'LIT FGD'!$F$53</f>
        <v>0</v>
      </c>
      <c r="G368" s="458">
        <f>'LIT FGD'!$G$53</f>
        <v>0</v>
      </c>
      <c r="H368" s="458">
        <f>'LIT FGD'!$H$53</f>
        <v>0</v>
      </c>
      <c r="I368" s="458">
        <f>'LIT FGD'!$I$53</f>
        <v>0</v>
      </c>
      <c r="J368" s="458">
        <f>'LIT FGD'!$J$53</f>
        <v>0</v>
      </c>
      <c r="K368" s="458">
        <f>'LIT FGD'!$K$53</f>
        <v>0</v>
      </c>
      <c r="L368" s="458">
        <f>'LIT FGD'!$L$53</f>
        <v>0</v>
      </c>
      <c r="M368" s="458">
        <f>'LIT FGD'!$M$53</f>
        <v>0</v>
      </c>
    </row>
    <row r="369" spans="2:13" s="440" customFormat="1" hidden="1" outlineLevel="1">
      <c r="B369" s="770" t="str">
        <f>'LSCO FGD'!$B$2</f>
        <v>Lamar State College - Orange</v>
      </c>
      <c r="C369" s="458"/>
      <c r="D369" s="458">
        <f>'LSCO FGD'!$D$53</f>
        <v>0</v>
      </c>
      <c r="E369" s="458">
        <f>'LSCO FGD'!$E$53</f>
        <v>65967</v>
      </c>
      <c r="F369" s="458">
        <f>'LSCO FGD'!$F$53</f>
        <v>121840</v>
      </c>
      <c r="G369" s="458">
        <f>'LSCO FGD'!$G$53</f>
        <v>800000</v>
      </c>
      <c r="H369" s="458">
        <f>'LSCO FGD'!$H$53</f>
        <v>0</v>
      </c>
      <c r="I369" s="458">
        <f>'LSCO FGD'!$I$53</f>
        <v>0</v>
      </c>
      <c r="J369" s="458">
        <f>'LSCO FGD'!$J$53</f>
        <v>0</v>
      </c>
      <c r="K369" s="458">
        <f>'LSCO FGD'!$K$53</f>
        <v>0</v>
      </c>
      <c r="L369" s="458">
        <f>'LSCO FGD'!$L$53</f>
        <v>0</v>
      </c>
      <c r="M369" s="458">
        <f>'LSCO FGD'!$M$53</f>
        <v>987807</v>
      </c>
    </row>
    <row r="370" spans="2:13" s="440" customFormat="1" hidden="1" outlineLevel="1">
      <c r="B370" s="770" t="str">
        <f>'LSCPA FGD'!$B$2</f>
        <v>Lamar State College - Port Arthur</v>
      </c>
      <c r="C370" s="458"/>
      <c r="D370" s="458">
        <f>'LSCPA FGD'!$D$53</f>
        <v>0</v>
      </c>
      <c r="E370" s="458">
        <f>'LSCPA FGD'!$E$53</f>
        <v>2791</v>
      </c>
      <c r="F370" s="458">
        <f>'LSCPA FGD'!$F$53</f>
        <v>158904</v>
      </c>
      <c r="G370" s="458">
        <f>'LSCPA FGD'!$G$53</f>
        <v>1322402</v>
      </c>
      <c r="H370" s="458">
        <f>'LSCPA FGD'!$H$53</f>
        <v>0</v>
      </c>
      <c r="I370" s="458">
        <f>'LSCPA FGD'!$I$53</f>
        <v>0</v>
      </c>
      <c r="J370" s="458">
        <f>'LSCPA FGD'!$J$53</f>
        <v>0</v>
      </c>
      <c r="K370" s="458">
        <f>'LSCPA FGD'!$K$53</f>
        <v>0</v>
      </c>
      <c r="L370" s="458">
        <f>'LSCPA FGD'!$L$53</f>
        <v>0</v>
      </c>
      <c r="M370" s="458">
        <f>'LSCPA FGD'!$M$53</f>
        <v>1484097</v>
      </c>
    </row>
    <row r="371" spans="2:13" s="440" customFormat="1" hidden="1" outlineLevel="1">
      <c r="B371" s="770"/>
      <c r="C371" s="458"/>
      <c r="D371" s="458"/>
      <c r="E371" s="458"/>
      <c r="F371" s="458"/>
      <c r="G371" s="458"/>
      <c r="H371" s="458"/>
      <c r="I371" s="458"/>
      <c r="J371" s="458"/>
      <c r="K371" s="458"/>
      <c r="L371" s="458"/>
      <c r="M371" s="458"/>
    </row>
    <row r="372" spans="2:13" s="440" customFormat="1" hidden="1" outlineLevel="1">
      <c r="B372" s="770"/>
      <c r="C372" s="458"/>
      <c r="D372" s="458"/>
      <c r="E372" s="458"/>
      <c r="F372" s="458"/>
      <c r="G372" s="458"/>
      <c r="H372" s="458"/>
      <c r="I372" s="458"/>
      <c r="J372" s="458"/>
      <c r="K372" s="458"/>
      <c r="L372" s="458"/>
      <c r="M372" s="458"/>
    </row>
    <row r="373" spans="2:13" s="440" customFormat="1" hidden="1" outlineLevel="1">
      <c r="B373" s="770"/>
      <c r="C373" s="458"/>
      <c r="D373" s="458"/>
      <c r="E373" s="458"/>
      <c r="F373" s="458"/>
      <c r="G373" s="458"/>
      <c r="H373" s="458"/>
      <c r="I373" s="458"/>
      <c r="J373" s="458"/>
      <c r="K373" s="458"/>
      <c r="L373" s="458"/>
      <c r="M373" s="458"/>
    </row>
    <row r="374" spans="2:13" s="440" customFormat="1" hidden="1" outlineLevel="1">
      <c r="B374" s="770"/>
      <c r="C374" s="458"/>
      <c r="D374" s="458"/>
      <c r="E374" s="458"/>
      <c r="F374" s="458"/>
      <c r="G374" s="458"/>
      <c r="H374" s="458"/>
      <c r="I374" s="458"/>
      <c r="J374" s="458"/>
      <c r="K374" s="458"/>
      <c r="L374" s="458"/>
      <c r="M374" s="458"/>
    </row>
    <row r="375" spans="2:13" s="440" customFormat="1" hidden="1" outlineLevel="1">
      <c r="B375" s="770"/>
      <c r="C375" s="458"/>
      <c r="D375" s="458"/>
      <c r="E375" s="458"/>
      <c r="F375" s="458"/>
      <c r="G375" s="458"/>
      <c r="H375" s="458"/>
      <c r="I375" s="458"/>
      <c r="J375" s="458"/>
      <c r="K375" s="458"/>
      <c r="L375" s="458"/>
      <c r="M375" s="458"/>
    </row>
    <row r="376" spans="2:13" s="440" customFormat="1" hidden="1" outlineLevel="1">
      <c r="B376" s="770"/>
      <c r="C376" s="458"/>
      <c r="D376" s="458"/>
      <c r="E376" s="458"/>
      <c r="F376" s="458"/>
      <c r="G376" s="458"/>
      <c r="H376" s="458"/>
      <c r="I376" s="458"/>
      <c r="J376" s="458"/>
      <c r="K376" s="458"/>
      <c r="L376" s="458"/>
      <c r="M376" s="458"/>
    </row>
    <row r="377" spans="2:13" s="440" customFormat="1" collapsed="1">
      <c r="B377" s="440" t="s">
        <v>11</v>
      </c>
      <c r="C377" s="458"/>
      <c r="D377" s="458">
        <f t="shared" ref="D377:M377" si="36">SUM(D368:D376)</f>
        <v>0</v>
      </c>
      <c r="E377" s="458">
        <f t="shared" si="36"/>
        <v>68758</v>
      </c>
      <c r="F377" s="458">
        <f t="shared" si="36"/>
        <v>280744</v>
      </c>
      <c r="G377" s="458">
        <f t="shared" si="36"/>
        <v>2122402</v>
      </c>
      <c r="H377" s="458">
        <f t="shared" si="36"/>
        <v>0</v>
      </c>
      <c r="I377" s="458">
        <f t="shared" si="36"/>
        <v>0</v>
      </c>
      <c r="J377" s="458">
        <f t="shared" si="36"/>
        <v>0</v>
      </c>
      <c r="K377" s="458">
        <f t="shared" si="36"/>
        <v>0</v>
      </c>
      <c r="L377" s="458">
        <f t="shared" si="36"/>
        <v>0</v>
      </c>
      <c r="M377" s="458">
        <f t="shared" si="36"/>
        <v>2471904</v>
      </c>
    </row>
    <row r="378" spans="2:13" s="440" customFormat="1" hidden="1" outlineLevel="1">
      <c r="B378" s="770" t="str">
        <f>'LIT FGD'!$B$2</f>
        <v>Lamar Institute of Technology</v>
      </c>
      <c r="C378" s="458"/>
      <c r="D378" s="458">
        <f>'LIT FGD'!$D$54</f>
        <v>0</v>
      </c>
      <c r="E378" s="458">
        <f>'LIT FGD'!$E$54</f>
        <v>0</v>
      </c>
      <c r="F378" s="458">
        <f>'LIT FGD'!$F$54</f>
        <v>0</v>
      </c>
      <c r="G378" s="458">
        <f>'LIT FGD'!$G$54</f>
        <v>0</v>
      </c>
      <c r="H378" s="458">
        <f>'LIT FGD'!$H$54</f>
        <v>0</v>
      </c>
      <c r="I378" s="458">
        <f>'LIT FGD'!$I$54</f>
        <v>0</v>
      </c>
      <c r="J378" s="458">
        <f>'LIT FGD'!$J$54</f>
        <v>0</v>
      </c>
      <c r="K378" s="458">
        <f>'LIT FGD'!$K$54</f>
        <v>0</v>
      </c>
      <c r="L378" s="458">
        <f>'LIT FGD'!$L$54</f>
        <v>0</v>
      </c>
      <c r="M378" s="458">
        <f>'LIT FGD'!$M$54</f>
        <v>0</v>
      </c>
    </row>
    <row r="379" spans="2:13" s="440" customFormat="1" hidden="1" outlineLevel="1">
      <c r="B379" s="770" t="str">
        <f>'LSCO FGD'!$B$2</f>
        <v>Lamar State College - Orange</v>
      </c>
      <c r="C379" s="458"/>
      <c r="D379" s="458">
        <f>'LSCO FGD'!$D$54</f>
        <v>0</v>
      </c>
      <c r="E379" s="458">
        <f>'LSCO FGD'!$E$54</f>
        <v>0</v>
      </c>
      <c r="F379" s="458">
        <f>'LSCO FGD'!$F$54</f>
        <v>0</v>
      </c>
      <c r="G379" s="458">
        <f>'LSCO FGD'!$G$54</f>
        <v>0</v>
      </c>
      <c r="H379" s="458">
        <f>'LSCO FGD'!$H$54</f>
        <v>0</v>
      </c>
      <c r="I379" s="458">
        <f>'LSCO FGD'!$I$54</f>
        <v>0</v>
      </c>
      <c r="J379" s="458">
        <f>'LSCO FGD'!$J$54</f>
        <v>0</v>
      </c>
      <c r="K379" s="458">
        <f>'LSCO FGD'!$K$54</f>
        <v>0</v>
      </c>
      <c r="L379" s="458">
        <f>'LSCO FGD'!$L$54</f>
        <v>0</v>
      </c>
      <c r="M379" s="458">
        <f>'LSCO FGD'!$M$54</f>
        <v>0</v>
      </c>
    </row>
    <row r="380" spans="2:13" s="440" customFormat="1" hidden="1" outlineLevel="1">
      <c r="B380" s="770" t="str">
        <f>'LSCPA FGD'!$B$2</f>
        <v>Lamar State College - Port Arthur</v>
      </c>
      <c r="C380" s="458"/>
      <c r="D380" s="458">
        <f>'LSCPA FGD'!$D$54</f>
        <v>0</v>
      </c>
      <c r="E380" s="458">
        <f>'LSCPA FGD'!$E$54</f>
        <v>0</v>
      </c>
      <c r="F380" s="458">
        <f>'LSCPA FGD'!$F$54</f>
        <v>0</v>
      </c>
      <c r="G380" s="458">
        <f>'LSCPA FGD'!$G$54</f>
        <v>0</v>
      </c>
      <c r="H380" s="458">
        <f>'LSCPA FGD'!$H$54</f>
        <v>0</v>
      </c>
      <c r="I380" s="458">
        <f>'LSCPA FGD'!$I$54</f>
        <v>0</v>
      </c>
      <c r="J380" s="458">
        <f>'LSCPA FGD'!$J$54</f>
        <v>0</v>
      </c>
      <c r="K380" s="458">
        <f>'LSCPA FGD'!$K$54</f>
        <v>0</v>
      </c>
      <c r="L380" s="458">
        <f>'LSCPA FGD'!$L$54</f>
        <v>0</v>
      </c>
      <c r="M380" s="458">
        <f>'LSCPA FGD'!$M$54</f>
        <v>0</v>
      </c>
    </row>
    <row r="381" spans="2:13" s="440" customFormat="1" hidden="1" outlineLevel="1">
      <c r="B381" s="770"/>
      <c r="C381" s="458"/>
      <c r="D381" s="458"/>
      <c r="E381" s="458"/>
      <c r="F381" s="458"/>
      <c r="G381" s="458"/>
      <c r="H381" s="458"/>
      <c r="I381" s="458"/>
      <c r="J381" s="458"/>
      <c r="K381" s="458"/>
      <c r="L381" s="458"/>
      <c r="M381" s="458"/>
    </row>
    <row r="382" spans="2:13" s="440" customFormat="1" hidden="1" outlineLevel="1">
      <c r="B382" s="770"/>
      <c r="C382" s="458"/>
      <c r="D382" s="458"/>
      <c r="E382" s="458"/>
      <c r="F382" s="458"/>
      <c r="G382" s="458"/>
      <c r="H382" s="458"/>
      <c r="I382" s="458"/>
      <c r="J382" s="458"/>
      <c r="K382" s="458"/>
      <c r="L382" s="458"/>
      <c r="M382" s="458"/>
    </row>
    <row r="383" spans="2:13" s="440" customFormat="1" hidden="1" outlineLevel="1">
      <c r="B383" s="770"/>
      <c r="C383" s="458"/>
      <c r="D383" s="458"/>
      <c r="E383" s="458"/>
      <c r="F383" s="458"/>
      <c r="G383" s="458"/>
      <c r="H383" s="458"/>
      <c r="I383" s="458"/>
      <c r="J383" s="458"/>
      <c r="K383" s="458"/>
      <c r="L383" s="458"/>
      <c r="M383" s="458"/>
    </row>
    <row r="384" spans="2:13" s="440" customFormat="1" hidden="1" outlineLevel="1">
      <c r="B384" s="770"/>
      <c r="C384" s="458"/>
      <c r="D384" s="458"/>
      <c r="E384" s="458"/>
      <c r="F384" s="458"/>
      <c r="G384" s="458"/>
      <c r="H384" s="458"/>
      <c r="I384" s="458"/>
      <c r="J384" s="458"/>
      <c r="K384" s="458"/>
      <c r="L384" s="458"/>
      <c r="M384" s="458"/>
    </row>
    <row r="385" spans="2:13" s="440" customFormat="1" hidden="1" outlineLevel="1">
      <c r="B385" s="770"/>
      <c r="C385" s="458"/>
      <c r="D385" s="458"/>
      <c r="E385" s="458"/>
      <c r="F385" s="458"/>
      <c r="G385" s="458"/>
      <c r="H385" s="458"/>
      <c r="I385" s="458"/>
      <c r="J385" s="458"/>
      <c r="K385" s="458"/>
      <c r="L385" s="458"/>
      <c r="M385" s="458"/>
    </row>
    <row r="386" spans="2:13" s="440" customFormat="1" hidden="1" outlineLevel="1">
      <c r="B386" s="770"/>
      <c r="C386" s="458"/>
      <c r="D386" s="458"/>
      <c r="E386" s="458"/>
      <c r="F386" s="458"/>
      <c r="G386" s="458"/>
      <c r="H386" s="458"/>
      <c r="I386" s="458"/>
      <c r="J386" s="458"/>
      <c r="K386" s="458"/>
      <c r="L386" s="458"/>
      <c r="M386" s="458"/>
    </row>
    <row r="387" spans="2:13" s="440" customFormat="1" collapsed="1">
      <c r="B387" s="440" t="s">
        <v>1376</v>
      </c>
      <c r="C387" s="458"/>
      <c r="D387" s="458">
        <f t="shared" ref="D387:M387" si="37">SUM(D378:D386)</f>
        <v>0</v>
      </c>
      <c r="E387" s="458">
        <f t="shared" si="37"/>
        <v>0</v>
      </c>
      <c r="F387" s="458">
        <f t="shared" si="37"/>
        <v>0</v>
      </c>
      <c r="G387" s="458">
        <f t="shared" si="37"/>
        <v>0</v>
      </c>
      <c r="H387" s="458">
        <f t="shared" si="37"/>
        <v>0</v>
      </c>
      <c r="I387" s="458">
        <f t="shared" si="37"/>
        <v>0</v>
      </c>
      <c r="J387" s="458">
        <f t="shared" si="37"/>
        <v>0</v>
      </c>
      <c r="K387" s="458">
        <f t="shared" si="37"/>
        <v>0</v>
      </c>
      <c r="L387" s="458">
        <f t="shared" si="37"/>
        <v>0</v>
      </c>
      <c r="M387" s="458">
        <f t="shared" si="37"/>
        <v>0</v>
      </c>
    </row>
    <row r="388" spans="2:13" s="440" customFormat="1" hidden="1" outlineLevel="1">
      <c r="B388" s="770" t="str">
        <f>'LIT FGD'!$B$2</f>
        <v>Lamar Institute of Technology</v>
      </c>
      <c r="C388" s="458"/>
      <c r="D388" s="458">
        <f>'LIT FGD'!$D$55</f>
        <v>194242</v>
      </c>
      <c r="E388" s="458">
        <f>'LIT FGD'!$E$55</f>
        <v>146410</v>
      </c>
      <c r="F388" s="458">
        <f>'LIT FGD'!$F$55</f>
        <v>9898</v>
      </c>
      <c r="G388" s="458">
        <f>'LIT FGD'!$G$55</f>
        <v>46259</v>
      </c>
      <c r="H388" s="458">
        <f>'LIT FGD'!$H$55</f>
        <v>21940</v>
      </c>
      <c r="I388" s="458">
        <f>'LIT FGD'!$I$55</f>
        <v>0</v>
      </c>
      <c r="J388" s="458">
        <f>'LIT FGD'!$J$55</f>
        <v>0</v>
      </c>
      <c r="K388" s="458">
        <f>'LIT FGD'!$K$55</f>
        <v>0</v>
      </c>
      <c r="L388" s="458">
        <f>'LIT FGD'!$L$55</f>
        <v>2191466</v>
      </c>
      <c r="M388" s="458">
        <f>'LIT FGD'!$M$55</f>
        <v>2610215</v>
      </c>
    </row>
    <row r="389" spans="2:13" s="440" customFormat="1" hidden="1" outlineLevel="1">
      <c r="B389" s="770" t="str">
        <f>'LSCO FGD'!$B$2</f>
        <v>Lamar State College - Orange</v>
      </c>
      <c r="C389" s="458"/>
      <c r="D389" s="458">
        <f>'LSCO FGD'!$D$55</f>
        <v>0</v>
      </c>
      <c r="E389" s="458">
        <f>'LSCO FGD'!$E$55</f>
        <v>-629581</v>
      </c>
      <c r="F389" s="458">
        <f>'LSCO FGD'!$F$55</f>
        <v>2743</v>
      </c>
      <c r="G389" s="458">
        <f>'LSCO FGD'!$G$55</f>
        <v>0</v>
      </c>
      <c r="H389" s="458">
        <f>'LSCO FGD'!$H$55</f>
        <v>164972</v>
      </c>
      <c r="I389" s="458">
        <f>'LSCO FGD'!$I$55</f>
        <v>0</v>
      </c>
      <c r="J389" s="458">
        <f>'LSCO FGD'!$J$55</f>
        <v>1482658</v>
      </c>
      <c r="K389" s="458">
        <f>'LSCO FGD'!$K$55</f>
        <v>0</v>
      </c>
      <c r="L389" s="458">
        <f>'LSCO FGD'!$L$55</f>
        <v>0</v>
      </c>
      <c r="M389" s="458">
        <f>'LSCO FGD'!$M$55</f>
        <v>1020792</v>
      </c>
    </row>
    <row r="390" spans="2:13" s="440" customFormat="1" hidden="1" outlineLevel="1">
      <c r="B390" s="770" t="str">
        <f>'LSCPA FGD'!$B$2</f>
        <v>Lamar State College - Port Arthur</v>
      </c>
      <c r="C390" s="458"/>
      <c r="D390" s="458">
        <f>'LSCPA FGD'!$D$55</f>
        <v>0</v>
      </c>
      <c r="E390" s="458">
        <f>'LSCPA FGD'!$E$55</f>
        <v>473789</v>
      </c>
      <c r="F390" s="458">
        <f>'LSCPA FGD'!$F$55</f>
        <v>25669</v>
      </c>
      <c r="G390" s="458">
        <f>'LSCPA FGD'!$G$55</f>
        <v>539316</v>
      </c>
      <c r="H390" s="458">
        <f>'LSCPA FGD'!$H$55</f>
        <v>0</v>
      </c>
      <c r="I390" s="458">
        <f>'LSCPA FGD'!$I$55</f>
        <v>0</v>
      </c>
      <c r="J390" s="458">
        <f>'LSCPA FGD'!$J$55</f>
        <v>0</v>
      </c>
      <c r="K390" s="458">
        <f>'LSCPA FGD'!$K$55</f>
        <v>0</v>
      </c>
      <c r="L390" s="458">
        <f>'LSCPA FGD'!$L$55</f>
        <v>0</v>
      </c>
      <c r="M390" s="458">
        <f>'LSCPA FGD'!$M$55</f>
        <v>1038774</v>
      </c>
    </row>
    <row r="391" spans="2:13" s="440" customFormat="1" hidden="1" outlineLevel="1">
      <c r="B391" s="770"/>
      <c r="C391" s="458"/>
      <c r="D391" s="458"/>
      <c r="E391" s="458"/>
      <c r="F391" s="458"/>
      <c r="G391" s="458"/>
      <c r="H391" s="458"/>
      <c r="I391" s="458"/>
      <c r="J391" s="458"/>
      <c r="K391" s="458"/>
      <c r="L391" s="458"/>
      <c r="M391" s="458"/>
    </row>
    <row r="392" spans="2:13" s="440" customFormat="1" hidden="1" outlineLevel="1">
      <c r="B392" s="770"/>
      <c r="C392" s="458"/>
      <c r="D392" s="458"/>
      <c r="E392" s="458"/>
      <c r="F392" s="458"/>
      <c r="G392" s="458"/>
      <c r="H392" s="458"/>
      <c r="I392" s="458"/>
      <c r="J392" s="458"/>
      <c r="K392" s="458"/>
      <c r="L392" s="458"/>
      <c r="M392" s="458"/>
    </row>
    <row r="393" spans="2:13" s="440" customFormat="1" hidden="1" outlineLevel="1">
      <c r="B393" s="770"/>
      <c r="C393" s="458"/>
      <c r="D393" s="458"/>
      <c r="E393" s="458"/>
      <c r="F393" s="458"/>
      <c r="G393" s="458"/>
      <c r="H393" s="458"/>
      <c r="I393" s="458"/>
      <c r="J393" s="458"/>
      <c r="K393" s="458"/>
      <c r="L393" s="458"/>
      <c r="M393" s="458"/>
    </row>
    <row r="394" spans="2:13" s="440" customFormat="1" hidden="1" outlineLevel="1">
      <c r="B394" s="770"/>
      <c r="C394" s="458"/>
      <c r="D394" s="458"/>
      <c r="E394" s="458"/>
      <c r="F394" s="458"/>
      <c r="G394" s="458"/>
      <c r="H394" s="458"/>
      <c r="I394" s="458"/>
      <c r="J394" s="458"/>
      <c r="K394" s="458"/>
      <c r="L394" s="458"/>
      <c r="M394" s="458"/>
    </row>
    <row r="395" spans="2:13" s="440" customFormat="1" hidden="1" outlineLevel="1">
      <c r="B395" s="770"/>
      <c r="C395" s="458"/>
      <c r="D395" s="458"/>
      <c r="E395" s="458"/>
      <c r="F395" s="458"/>
      <c r="G395" s="458"/>
      <c r="H395" s="458"/>
      <c r="I395" s="458"/>
      <c r="J395" s="458"/>
      <c r="K395" s="458"/>
      <c r="L395" s="458"/>
      <c r="M395" s="458"/>
    </row>
    <row r="396" spans="2:13" s="440" customFormat="1" hidden="1" outlineLevel="1">
      <c r="B396" s="770"/>
      <c r="C396" s="458"/>
      <c r="D396" s="458"/>
      <c r="E396" s="458"/>
      <c r="F396" s="458"/>
      <c r="G396" s="458"/>
      <c r="H396" s="458"/>
      <c r="I396" s="458"/>
      <c r="J396" s="458"/>
      <c r="K396" s="458"/>
      <c r="L396" s="458"/>
      <c r="M396" s="458"/>
    </row>
    <row r="397" spans="2:13" s="440" customFormat="1" collapsed="1">
      <c r="B397" s="440" t="s">
        <v>43</v>
      </c>
      <c r="C397" s="458"/>
      <c r="D397" s="458">
        <f t="shared" ref="D397:M397" si="38">SUM(D388:D396)</f>
        <v>194242</v>
      </c>
      <c r="E397" s="458">
        <f t="shared" si="38"/>
        <v>-9382</v>
      </c>
      <c r="F397" s="458">
        <f t="shared" si="38"/>
        <v>38310</v>
      </c>
      <c r="G397" s="458">
        <f t="shared" si="38"/>
        <v>585575</v>
      </c>
      <c r="H397" s="458">
        <f t="shared" si="38"/>
        <v>186912</v>
      </c>
      <c r="I397" s="458">
        <f t="shared" si="38"/>
        <v>0</v>
      </c>
      <c r="J397" s="458">
        <f t="shared" si="38"/>
        <v>1482658</v>
      </c>
      <c r="K397" s="458">
        <f t="shared" si="38"/>
        <v>0</v>
      </c>
      <c r="L397" s="458">
        <f t="shared" si="38"/>
        <v>2191466</v>
      </c>
      <c r="M397" s="458">
        <f t="shared" si="38"/>
        <v>4669781</v>
      </c>
    </row>
    <row r="398" spans="2:13" s="440" customFormat="1" hidden="1" outlineLevel="1">
      <c r="B398" s="770" t="str">
        <f>'LIT FGD'!$B$2</f>
        <v>Lamar Institute of Technology</v>
      </c>
      <c r="C398" s="458"/>
      <c r="D398" s="458">
        <f>'LIT FGD'!$D$56</f>
        <v>212078</v>
      </c>
      <c r="E398" s="458">
        <f>'LIT FGD'!$E$56</f>
        <v>166309</v>
      </c>
      <c r="F398" s="458">
        <f>'LIT FGD'!$F$56</f>
        <v>20387</v>
      </c>
      <c r="G398" s="458">
        <f>'LIT FGD'!$G$56</f>
        <v>1442395</v>
      </c>
      <c r="H398" s="458">
        <f>'LIT FGD'!$H$56</f>
        <v>21940</v>
      </c>
      <c r="I398" s="458">
        <f>'LIT FGD'!$I$56</f>
        <v>0</v>
      </c>
      <c r="J398" s="458">
        <f>'LIT FGD'!$J$56</f>
        <v>0</v>
      </c>
      <c r="K398" s="458">
        <f>'LIT FGD'!$K$56</f>
        <v>0</v>
      </c>
      <c r="L398" s="458">
        <f>'LIT FGD'!$L$56</f>
        <v>2191466</v>
      </c>
      <c r="M398" s="458">
        <f>'LIT FGD'!$M$56</f>
        <v>4054575</v>
      </c>
    </row>
    <row r="399" spans="2:13" s="440" customFormat="1" hidden="1" outlineLevel="1">
      <c r="B399" s="770" t="str">
        <f>'LSCO FGD'!$B$2</f>
        <v>Lamar State College - Orange</v>
      </c>
      <c r="C399" s="458"/>
      <c r="D399" s="458">
        <f>'LSCO FGD'!$D$56</f>
        <v>15820</v>
      </c>
      <c r="E399" s="458">
        <f>'LSCO FGD'!$E$56</f>
        <v>-110372</v>
      </c>
      <c r="F399" s="458">
        <f>'LSCO FGD'!$F$56</f>
        <v>125458</v>
      </c>
      <c r="G399" s="458">
        <f>'LSCO FGD'!$G$56</f>
        <v>1203200</v>
      </c>
      <c r="H399" s="458">
        <f>'LSCO FGD'!$H$56</f>
        <v>164972</v>
      </c>
      <c r="I399" s="458">
        <f>'LSCO FGD'!$I$56</f>
        <v>0</v>
      </c>
      <c r="J399" s="458">
        <f>'LSCO FGD'!$J$56</f>
        <v>1482678</v>
      </c>
      <c r="K399" s="458">
        <f>'LSCO FGD'!$K$56</f>
        <v>0</v>
      </c>
      <c r="L399" s="458">
        <f>'LSCO FGD'!$L$56</f>
        <v>0</v>
      </c>
      <c r="M399" s="458">
        <f>'LSCO FGD'!$M$56</f>
        <v>2881756</v>
      </c>
    </row>
    <row r="400" spans="2:13" s="440" customFormat="1" hidden="1" outlineLevel="1">
      <c r="B400" s="770" t="str">
        <f>'LSCPA FGD'!$B$2</f>
        <v>Lamar State College - Port Arthur</v>
      </c>
      <c r="C400" s="458"/>
      <c r="D400" s="458">
        <f>'LSCPA FGD'!$D$56</f>
        <v>18686</v>
      </c>
      <c r="E400" s="458">
        <f>'LSCPA FGD'!$E$56</f>
        <v>708603</v>
      </c>
      <c r="F400" s="458">
        <f>'LSCPA FGD'!$F$56</f>
        <v>199277</v>
      </c>
      <c r="G400" s="458">
        <f>'LSCPA FGD'!$G$56</f>
        <v>3054733</v>
      </c>
      <c r="H400" s="458">
        <f>'LSCPA FGD'!$H$56</f>
        <v>0</v>
      </c>
      <c r="I400" s="458">
        <f>'LSCPA FGD'!$I$56</f>
        <v>0</v>
      </c>
      <c r="J400" s="458">
        <f>'LSCPA FGD'!$J$56</f>
        <v>0</v>
      </c>
      <c r="K400" s="458">
        <f>'LSCPA FGD'!$K$56</f>
        <v>0</v>
      </c>
      <c r="L400" s="458">
        <f>'LSCPA FGD'!$L$56</f>
        <v>0</v>
      </c>
      <c r="M400" s="458">
        <f>'LSCPA FGD'!$M$56</f>
        <v>3981299</v>
      </c>
    </row>
    <row r="401" spans="2:13" s="440" customFormat="1" hidden="1" outlineLevel="1">
      <c r="B401" s="770"/>
      <c r="C401" s="458"/>
      <c r="D401" s="458"/>
      <c r="E401" s="458"/>
      <c r="F401" s="458"/>
      <c r="G401" s="458"/>
      <c r="H401" s="458"/>
      <c r="I401" s="458"/>
      <c r="J401" s="458"/>
      <c r="K401" s="458"/>
      <c r="L401" s="458"/>
      <c r="M401" s="458"/>
    </row>
    <row r="402" spans="2:13" s="440" customFormat="1" hidden="1" outlineLevel="1">
      <c r="B402" s="770"/>
      <c r="C402" s="458"/>
      <c r="D402" s="458"/>
      <c r="E402" s="458"/>
      <c r="F402" s="458"/>
      <c r="G402" s="458"/>
      <c r="H402" s="458"/>
      <c r="I402" s="458"/>
      <c r="J402" s="458"/>
      <c r="K402" s="458"/>
      <c r="L402" s="458"/>
      <c r="M402" s="458"/>
    </row>
    <row r="403" spans="2:13" s="440" customFormat="1" hidden="1" outlineLevel="1">
      <c r="B403" s="770"/>
      <c r="C403" s="458"/>
      <c r="D403" s="458"/>
      <c r="E403" s="458"/>
      <c r="F403" s="458"/>
      <c r="G403" s="458"/>
      <c r="H403" s="458"/>
      <c r="I403" s="458"/>
      <c r="J403" s="458"/>
      <c r="K403" s="458"/>
      <c r="L403" s="458"/>
      <c r="M403" s="458"/>
    </row>
    <row r="404" spans="2:13" s="440" customFormat="1" hidden="1" outlineLevel="1">
      <c r="B404" s="770"/>
      <c r="C404" s="458"/>
      <c r="D404" s="458"/>
      <c r="E404" s="458"/>
      <c r="F404" s="458"/>
      <c r="G404" s="458"/>
      <c r="H404" s="458"/>
      <c r="I404" s="458"/>
      <c r="J404" s="458"/>
      <c r="K404" s="458"/>
      <c r="L404" s="458"/>
      <c r="M404" s="458"/>
    </row>
    <row r="405" spans="2:13" s="440" customFormat="1" hidden="1" outlineLevel="1">
      <c r="B405" s="770"/>
      <c r="C405" s="458"/>
      <c r="D405" s="458"/>
      <c r="E405" s="458"/>
      <c r="F405" s="458"/>
      <c r="G405" s="458"/>
      <c r="H405" s="458"/>
      <c r="I405" s="458"/>
      <c r="J405" s="458"/>
      <c r="K405" s="458"/>
      <c r="L405" s="458"/>
      <c r="M405" s="458"/>
    </row>
    <row r="406" spans="2:13" s="440" customFormat="1" hidden="1" outlineLevel="1">
      <c r="B406" s="770"/>
      <c r="C406" s="458"/>
      <c r="D406" s="458"/>
      <c r="E406" s="458"/>
      <c r="F406" s="458"/>
      <c r="G406" s="458"/>
      <c r="H406" s="458"/>
      <c r="I406" s="458"/>
      <c r="J406" s="458"/>
      <c r="K406" s="458"/>
      <c r="L406" s="458"/>
      <c r="M406" s="458"/>
    </row>
    <row r="407" spans="2:13" s="440" customFormat="1" collapsed="1">
      <c r="B407" s="464" t="s">
        <v>3</v>
      </c>
      <c r="C407" s="465"/>
      <c r="D407" s="465">
        <f t="shared" ref="D407:M407" si="39">SUM(D398:D406)</f>
        <v>246584</v>
      </c>
      <c r="E407" s="465">
        <f t="shared" si="39"/>
        <v>764540</v>
      </c>
      <c r="F407" s="465">
        <f t="shared" si="39"/>
        <v>345122</v>
      </c>
      <c r="G407" s="465">
        <f t="shared" si="39"/>
        <v>5700328</v>
      </c>
      <c r="H407" s="465">
        <f t="shared" si="39"/>
        <v>186912</v>
      </c>
      <c r="I407" s="465">
        <f t="shared" si="39"/>
        <v>0</v>
      </c>
      <c r="J407" s="465">
        <f t="shared" si="39"/>
        <v>1482678</v>
      </c>
      <c r="K407" s="465">
        <f t="shared" si="39"/>
        <v>0</v>
      </c>
      <c r="L407" s="465">
        <f t="shared" si="39"/>
        <v>2191466</v>
      </c>
      <c r="M407" s="465">
        <f t="shared" si="39"/>
        <v>10917630</v>
      </c>
    </row>
    <row r="408" spans="2:13" s="440" customFormat="1" hidden="1" outlineLevel="1">
      <c r="B408" s="464" t="s">
        <v>94</v>
      </c>
      <c r="C408" s="465"/>
      <c r="D408" s="465">
        <f>'LIT FGD'!$D$57</f>
        <v>28402663</v>
      </c>
      <c r="E408" s="465">
        <f>'LIT FGD'!$E$57</f>
        <v>2352866</v>
      </c>
      <c r="F408" s="465">
        <f>'LIT FGD'!$F$57</f>
        <v>307807</v>
      </c>
      <c r="G408" s="465">
        <f>'LIT FGD'!$G$57</f>
        <v>13256564</v>
      </c>
      <c r="H408" s="465">
        <f>'LIT FGD'!$H$57</f>
        <v>21940</v>
      </c>
      <c r="I408" s="465">
        <f>'LIT FGD'!$I$57</f>
        <v>0</v>
      </c>
      <c r="J408" s="465">
        <f>'LIT FGD'!$J$57</f>
        <v>0</v>
      </c>
      <c r="K408" s="465">
        <f>'LIT FGD'!$K$57</f>
        <v>0</v>
      </c>
      <c r="L408" s="465">
        <f>'LIT FGD'!$L$57</f>
        <v>2191466</v>
      </c>
      <c r="M408" s="465">
        <f>'LIT FGD'!$M$57</f>
        <v>46533306</v>
      </c>
    </row>
    <row r="409" spans="2:13" s="440" customFormat="1" hidden="1" outlineLevel="1">
      <c r="B409" s="464" t="s">
        <v>96</v>
      </c>
      <c r="C409" s="465"/>
      <c r="D409" s="465">
        <f>'LSCO FGD'!$D$57</f>
        <v>18378216</v>
      </c>
      <c r="E409" s="465">
        <f>'LSCO FGD'!$E$57</f>
        <v>2578341</v>
      </c>
      <c r="F409" s="465">
        <f>'LSCO FGD'!$F$57</f>
        <v>348975</v>
      </c>
      <c r="G409" s="465">
        <f>'LSCO FGD'!$G$57</f>
        <v>12145597</v>
      </c>
      <c r="H409" s="465">
        <f>'LSCO FGD'!$H$57</f>
        <v>164972</v>
      </c>
      <c r="I409" s="465">
        <f>'LSCO FGD'!$I$57</f>
        <v>0</v>
      </c>
      <c r="J409" s="465">
        <f>'LSCO FGD'!$J$57</f>
        <v>727198</v>
      </c>
      <c r="K409" s="465">
        <f>'LSCO FGD'!$K$57</f>
        <v>0</v>
      </c>
      <c r="L409" s="465">
        <f>'LSCO FGD'!$L$57</f>
        <v>0</v>
      </c>
      <c r="M409" s="465">
        <f>'LSCO FGD'!$M$57</f>
        <v>34343299</v>
      </c>
    </row>
    <row r="410" spans="2:13" s="440" customFormat="1" hidden="1" outlineLevel="1">
      <c r="B410" s="464" t="s">
        <v>109</v>
      </c>
      <c r="C410" s="465"/>
      <c r="D410" s="465">
        <f>'LSCPA FGD'!$D$57</f>
        <v>21905911</v>
      </c>
      <c r="E410" s="465">
        <f>'LSCPA FGD'!$E$57</f>
        <v>3181041</v>
      </c>
      <c r="F410" s="465">
        <f>'LSCPA FGD'!$F$57</f>
        <v>408595</v>
      </c>
      <c r="G410" s="465">
        <f>'LSCPA FGD'!$G$57</f>
        <v>15911942</v>
      </c>
      <c r="H410" s="465">
        <f>'LSCPA FGD'!$H$57</f>
        <v>0</v>
      </c>
      <c r="I410" s="465">
        <f>'LSCPA FGD'!$I$57</f>
        <v>0</v>
      </c>
      <c r="J410" s="465">
        <f>'LSCPA FGD'!$J$57</f>
        <v>0</v>
      </c>
      <c r="K410" s="465">
        <f>'LSCPA FGD'!$K$57</f>
        <v>0</v>
      </c>
      <c r="L410" s="465">
        <f>'LSCPA FGD'!$L$57</f>
        <v>0</v>
      </c>
      <c r="M410" s="465">
        <f>'LSCPA FGD'!$M$57</f>
        <v>41407489</v>
      </c>
    </row>
    <row r="411" spans="2:13" s="440" customFormat="1" hidden="1" outlineLevel="1">
      <c r="B411" s="464" t="s">
        <v>97</v>
      </c>
      <c r="C411" s="465"/>
      <c r="D411" s="465"/>
      <c r="E411" s="465"/>
      <c r="F411" s="465"/>
      <c r="G411" s="465"/>
      <c r="H411" s="465"/>
      <c r="I411" s="465"/>
      <c r="J411" s="465"/>
      <c r="K411" s="465"/>
      <c r="L411" s="465"/>
      <c r="M411" s="465"/>
    </row>
    <row r="412" spans="2:13" s="440" customFormat="1" hidden="1" outlineLevel="1">
      <c r="B412" s="464" t="s">
        <v>99</v>
      </c>
      <c r="C412" s="465"/>
      <c r="D412" s="465"/>
      <c r="E412" s="465"/>
      <c r="F412" s="465"/>
      <c r="G412" s="465"/>
      <c r="H412" s="465"/>
      <c r="I412" s="465"/>
      <c r="J412" s="465"/>
      <c r="K412" s="465"/>
      <c r="L412" s="465"/>
      <c r="M412" s="465"/>
    </row>
    <row r="413" spans="2:13" s="440" customFormat="1" hidden="1" outlineLevel="1">
      <c r="B413" s="464" t="s">
        <v>100</v>
      </c>
      <c r="C413" s="465"/>
      <c r="D413" s="465"/>
      <c r="E413" s="465"/>
      <c r="F413" s="465"/>
      <c r="G413" s="465"/>
      <c r="H413" s="465"/>
      <c r="I413" s="465"/>
      <c r="J413" s="465"/>
      <c r="K413" s="465"/>
      <c r="L413" s="465"/>
      <c r="M413" s="465"/>
    </row>
    <row r="414" spans="2:13" s="440" customFormat="1" hidden="1" outlineLevel="1">
      <c r="B414" s="464" t="s">
        <v>322</v>
      </c>
      <c r="C414" s="465"/>
      <c r="D414" s="465"/>
      <c r="E414" s="465"/>
      <c r="F414" s="465"/>
      <c r="G414" s="465"/>
      <c r="H414" s="465"/>
      <c r="I414" s="465"/>
      <c r="J414" s="465"/>
      <c r="K414" s="465"/>
      <c r="L414" s="465"/>
      <c r="M414" s="465"/>
    </row>
    <row r="415" spans="2:13" s="440" customFormat="1" hidden="1" outlineLevel="1">
      <c r="B415" s="464" t="s">
        <v>322</v>
      </c>
      <c r="C415" s="465"/>
      <c r="D415" s="465"/>
      <c r="E415" s="465"/>
      <c r="F415" s="465"/>
      <c r="G415" s="465"/>
      <c r="H415" s="465"/>
      <c r="I415" s="465"/>
      <c r="J415" s="465"/>
      <c r="K415" s="465"/>
      <c r="L415" s="465"/>
      <c r="M415" s="465"/>
    </row>
    <row r="416" spans="2:13" s="440" customFormat="1" hidden="1" outlineLevel="1">
      <c r="B416" s="464" t="s">
        <v>322</v>
      </c>
      <c r="C416" s="465"/>
      <c r="D416" s="465"/>
      <c r="E416" s="465"/>
      <c r="F416" s="465"/>
      <c r="G416" s="465"/>
      <c r="H416" s="465"/>
      <c r="I416" s="465"/>
      <c r="J416" s="465"/>
      <c r="K416" s="465"/>
      <c r="L416" s="465"/>
      <c r="M416" s="465"/>
    </row>
    <row r="417" spans="2:13" s="440" customFormat="1" collapsed="1">
      <c r="B417" s="526" t="s">
        <v>67</v>
      </c>
      <c r="C417" s="465"/>
      <c r="D417" s="465">
        <f t="shared" ref="D417:M417" si="40">SUM(D408:D416)</f>
        <v>68686790</v>
      </c>
      <c r="E417" s="465">
        <f t="shared" si="40"/>
        <v>8112248</v>
      </c>
      <c r="F417" s="465">
        <f t="shared" si="40"/>
        <v>1065377</v>
      </c>
      <c r="G417" s="465">
        <f t="shared" si="40"/>
        <v>41314103</v>
      </c>
      <c r="H417" s="465">
        <f t="shared" si="40"/>
        <v>186912</v>
      </c>
      <c r="I417" s="465">
        <f t="shared" si="40"/>
        <v>0</v>
      </c>
      <c r="J417" s="465">
        <f t="shared" si="40"/>
        <v>727198</v>
      </c>
      <c r="K417" s="465">
        <f t="shared" si="40"/>
        <v>0</v>
      </c>
      <c r="L417" s="465">
        <f t="shared" si="40"/>
        <v>2191466</v>
      </c>
      <c r="M417" s="465">
        <f t="shared" si="40"/>
        <v>122284094</v>
      </c>
    </row>
    <row r="418" spans="2:13" s="440" customFormat="1">
      <c r="C418" s="458"/>
      <c r="D418" s="458"/>
      <c r="E418" s="458"/>
      <c r="F418" s="458"/>
      <c r="G418" s="458"/>
      <c r="H418" s="458"/>
      <c r="I418" s="458"/>
      <c r="J418" s="458"/>
      <c r="K418" s="458"/>
      <c r="L418" s="458"/>
      <c r="M418" s="458"/>
    </row>
    <row r="419" spans="2:13" s="440" customFormat="1" ht="13.8">
      <c r="B419" s="527" t="s">
        <v>71</v>
      </c>
      <c r="C419" s="512"/>
      <c r="D419" s="512"/>
      <c r="E419" s="512"/>
      <c r="F419" s="512"/>
      <c r="G419" s="1176"/>
      <c r="H419" s="1176"/>
      <c r="I419" s="1176"/>
      <c r="J419" s="1176"/>
      <c r="K419" s="1176"/>
      <c r="L419" s="512"/>
      <c r="M419" s="512"/>
    </row>
    <row r="420" spans="2:13" s="440" customFormat="1" ht="13.8" hidden="1" outlineLevel="1">
      <c r="B420" s="770" t="str">
        <f>'LIT FGD'!$B$2</f>
        <v>Lamar Institute of Technology</v>
      </c>
      <c r="C420" s="458"/>
      <c r="D420" s="458">
        <f>'LIT FGD'!$D$60</f>
        <v>12306422</v>
      </c>
      <c r="E420" s="458">
        <f>'LIT FGD'!$E$60</f>
        <v>792161</v>
      </c>
      <c r="F420" s="458">
        <f>'LIT FGD'!$F$60</f>
        <v>0</v>
      </c>
      <c r="G420" s="773">
        <f>'LIT FGD'!$G$60</f>
        <v>959007</v>
      </c>
      <c r="H420" s="773">
        <f>'LIT FGD'!$H$60</f>
        <v>0</v>
      </c>
      <c r="I420" s="773">
        <f>'LIT FGD'!$I$60</f>
        <v>0</v>
      </c>
      <c r="J420" s="773">
        <f>'LIT FGD'!$J$60</f>
        <v>0</v>
      </c>
      <c r="K420" s="773">
        <f>'LIT FGD'!$K$60</f>
        <v>0</v>
      </c>
      <c r="L420" s="458">
        <f>'LIT FGD'!$L$60</f>
        <v>0</v>
      </c>
      <c r="M420" s="458">
        <f>'LIT FGD'!$M$60</f>
        <v>14057590</v>
      </c>
    </row>
    <row r="421" spans="2:13" s="440" customFormat="1" ht="13.8" hidden="1" outlineLevel="1">
      <c r="B421" s="770" t="str">
        <f>'LSCO FGD'!$B$2</f>
        <v>Lamar State College - Orange</v>
      </c>
      <c r="C421" s="458"/>
      <c r="D421" s="458">
        <f>'LSCO FGD'!$D$60</f>
        <v>5796641</v>
      </c>
      <c r="E421" s="458">
        <f>'LSCO FGD'!$E$60</f>
        <v>506274</v>
      </c>
      <c r="F421" s="458">
        <f>'LSCO FGD'!$F$60</f>
        <v>0</v>
      </c>
      <c r="G421" s="773">
        <f>'LSCO FGD'!$G$60</f>
        <v>821837</v>
      </c>
      <c r="H421" s="773">
        <f>'LSCO FGD'!$H$60</f>
        <v>0</v>
      </c>
      <c r="I421" s="773">
        <f>'LSCO FGD'!$I$60</f>
        <v>0</v>
      </c>
      <c r="J421" s="773">
        <f>'LSCO FGD'!$J$60</f>
        <v>0</v>
      </c>
      <c r="K421" s="773">
        <f>'LSCO FGD'!$K$60</f>
        <v>0</v>
      </c>
      <c r="L421" s="458">
        <f>'LSCO FGD'!$L$60</f>
        <v>0</v>
      </c>
      <c r="M421" s="458">
        <f>'LSCO FGD'!$M$60</f>
        <v>7124752</v>
      </c>
    </row>
    <row r="422" spans="2:13" s="440" customFormat="1" ht="13.8" hidden="1" outlineLevel="1">
      <c r="B422" s="770" t="str">
        <f>'LSCPA FGD'!$B$2</f>
        <v>Lamar State College - Port Arthur</v>
      </c>
      <c r="C422" s="458"/>
      <c r="D422" s="458">
        <f>'LSCPA FGD'!$D$60</f>
        <v>7821162</v>
      </c>
      <c r="E422" s="458">
        <f>'LSCPA FGD'!$E$60</f>
        <v>572044</v>
      </c>
      <c r="F422" s="458">
        <f>'LSCPA FGD'!$F$60</f>
        <v>0</v>
      </c>
      <c r="G422" s="773">
        <f>'LSCPA FGD'!$G$60</f>
        <v>844245</v>
      </c>
      <c r="H422" s="773">
        <f>'LSCPA FGD'!$H$60</f>
        <v>0</v>
      </c>
      <c r="I422" s="773">
        <f>'LSCPA FGD'!$I$60</f>
        <v>0</v>
      </c>
      <c r="J422" s="773">
        <f>'LSCPA FGD'!$J$60</f>
        <v>0</v>
      </c>
      <c r="K422" s="773">
        <f>'LSCPA FGD'!$K$60</f>
        <v>0</v>
      </c>
      <c r="L422" s="458">
        <f>'LSCPA FGD'!$L$60</f>
        <v>0</v>
      </c>
      <c r="M422" s="458">
        <f>'LSCPA FGD'!$M$60</f>
        <v>9237451</v>
      </c>
    </row>
    <row r="423" spans="2:13" s="440" customFormat="1" ht="13.8" hidden="1" outlineLevel="1">
      <c r="B423" s="770"/>
      <c r="C423" s="458"/>
      <c r="D423" s="458"/>
      <c r="E423" s="458"/>
      <c r="F423" s="458"/>
      <c r="G423" s="773"/>
      <c r="H423" s="773"/>
      <c r="I423" s="773"/>
      <c r="J423" s="773"/>
      <c r="K423" s="773"/>
      <c r="L423" s="458"/>
      <c r="M423" s="458"/>
    </row>
    <row r="424" spans="2:13" s="440" customFormat="1" ht="13.8" hidden="1" outlineLevel="1">
      <c r="B424" s="770"/>
      <c r="C424" s="458"/>
      <c r="D424" s="458"/>
      <c r="E424" s="458"/>
      <c r="F424" s="458"/>
      <c r="G424" s="773"/>
      <c r="H424" s="773"/>
      <c r="I424" s="773"/>
      <c r="J424" s="773"/>
      <c r="K424" s="773"/>
      <c r="L424" s="458"/>
      <c r="M424" s="458"/>
    </row>
    <row r="425" spans="2:13" s="440" customFormat="1" ht="13.8" hidden="1" outlineLevel="1">
      <c r="B425" s="770"/>
      <c r="C425" s="458"/>
      <c r="D425" s="458"/>
      <c r="E425" s="458"/>
      <c r="F425" s="458"/>
      <c r="G425" s="773"/>
      <c r="H425" s="773"/>
      <c r="I425" s="773"/>
      <c r="J425" s="773"/>
      <c r="K425" s="773"/>
      <c r="L425" s="458"/>
      <c r="M425" s="458"/>
    </row>
    <row r="426" spans="2:13" s="440" customFormat="1" ht="13.8" hidden="1" outlineLevel="1">
      <c r="B426" s="770"/>
      <c r="C426" s="458"/>
      <c r="D426" s="458"/>
      <c r="E426" s="458"/>
      <c r="F426" s="458"/>
      <c r="G426" s="773"/>
      <c r="H426" s="773"/>
      <c r="I426" s="773"/>
      <c r="J426" s="773"/>
      <c r="K426" s="773"/>
      <c r="L426" s="458"/>
      <c r="M426" s="458"/>
    </row>
    <row r="427" spans="2:13" s="440" customFormat="1" ht="13.8" hidden="1" outlineLevel="1">
      <c r="B427" s="770"/>
      <c r="C427" s="458"/>
      <c r="D427" s="458"/>
      <c r="E427" s="458"/>
      <c r="F427" s="458"/>
      <c r="G427" s="773"/>
      <c r="H427" s="773"/>
      <c r="I427" s="773"/>
      <c r="J427" s="773"/>
      <c r="K427" s="773"/>
      <c r="L427" s="458"/>
      <c r="M427" s="458"/>
    </row>
    <row r="428" spans="2:13" s="440" customFormat="1" ht="13.8" hidden="1" outlineLevel="1">
      <c r="B428" s="770"/>
      <c r="C428" s="458"/>
      <c r="D428" s="458"/>
      <c r="E428" s="458"/>
      <c r="F428" s="458"/>
      <c r="G428" s="773"/>
      <c r="H428" s="773"/>
      <c r="I428" s="773"/>
      <c r="J428" s="773"/>
      <c r="K428" s="773"/>
      <c r="L428" s="458"/>
      <c r="M428" s="458"/>
    </row>
    <row r="429" spans="2:13" s="440" customFormat="1" collapsed="1">
      <c r="B429" s="440" t="s">
        <v>14</v>
      </c>
      <c r="C429" s="458"/>
      <c r="D429" s="458">
        <f t="shared" ref="D429:M429" si="41">SUM(D420:D428)</f>
        <v>25924225</v>
      </c>
      <c r="E429" s="458">
        <f t="shared" si="41"/>
        <v>1870479</v>
      </c>
      <c r="F429" s="458">
        <f t="shared" si="41"/>
        <v>0</v>
      </c>
      <c r="G429" s="458">
        <f t="shared" si="41"/>
        <v>2625089</v>
      </c>
      <c r="H429" s="458">
        <f t="shared" si="41"/>
        <v>0</v>
      </c>
      <c r="I429" s="458">
        <f t="shared" si="41"/>
        <v>0</v>
      </c>
      <c r="J429" s="458">
        <f t="shared" si="41"/>
        <v>0</v>
      </c>
      <c r="K429" s="458">
        <f t="shared" si="41"/>
        <v>0</v>
      </c>
      <c r="L429" s="458">
        <f t="shared" si="41"/>
        <v>0</v>
      </c>
      <c r="M429" s="458">
        <f t="shared" si="41"/>
        <v>30419793</v>
      </c>
    </row>
    <row r="430" spans="2:13" s="440" customFormat="1" hidden="1" outlineLevel="1">
      <c r="B430" s="770" t="str">
        <f>'LIT FGD'!$B$2</f>
        <v>Lamar Institute of Technology</v>
      </c>
      <c r="C430" s="458"/>
      <c r="D430" s="458">
        <f>'LIT FGD'!$D$61</f>
        <v>0</v>
      </c>
      <c r="E430" s="458">
        <f>'LIT FGD'!$E$61</f>
        <v>0</v>
      </c>
      <c r="F430" s="458">
        <f>'LIT FGD'!$F$61</f>
        <v>0</v>
      </c>
      <c r="G430" s="458">
        <f>'LIT FGD'!$G$61</f>
        <v>0</v>
      </c>
      <c r="H430" s="458">
        <f>'LIT FGD'!$H$61</f>
        <v>0</v>
      </c>
      <c r="I430" s="458">
        <f>'LIT FGD'!$I$61</f>
        <v>0</v>
      </c>
      <c r="J430" s="458">
        <f>'LIT FGD'!$J$61</f>
        <v>0</v>
      </c>
      <c r="K430" s="458">
        <f>'LIT FGD'!$K$61</f>
        <v>0</v>
      </c>
      <c r="L430" s="458">
        <f>'LIT FGD'!$L$61</f>
        <v>0</v>
      </c>
      <c r="M430" s="458">
        <f>'LIT FGD'!$M$61</f>
        <v>0</v>
      </c>
    </row>
    <row r="431" spans="2:13" s="440" customFormat="1" hidden="1" outlineLevel="1">
      <c r="B431" s="770" t="str">
        <f>'LSCO FGD'!$B$2</f>
        <v>Lamar State College - Orange</v>
      </c>
      <c r="C431" s="458"/>
      <c r="D431" s="458">
        <f>'LSCO FGD'!$D$61</f>
        <v>0</v>
      </c>
      <c r="E431" s="458">
        <f>'LSCO FGD'!$E$61</f>
        <v>0</v>
      </c>
      <c r="F431" s="458">
        <f>'LSCO FGD'!$F$61</f>
        <v>0</v>
      </c>
      <c r="G431" s="458">
        <f>'LSCO FGD'!$G$61</f>
        <v>0</v>
      </c>
      <c r="H431" s="458">
        <f>'LSCO FGD'!$H$61</f>
        <v>0</v>
      </c>
      <c r="I431" s="458">
        <f>'LSCO FGD'!$I$61</f>
        <v>0</v>
      </c>
      <c r="J431" s="458">
        <f>'LSCO FGD'!$J$61</f>
        <v>0</v>
      </c>
      <c r="K431" s="458">
        <f>'LSCO FGD'!$K$61</f>
        <v>0</v>
      </c>
      <c r="L431" s="458">
        <f>'LSCO FGD'!$L$61</f>
        <v>0</v>
      </c>
      <c r="M431" s="458">
        <f>'LSCO FGD'!$M$61</f>
        <v>0</v>
      </c>
    </row>
    <row r="432" spans="2:13" s="440" customFormat="1" hidden="1" outlineLevel="1">
      <c r="B432" s="770" t="str">
        <f>'LSCPA FGD'!$B$2</f>
        <v>Lamar State College - Port Arthur</v>
      </c>
      <c r="C432" s="458"/>
      <c r="D432" s="458">
        <f>'LSCPA FGD'!$D$61</f>
        <v>0</v>
      </c>
      <c r="E432" s="458">
        <f>'LSCPA FGD'!$E$61</f>
        <v>0</v>
      </c>
      <c r="F432" s="458">
        <f>'LSCPA FGD'!$F$61</f>
        <v>0</v>
      </c>
      <c r="G432" s="458">
        <f>'LSCPA FGD'!$G$61</f>
        <v>0</v>
      </c>
      <c r="H432" s="458">
        <f>'LSCPA FGD'!$H$61</f>
        <v>0</v>
      </c>
      <c r="I432" s="458">
        <f>'LSCPA FGD'!$I$61</f>
        <v>0</v>
      </c>
      <c r="J432" s="458">
        <f>'LSCPA FGD'!$J$61</f>
        <v>0</v>
      </c>
      <c r="K432" s="458">
        <f>'LSCPA FGD'!$K$61</f>
        <v>0</v>
      </c>
      <c r="L432" s="458">
        <f>'LSCPA FGD'!$L$61</f>
        <v>0</v>
      </c>
      <c r="M432" s="458">
        <f>'LSCPA FGD'!$M$61</f>
        <v>0</v>
      </c>
    </row>
    <row r="433" spans="2:13" s="440" customFormat="1" hidden="1" outlineLevel="1">
      <c r="B433" s="770"/>
      <c r="C433" s="458"/>
      <c r="D433" s="458"/>
      <c r="E433" s="458"/>
      <c r="F433" s="458"/>
      <c r="G433" s="458"/>
      <c r="H433" s="458"/>
      <c r="I433" s="458"/>
      <c r="J433" s="458"/>
      <c r="K433" s="458"/>
      <c r="L433" s="458"/>
      <c r="M433" s="458"/>
    </row>
    <row r="434" spans="2:13" s="440" customFormat="1" hidden="1" outlineLevel="1">
      <c r="B434" s="770"/>
      <c r="C434" s="458"/>
      <c r="D434" s="458"/>
      <c r="E434" s="458"/>
      <c r="F434" s="458"/>
      <c r="G434" s="458"/>
      <c r="H434" s="458"/>
      <c r="I434" s="458"/>
      <c r="J434" s="458"/>
      <c r="K434" s="458"/>
      <c r="L434" s="458"/>
      <c r="M434" s="458"/>
    </row>
    <row r="435" spans="2:13" s="440" customFormat="1" hidden="1" outlineLevel="1">
      <c r="B435" s="770"/>
      <c r="C435" s="458"/>
      <c r="D435" s="458"/>
      <c r="E435" s="458"/>
      <c r="F435" s="458"/>
      <c r="G435" s="458"/>
      <c r="H435" s="458"/>
      <c r="I435" s="458"/>
      <c r="J435" s="458"/>
      <c r="K435" s="458"/>
      <c r="L435" s="458"/>
      <c r="M435" s="458"/>
    </row>
    <row r="436" spans="2:13" s="440" customFormat="1" hidden="1" outlineLevel="1">
      <c r="B436" s="770"/>
      <c r="C436" s="458"/>
      <c r="D436" s="458"/>
      <c r="E436" s="458"/>
      <c r="F436" s="458"/>
      <c r="G436" s="458"/>
      <c r="H436" s="458"/>
      <c r="I436" s="458"/>
      <c r="J436" s="458"/>
      <c r="K436" s="458"/>
      <c r="L436" s="458"/>
      <c r="M436" s="458"/>
    </row>
    <row r="437" spans="2:13" s="440" customFormat="1" hidden="1" outlineLevel="1">
      <c r="B437" s="770"/>
      <c r="C437" s="458"/>
      <c r="D437" s="458"/>
      <c r="E437" s="458"/>
      <c r="F437" s="458"/>
      <c r="G437" s="458"/>
      <c r="H437" s="458"/>
      <c r="I437" s="458"/>
      <c r="J437" s="458"/>
      <c r="K437" s="458"/>
      <c r="L437" s="458"/>
      <c r="M437" s="458"/>
    </row>
    <row r="438" spans="2:13" s="440" customFormat="1" hidden="1" outlineLevel="1">
      <c r="B438" s="770"/>
      <c r="C438" s="458"/>
      <c r="D438" s="458"/>
      <c r="E438" s="458"/>
      <c r="F438" s="458"/>
      <c r="G438" s="458"/>
      <c r="H438" s="458"/>
      <c r="I438" s="458"/>
      <c r="J438" s="458"/>
      <c r="K438" s="458"/>
      <c r="L438" s="458"/>
      <c r="M438" s="458"/>
    </row>
    <row r="439" spans="2:13" s="440" customFormat="1" collapsed="1">
      <c r="B439" s="440" t="s">
        <v>15</v>
      </c>
      <c r="C439" s="458"/>
      <c r="D439" s="458">
        <f t="shared" ref="D439:M439" si="42">SUM(D430:D438)</f>
        <v>0</v>
      </c>
      <c r="E439" s="458">
        <f t="shared" si="42"/>
        <v>0</v>
      </c>
      <c r="F439" s="458">
        <f t="shared" si="42"/>
        <v>0</v>
      </c>
      <c r="G439" s="458">
        <f t="shared" si="42"/>
        <v>0</v>
      </c>
      <c r="H439" s="458">
        <f t="shared" si="42"/>
        <v>0</v>
      </c>
      <c r="I439" s="458">
        <f t="shared" si="42"/>
        <v>0</v>
      </c>
      <c r="J439" s="458">
        <f t="shared" si="42"/>
        <v>0</v>
      </c>
      <c r="K439" s="458">
        <f t="shared" si="42"/>
        <v>0</v>
      </c>
      <c r="L439" s="458">
        <f t="shared" si="42"/>
        <v>0</v>
      </c>
      <c r="M439" s="458">
        <f t="shared" si="42"/>
        <v>0</v>
      </c>
    </row>
    <row r="440" spans="2:13" s="440" customFormat="1" hidden="1" outlineLevel="1">
      <c r="B440" s="770" t="str">
        <f>'LIT FGD'!$B$2</f>
        <v>Lamar Institute of Technology</v>
      </c>
      <c r="C440" s="458"/>
      <c r="D440" s="458">
        <f>'LIT FGD'!$D$62</f>
        <v>121806</v>
      </c>
      <c r="E440" s="458">
        <f>'LIT FGD'!$E$62</f>
        <v>22178</v>
      </c>
      <c r="F440" s="458">
        <f>'LIT FGD'!$F$62</f>
        <v>0</v>
      </c>
      <c r="G440" s="458">
        <f>'LIT FGD'!$G$62</f>
        <v>0</v>
      </c>
      <c r="H440" s="458">
        <f>'LIT FGD'!$H$62</f>
        <v>0</v>
      </c>
      <c r="I440" s="458">
        <f>'LIT FGD'!$I$62</f>
        <v>0</v>
      </c>
      <c r="J440" s="458">
        <f>'LIT FGD'!$J$62</f>
        <v>0</v>
      </c>
      <c r="K440" s="458">
        <f>'LIT FGD'!$K$62</f>
        <v>0</v>
      </c>
      <c r="L440" s="458">
        <f>'LIT FGD'!$L$62</f>
        <v>0</v>
      </c>
      <c r="M440" s="458">
        <f>'LIT FGD'!$M$62</f>
        <v>143984</v>
      </c>
    </row>
    <row r="441" spans="2:13" s="440" customFormat="1" hidden="1" outlineLevel="1">
      <c r="B441" s="770" t="str">
        <f>'LSCO FGD'!$B$2</f>
        <v>Lamar State College - Orange</v>
      </c>
      <c r="C441" s="458"/>
      <c r="D441" s="458">
        <f>'LSCO FGD'!$D$62</f>
        <v>620461</v>
      </c>
      <c r="E441" s="458">
        <f>'LSCO FGD'!$E$62</f>
        <v>476181</v>
      </c>
      <c r="F441" s="458">
        <f>'LSCO FGD'!$F$62</f>
        <v>0</v>
      </c>
      <c r="G441" s="458">
        <f>'LSCO FGD'!$G$62</f>
        <v>534422</v>
      </c>
      <c r="H441" s="458">
        <f>'LSCO FGD'!$H$62</f>
        <v>0</v>
      </c>
      <c r="I441" s="458">
        <f>'LSCO FGD'!$I$62</f>
        <v>0</v>
      </c>
      <c r="J441" s="458">
        <f>'LSCO FGD'!$J$62</f>
        <v>0</v>
      </c>
      <c r="K441" s="458">
        <f>'LSCO FGD'!$K$62</f>
        <v>0</v>
      </c>
      <c r="L441" s="458">
        <f>'LSCO FGD'!$L$62</f>
        <v>0</v>
      </c>
      <c r="M441" s="458">
        <f>'LSCO FGD'!$M$62</f>
        <v>1631064</v>
      </c>
    </row>
    <row r="442" spans="2:13" s="440" customFormat="1" hidden="1" outlineLevel="1">
      <c r="B442" s="770" t="str">
        <f>'LSCPA FGD'!$B$2</f>
        <v>Lamar State College - Port Arthur</v>
      </c>
      <c r="C442" s="458"/>
      <c r="D442" s="458">
        <f>'LSCPA FGD'!$D$62</f>
        <v>186899</v>
      </c>
      <c r="E442" s="458">
        <f>'LSCPA FGD'!$E$62</f>
        <v>18529</v>
      </c>
      <c r="F442" s="458">
        <f>'LSCPA FGD'!$F$62</f>
        <v>0</v>
      </c>
      <c r="G442" s="458">
        <f>'LSCPA FGD'!$G$62</f>
        <v>68963</v>
      </c>
      <c r="H442" s="458">
        <f>'LSCPA FGD'!$H$62</f>
        <v>0</v>
      </c>
      <c r="I442" s="458">
        <f>'LSCPA FGD'!$I$62</f>
        <v>0</v>
      </c>
      <c r="J442" s="458">
        <f>'LSCPA FGD'!$J$62</f>
        <v>0</v>
      </c>
      <c r="K442" s="458">
        <f>'LSCPA FGD'!$K$62</f>
        <v>0</v>
      </c>
      <c r="L442" s="458">
        <f>'LSCPA FGD'!$L$62</f>
        <v>0</v>
      </c>
      <c r="M442" s="458">
        <f>'LSCPA FGD'!$M$62</f>
        <v>274391</v>
      </c>
    </row>
    <row r="443" spans="2:13" s="440" customFormat="1" hidden="1" outlineLevel="1">
      <c r="B443" s="770"/>
      <c r="C443" s="458"/>
      <c r="D443" s="458"/>
      <c r="E443" s="458"/>
      <c r="F443" s="458"/>
      <c r="G443" s="458"/>
      <c r="H443" s="458"/>
      <c r="I443" s="458"/>
      <c r="J443" s="458"/>
      <c r="K443" s="458"/>
      <c r="L443" s="458"/>
      <c r="M443" s="458"/>
    </row>
    <row r="444" spans="2:13" s="440" customFormat="1" hidden="1" outlineLevel="1">
      <c r="B444" s="770"/>
      <c r="C444" s="458"/>
      <c r="D444" s="458"/>
      <c r="E444" s="458"/>
      <c r="F444" s="458"/>
      <c r="G444" s="458"/>
      <c r="H444" s="458"/>
      <c r="I444" s="458"/>
      <c r="J444" s="458"/>
      <c r="K444" s="458"/>
      <c r="L444" s="458"/>
      <c r="M444" s="458"/>
    </row>
    <row r="445" spans="2:13" s="440" customFormat="1" hidden="1" outlineLevel="1">
      <c r="B445" s="770"/>
      <c r="C445" s="458"/>
      <c r="D445" s="458"/>
      <c r="E445" s="458"/>
      <c r="F445" s="458"/>
      <c r="G445" s="458"/>
      <c r="H445" s="458"/>
      <c r="I445" s="458"/>
      <c r="J445" s="458"/>
      <c r="K445" s="458"/>
      <c r="L445" s="458"/>
      <c r="M445" s="458"/>
    </row>
    <row r="446" spans="2:13" s="440" customFormat="1" hidden="1" outlineLevel="1">
      <c r="B446" s="770"/>
      <c r="C446" s="458"/>
      <c r="D446" s="458"/>
      <c r="E446" s="458"/>
      <c r="F446" s="458"/>
      <c r="G446" s="458"/>
      <c r="H446" s="458"/>
      <c r="I446" s="458"/>
      <c r="J446" s="458"/>
      <c r="K446" s="458"/>
      <c r="L446" s="458"/>
      <c r="M446" s="458"/>
    </row>
    <row r="447" spans="2:13" s="440" customFormat="1" hidden="1" outlineLevel="1">
      <c r="B447" s="770"/>
      <c r="C447" s="458"/>
      <c r="D447" s="458"/>
      <c r="E447" s="458"/>
      <c r="F447" s="458"/>
      <c r="G447" s="458"/>
      <c r="H447" s="458"/>
      <c r="I447" s="458"/>
      <c r="J447" s="458"/>
      <c r="K447" s="458"/>
      <c r="L447" s="458"/>
      <c r="M447" s="458"/>
    </row>
    <row r="448" spans="2:13" s="440" customFormat="1" hidden="1" outlineLevel="1">
      <c r="B448" s="770"/>
      <c r="C448" s="458"/>
      <c r="D448" s="458"/>
      <c r="E448" s="458"/>
      <c r="F448" s="458"/>
      <c r="G448" s="458"/>
      <c r="H448" s="458"/>
      <c r="I448" s="458"/>
      <c r="J448" s="458"/>
      <c r="K448" s="458"/>
      <c r="L448" s="458"/>
      <c r="M448" s="458"/>
    </row>
    <row r="449" spans="2:13" s="440" customFormat="1" collapsed="1">
      <c r="B449" s="440" t="s">
        <v>16</v>
      </c>
      <c r="C449" s="458"/>
      <c r="D449" s="458">
        <f t="shared" ref="D449:M449" si="43">SUM(D440:D448)</f>
        <v>929166</v>
      </c>
      <c r="E449" s="458">
        <f t="shared" si="43"/>
        <v>516888</v>
      </c>
      <c r="F449" s="458">
        <f t="shared" si="43"/>
        <v>0</v>
      </c>
      <c r="G449" s="458">
        <f t="shared" si="43"/>
        <v>603385</v>
      </c>
      <c r="H449" s="458">
        <f t="shared" si="43"/>
        <v>0</v>
      </c>
      <c r="I449" s="458">
        <f t="shared" si="43"/>
        <v>0</v>
      </c>
      <c r="J449" s="458">
        <f t="shared" si="43"/>
        <v>0</v>
      </c>
      <c r="K449" s="458">
        <f t="shared" si="43"/>
        <v>0</v>
      </c>
      <c r="L449" s="458">
        <f t="shared" si="43"/>
        <v>0</v>
      </c>
      <c r="M449" s="458">
        <f t="shared" si="43"/>
        <v>2049439</v>
      </c>
    </row>
    <row r="450" spans="2:13" s="440" customFormat="1" hidden="1" outlineLevel="1">
      <c r="B450" s="770" t="str">
        <f>'LIT FGD'!$B$2</f>
        <v>Lamar Institute of Technology</v>
      </c>
      <c r="C450" s="458"/>
      <c r="D450" s="458">
        <f>'LIT FGD'!$D$63</f>
        <v>2032560</v>
      </c>
      <c r="E450" s="458">
        <f>'LIT FGD'!$E$63</f>
        <v>173022</v>
      </c>
      <c r="F450" s="458">
        <f>'LIT FGD'!$F$63</f>
        <v>0</v>
      </c>
      <c r="G450" s="458">
        <f>'LIT FGD'!$G$63</f>
        <v>0</v>
      </c>
      <c r="H450" s="458">
        <f>'LIT FGD'!$H$63</f>
        <v>0</v>
      </c>
      <c r="I450" s="458">
        <f>'LIT FGD'!$I$63</f>
        <v>0</v>
      </c>
      <c r="J450" s="458">
        <f>'LIT FGD'!$J$63</f>
        <v>0</v>
      </c>
      <c r="K450" s="458">
        <f>'LIT FGD'!$K$63</f>
        <v>0</v>
      </c>
      <c r="L450" s="458">
        <f>'LIT FGD'!$L$63</f>
        <v>0</v>
      </c>
      <c r="M450" s="458">
        <f>'LIT FGD'!$M$63</f>
        <v>2205582</v>
      </c>
    </row>
    <row r="451" spans="2:13" s="440" customFormat="1" hidden="1" outlineLevel="1">
      <c r="B451" s="770" t="str">
        <f>'LSCO FGD'!$B$2</f>
        <v>Lamar State College - Orange</v>
      </c>
      <c r="C451" s="458"/>
      <c r="D451" s="458">
        <f>'LSCO FGD'!$D$63</f>
        <v>2090091</v>
      </c>
      <c r="E451" s="458">
        <f>'LSCO FGD'!$E$63</f>
        <v>566946</v>
      </c>
      <c r="F451" s="458">
        <f>'LSCO FGD'!$F$63</f>
        <v>0</v>
      </c>
      <c r="G451" s="458">
        <f>'LSCO FGD'!$G$63</f>
        <v>0</v>
      </c>
      <c r="H451" s="458">
        <f>'LSCO FGD'!$H$63</f>
        <v>0</v>
      </c>
      <c r="I451" s="458">
        <f>'LSCO FGD'!$I$63</f>
        <v>0</v>
      </c>
      <c r="J451" s="458">
        <f>'LSCO FGD'!$J$63</f>
        <v>0</v>
      </c>
      <c r="K451" s="458">
        <f>'LSCO FGD'!$K$63</f>
        <v>0</v>
      </c>
      <c r="L451" s="458">
        <f>'LSCO FGD'!$L$63</f>
        <v>0</v>
      </c>
      <c r="M451" s="458">
        <f>'LSCO FGD'!$M$63</f>
        <v>2657037</v>
      </c>
    </row>
    <row r="452" spans="2:13" s="440" customFormat="1" hidden="1" outlineLevel="1">
      <c r="B452" s="770" t="str">
        <f>'LSCPA FGD'!$B$2</f>
        <v>Lamar State College - Port Arthur</v>
      </c>
      <c r="C452" s="458"/>
      <c r="D452" s="458">
        <f>'LSCPA FGD'!$D$63</f>
        <v>1570753</v>
      </c>
      <c r="E452" s="458">
        <f>'LSCPA FGD'!$E$63</f>
        <v>364567</v>
      </c>
      <c r="F452" s="458">
        <f>'LSCPA FGD'!$F$63</f>
        <v>0</v>
      </c>
      <c r="G452" s="458">
        <f>'LSCPA FGD'!$G$63</f>
        <v>1969072</v>
      </c>
      <c r="H452" s="458">
        <f>'LSCPA FGD'!$H$63</f>
        <v>0</v>
      </c>
      <c r="I452" s="458">
        <f>'LSCPA FGD'!$I$63</f>
        <v>0</v>
      </c>
      <c r="J452" s="458">
        <f>'LSCPA FGD'!$J$63</f>
        <v>0</v>
      </c>
      <c r="K452" s="458">
        <f>'LSCPA FGD'!$K$63</f>
        <v>0</v>
      </c>
      <c r="L452" s="458">
        <f>'LSCPA FGD'!$L$63</f>
        <v>0</v>
      </c>
      <c r="M452" s="458">
        <f>'LSCPA FGD'!$M$63</f>
        <v>3904392</v>
      </c>
    </row>
    <row r="453" spans="2:13" s="440" customFormat="1" hidden="1" outlineLevel="1">
      <c r="B453" s="770"/>
      <c r="C453" s="458"/>
      <c r="D453" s="458"/>
      <c r="E453" s="458"/>
      <c r="F453" s="458"/>
      <c r="G453" s="458"/>
      <c r="H453" s="458"/>
      <c r="I453" s="458"/>
      <c r="J453" s="458"/>
      <c r="K453" s="458"/>
      <c r="L453" s="458"/>
      <c r="M453" s="458"/>
    </row>
    <row r="454" spans="2:13" s="440" customFormat="1" hidden="1" outlineLevel="1">
      <c r="B454" s="770"/>
      <c r="C454" s="458"/>
      <c r="D454" s="458"/>
      <c r="E454" s="458"/>
      <c r="F454" s="458"/>
      <c r="G454" s="458"/>
      <c r="H454" s="458"/>
      <c r="I454" s="458"/>
      <c r="J454" s="458"/>
      <c r="K454" s="458"/>
      <c r="L454" s="458"/>
      <c r="M454" s="458"/>
    </row>
    <row r="455" spans="2:13" s="440" customFormat="1" hidden="1" outlineLevel="1">
      <c r="B455" s="770"/>
      <c r="C455" s="458"/>
      <c r="D455" s="458"/>
      <c r="E455" s="458"/>
      <c r="F455" s="458"/>
      <c r="G455" s="458"/>
      <c r="H455" s="458"/>
      <c r="I455" s="458"/>
      <c r="J455" s="458"/>
      <c r="K455" s="458"/>
      <c r="L455" s="458"/>
      <c r="M455" s="458"/>
    </row>
    <row r="456" spans="2:13" s="440" customFormat="1" hidden="1" outlineLevel="1">
      <c r="B456" s="770"/>
      <c r="C456" s="458"/>
      <c r="D456" s="458"/>
      <c r="E456" s="458"/>
      <c r="F456" s="458"/>
      <c r="G456" s="458"/>
      <c r="H456" s="458"/>
      <c r="I456" s="458"/>
      <c r="J456" s="458"/>
      <c r="K456" s="458"/>
      <c r="L456" s="458"/>
      <c r="M456" s="458"/>
    </row>
    <row r="457" spans="2:13" s="440" customFormat="1" hidden="1" outlineLevel="1">
      <c r="B457" s="770"/>
      <c r="C457" s="458"/>
      <c r="D457" s="458"/>
      <c r="E457" s="458"/>
      <c r="F457" s="458"/>
      <c r="G457" s="458"/>
      <c r="H457" s="458"/>
      <c r="I457" s="458"/>
      <c r="J457" s="458"/>
      <c r="K457" s="458"/>
      <c r="L457" s="458"/>
      <c r="M457" s="458"/>
    </row>
    <row r="458" spans="2:13" s="440" customFormat="1" hidden="1" outlineLevel="1">
      <c r="B458" s="770"/>
      <c r="C458" s="458"/>
      <c r="D458" s="458"/>
      <c r="E458" s="458"/>
      <c r="F458" s="458"/>
      <c r="G458" s="458"/>
      <c r="H458" s="458"/>
      <c r="I458" s="458"/>
      <c r="J458" s="458"/>
      <c r="K458" s="458"/>
      <c r="L458" s="458"/>
      <c r="M458" s="458"/>
    </row>
    <row r="459" spans="2:13" s="440" customFormat="1" collapsed="1">
      <c r="B459" s="440" t="s">
        <v>17</v>
      </c>
      <c r="C459" s="458"/>
      <c r="D459" s="458">
        <f t="shared" ref="D459:M459" si="44">SUM(D450:D458)</f>
        <v>5693404</v>
      </c>
      <c r="E459" s="458">
        <f t="shared" si="44"/>
        <v>1104535</v>
      </c>
      <c r="F459" s="458">
        <f t="shared" si="44"/>
        <v>0</v>
      </c>
      <c r="G459" s="458">
        <f t="shared" si="44"/>
        <v>1969072</v>
      </c>
      <c r="H459" s="458">
        <f t="shared" si="44"/>
        <v>0</v>
      </c>
      <c r="I459" s="458">
        <f t="shared" si="44"/>
        <v>0</v>
      </c>
      <c r="J459" s="458">
        <f t="shared" si="44"/>
        <v>0</v>
      </c>
      <c r="K459" s="458">
        <f t="shared" si="44"/>
        <v>0</v>
      </c>
      <c r="L459" s="458">
        <f t="shared" si="44"/>
        <v>0</v>
      </c>
      <c r="M459" s="458">
        <f t="shared" si="44"/>
        <v>8767011</v>
      </c>
    </row>
    <row r="460" spans="2:13" s="440" customFormat="1" hidden="1" outlineLevel="1">
      <c r="B460" s="770" t="str">
        <f>'LIT FGD'!$B$2</f>
        <v>Lamar Institute of Technology</v>
      </c>
      <c r="C460" s="458"/>
      <c r="D460" s="458">
        <f>'LIT FGD'!$D$64</f>
        <v>1159349</v>
      </c>
      <c r="E460" s="458">
        <f>'LIT FGD'!$E$64</f>
        <v>60264</v>
      </c>
      <c r="F460" s="458">
        <f>'LIT FGD'!$F$64</f>
        <v>0</v>
      </c>
      <c r="G460" s="458">
        <f>'LIT FGD'!$G$64</f>
        <v>295255</v>
      </c>
      <c r="H460" s="458">
        <f>'LIT FGD'!$H$64</f>
        <v>0</v>
      </c>
      <c r="I460" s="458">
        <f>'LIT FGD'!$I$64</f>
        <v>0</v>
      </c>
      <c r="J460" s="458">
        <f>'LIT FGD'!$J$64</f>
        <v>0</v>
      </c>
      <c r="K460" s="458">
        <f>'LIT FGD'!$K$64</f>
        <v>0</v>
      </c>
      <c r="L460" s="458">
        <f>'LIT FGD'!$L$64</f>
        <v>0</v>
      </c>
      <c r="M460" s="458">
        <f>'LIT FGD'!$M$64</f>
        <v>1514868</v>
      </c>
    </row>
    <row r="461" spans="2:13" s="440" customFormat="1" hidden="1" outlineLevel="1">
      <c r="B461" s="770" t="str">
        <f>'LSCO FGD'!$B$2</f>
        <v>Lamar State College - Orange</v>
      </c>
      <c r="C461" s="458"/>
      <c r="D461" s="458">
        <f>'LSCO FGD'!$D$64</f>
        <v>1334756</v>
      </c>
      <c r="E461" s="458">
        <f>'LSCO FGD'!$E$64</f>
        <v>105454</v>
      </c>
      <c r="F461" s="458">
        <f>'LSCO FGD'!$F$64</f>
        <v>539132</v>
      </c>
      <c r="G461" s="458">
        <f>'LSCO FGD'!$G$64</f>
        <v>0</v>
      </c>
      <c r="H461" s="458">
        <f>'LSCO FGD'!$H$64</f>
        <v>0</v>
      </c>
      <c r="I461" s="458">
        <f>'LSCO FGD'!$I$64</f>
        <v>0</v>
      </c>
      <c r="J461" s="458">
        <f>'LSCO FGD'!$J$64</f>
        <v>0</v>
      </c>
      <c r="K461" s="458">
        <f>'LSCO FGD'!$K$64</f>
        <v>0</v>
      </c>
      <c r="L461" s="458">
        <f>'LSCO FGD'!$L$64</f>
        <v>0</v>
      </c>
      <c r="M461" s="458">
        <f>'LSCO FGD'!$M$64</f>
        <v>1979342</v>
      </c>
    </row>
    <row r="462" spans="2:13" s="440" customFormat="1" hidden="1" outlineLevel="1">
      <c r="B462" s="770" t="str">
        <f>'LSCPA FGD'!$B$2</f>
        <v>Lamar State College - Port Arthur</v>
      </c>
      <c r="C462" s="458"/>
      <c r="D462" s="458">
        <f>'LSCPA FGD'!$D$64</f>
        <v>1576320</v>
      </c>
      <c r="E462" s="458">
        <f>'LSCPA FGD'!$E$64</f>
        <v>91967</v>
      </c>
      <c r="F462" s="458">
        <f>'LSCPA FGD'!$F$64</f>
        <v>0</v>
      </c>
      <c r="G462" s="458">
        <f>'LSCPA FGD'!$G$64</f>
        <v>56631</v>
      </c>
      <c r="H462" s="458">
        <f>'LSCPA FGD'!$H$64</f>
        <v>0</v>
      </c>
      <c r="I462" s="458">
        <f>'LSCPA FGD'!$I$64</f>
        <v>0</v>
      </c>
      <c r="J462" s="458">
        <f>'LSCPA FGD'!$J$64</f>
        <v>0</v>
      </c>
      <c r="K462" s="458">
        <f>'LSCPA FGD'!$K$64</f>
        <v>0</v>
      </c>
      <c r="L462" s="458">
        <f>'LSCPA FGD'!$L$64</f>
        <v>0</v>
      </c>
      <c r="M462" s="458">
        <f>'LSCPA FGD'!$M$64</f>
        <v>1724918</v>
      </c>
    </row>
    <row r="463" spans="2:13" s="440" customFormat="1" hidden="1" outlineLevel="1">
      <c r="B463" s="770"/>
      <c r="C463" s="458"/>
      <c r="D463" s="458"/>
      <c r="E463" s="458"/>
      <c r="F463" s="458"/>
      <c r="G463" s="458"/>
      <c r="H463" s="458"/>
      <c r="I463" s="458"/>
      <c r="J463" s="458"/>
      <c r="K463" s="458"/>
      <c r="L463" s="458"/>
      <c r="M463" s="458"/>
    </row>
    <row r="464" spans="2:13" s="440" customFormat="1" hidden="1" outlineLevel="1">
      <c r="B464" s="770"/>
      <c r="C464" s="458"/>
      <c r="D464" s="458"/>
      <c r="E464" s="458"/>
      <c r="F464" s="458"/>
      <c r="G464" s="458"/>
      <c r="H464" s="458"/>
      <c r="I464" s="458"/>
      <c r="J464" s="458"/>
      <c r="K464" s="458"/>
      <c r="L464" s="458"/>
      <c r="M464" s="458"/>
    </row>
    <row r="465" spans="2:13" s="440" customFormat="1" hidden="1" outlineLevel="1">
      <c r="B465" s="770"/>
      <c r="C465" s="458"/>
      <c r="D465" s="458"/>
      <c r="E465" s="458"/>
      <c r="F465" s="458"/>
      <c r="G465" s="458"/>
      <c r="H465" s="458"/>
      <c r="I465" s="458"/>
      <c r="J465" s="458"/>
      <c r="K465" s="458"/>
      <c r="L465" s="458"/>
      <c r="M465" s="458"/>
    </row>
    <row r="466" spans="2:13" s="440" customFormat="1" hidden="1" outlineLevel="1">
      <c r="B466" s="770"/>
      <c r="C466" s="458"/>
      <c r="D466" s="458"/>
      <c r="E466" s="458"/>
      <c r="F466" s="458"/>
      <c r="G466" s="458"/>
      <c r="H466" s="458"/>
      <c r="I466" s="458"/>
      <c r="J466" s="458"/>
      <c r="K466" s="458"/>
      <c r="L466" s="458"/>
      <c r="M466" s="458"/>
    </row>
    <row r="467" spans="2:13" s="440" customFormat="1" hidden="1" outlineLevel="1">
      <c r="B467" s="770"/>
      <c r="C467" s="458"/>
      <c r="D467" s="458"/>
      <c r="E467" s="458"/>
      <c r="F467" s="458"/>
      <c r="G467" s="458"/>
      <c r="H467" s="458"/>
      <c r="I467" s="458"/>
      <c r="J467" s="458"/>
      <c r="K467" s="458"/>
      <c r="L467" s="458"/>
      <c r="M467" s="458"/>
    </row>
    <row r="468" spans="2:13" s="440" customFormat="1" hidden="1" outlineLevel="1">
      <c r="B468" s="770"/>
      <c r="C468" s="458"/>
      <c r="D468" s="458"/>
      <c r="E468" s="458"/>
      <c r="F468" s="458"/>
      <c r="G468" s="458"/>
      <c r="H468" s="458"/>
      <c r="I468" s="458"/>
      <c r="J468" s="458"/>
      <c r="K468" s="458"/>
      <c r="L468" s="458"/>
      <c r="M468" s="458"/>
    </row>
    <row r="469" spans="2:13" s="440" customFormat="1" collapsed="1">
      <c r="B469" s="440" t="s">
        <v>18</v>
      </c>
      <c r="C469" s="458"/>
      <c r="D469" s="458">
        <f t="shared" ref="D469:M469" si="45">SUM(D460:D468)</f>
        <v>4070425</v>
      </c>
      <c r="E469" s="458">
        <f t="shared" si="45"/>
        <v>257685</v>
      </c>
      <c r="F469" s="458">
        <f t="shared" si="45"/>
        <v>539132</v>
      </c>
      <c r="G469" s="458">
        <f t="shared" si="45"/>
        <v>351886</v>
      </c>
      <c r="H469" s="458">
        <f t="shared" si="45"/>
        <v>0</v>
      </c>
      <c r="I469" s="458">
        <f t="shared" si="45"/>
        <v>0</v>
      </c>
      <c r="J469" s="458">
        <f t="shared" si="45"/>
        <v>0</v>
      </c>
      <c r="K469" s="458">
        <f t="shared" si="45"/>
        <v>0</v>
      </c>
      <c r="L469" s="458">
        <f t="shared" si="45"/>
        <v>0</v>
      </c>
      <c r="M469" s="458">
        <f t="shared" si="45"/>
        <v>5219128</v>
      </c>
    </row>
    <row r="470" spans="2:13" s="440" customFormat="1" hidden="1" outlineLevel="1">
      <c r="B470" s="770" t="str">
        <f>'LIT FGD'!$B$2</f>
        <v>Lamar Institute of Technology</v>
      </c>
      <c r="C470" s="458"/>
      <c r="D470" s="458">
        <f>'LIT FGD'!$D$65</f>
        <v>3545809</v>
      </c>
      <c r="E470" s="458">
        <f>'LIT FGD'!$E$65</f>
        <v>1079972</v>
      </c>
      <c r="F470" s="458">
        <f>'LIT FGD'!$F$65</f>
        <v>0</v>
      </c>
      <c r="G470" s="458">
        <f>'LIT FGD'!$G$65</f>
        <v>29818</v>
      </c>
      <c r="H470" s="458">
        <f>'LIT FGD'!$H$65</f>
        <v>0</v>
      </c>
      <c r="I470" s="458">
        <f>'LIT FGD'!$I$65</f>
        <v>0</v>
      </c>
      <c r="J470" s="458">
        <f>'LIT FGD'!$J$65</f>
        <v>0</v>
      </c>
      <c r="K470" s="458">
        <f>'LIT FGD'!$K$65</f>
        <v>0</v>
      </c>
      <c r="L470" s="458">
        <f>'LIT FGD'!$L$65</f>
        <v>0</v>
      </c>
      <c r="M470" s="458">
        <f>'LIT FGD'!$M$65</f>
        <v>4655599</v>
      </c>
    </row>
    <row r="471" spans="2:13" s="440" customFormat="1" hidden="1" outlineLevel="1">
      <c r="B471" s="770" t="str">
        <f>'LSCO FGD'!$B$2</f>
        <v>Lamar State College - Orange</v>
      </c>
      <c r="C471" s="458"/>
      <c r="D471" s="458">
        <f>'LSCO FGD'!$D$65</f>
        <v>2191690</v>
      </c>
      <c r="E471" s="458">
        <f>'LSCO FGD'!$E$65</f>
        <v>949488</v>
      </c>
      <c r="F471" s="458">
        <f>'LSCO FGD'!$F$65</f>
        <v>0</v>
      </c>
      <c r="G471" s="458">
        <f>'LSCO FGD'!$G$65</f>
        <v>40913</v>
      </c>
      <c r="H471" s="458">
        <f>'LSCO FGD'!$H$65</f>
        <v>0</v>
      </c>
      <c r="I471" s="458">
        <f>'LSCO FGD'!$I$65</f>
        <v>0</v>
      </c>
      <c r="J471" s="458">
        <f>'LSCO FGD'!$J$65</f>
        <v>0</v>
      </c>
      <c r="K471" s="458">
        <f>'LSCO FGD'!$K$65</f>
        <v>0</v>
      </c>
      <c r="L471" s="458">
        <f>'LSCO FGD'!$L$65</f>
        <v>0</v>
      </c>
      <c r="M471" s="458">
        <f>'LSCO FGD'!$M$65</f>
        <v>3182091</v>
      </c>
    </row>
    <row r="472" spans="2:13" s="440" customFormat="1" hidden="1" outlineLevel="1">
      <c r="B472" s="770" t="str">
        <f>'LSCPA FGD'!$B$2</f>
        <v>Lamar State College - Port Arthur</v>
      </c>
      <c r="C472" s="458"/>
      <c r="D472" s="458">
        <f>'LSCPA FGD'!$D$65</f>
        <v>4448189</v>
      </c>
      <c r="E472" s="458">
        <f>'LSCPA FGD'!$E$65</f>
        <v>849399</v>
      </c>
      <c r="F472" s="458">
        <f>'LSCPA FGD'!$F$65</f>
        <v>0</v>
      </c>
      <c r="G472" s="458">
        <f>'LSCPA FGD'!$G$65</f>
        <v>67660</v>
      </c>
      <c r="H472" s="458">
        <f>'LSCPA FGD'!$H$65</f>
        <v>0</v>
      </c>
      <c r="I472" s="458">
        <f>'LSCPA FGD'!$I$65</f>
        <v>0</v>
      </c>
      <c r="J472" s="458">
        <f>'LSCPA FGD'!$J$65</f>
        <v>0</v>
      </c>
      <c r="K472" s="458">
        <f>'LSCPA FGD'!$K$65</f>
        <v>0</v>
      </c>
      <c r="L472" s="458">
        <f>'LSCPA FGD'!$L$65</f>
        <v>0</v>
      </c>
      <c r="M472" s="458">
        <f>'LSCPA FGD'!$M$65</f>
        <v>5365248</v>
      </c>
    </row>
    <row r="473" spans="2:13" s="440" customFormat="1" hidden="1" outlineLevel="1">
      <c r="B473" s="770"/>
      <c r="C473" s="458"/>
      <c r="D473" s="458"/>
      <c r="E473" s="458"/>
      <c r="F473" s="458"/>
      <c r="G473" s="458"/>
      <c r="H473" s="458"/>
      <c r="I473" s="458"/>
      <c r="J473" s="458"/>
      <c r="K473" s="458"/>
      <c r="L473" s="458"/>
      <c r="M473" s="458"/>
    </row>
    <row r="474" spans="2:13" s="440" customFormat="1" hidden="1" outlineLevel="1">
      <c r="B474" s="770"/>
      <c r="C474" s="458"/>
      <c r="D474" s="458"/>
      <c r="E474" s="458"/>
      <c r="F474" s="458"/>
      <c r="G474" s="458"/>
      <c r="H474" s="458"/>
      <c r="I474" s="458"/>
      <c r="J474" s="458"/>
      <c r="K474" s="458"/>
      <c r="L474" s="458"/>
      <c r="M474" s="458"/>
    </row>
    <row r="475" spans="2:13" s="440" customFormat="1" hidden="1" outlineLevel="1">
      <c r="B475" s="770"/>
      <c r="C475" s="458"/>
      <c r="D475" s="458"/>
      <c r="E475" s="458"/>
      <c r="F475" s="458"/>
      <c r="G475" s="458"/>
      <c r="H475" s="458"/>
      <c r="I475" s="458"/>
      <c r="J475" s="458"/>
      <c r="K475" s="458"/>
      <c r="L475" s="458"/>
      <c r="M475" s="458"/>
    </row>
    <row r="476" spans="2:13" s="440" customFormat="1" hidden="1" outlineLevel="1">
      <c r="B476" s="770"/>
      <c r="C476" s="458"/>
      <c r="D476" s="458"/>
      <c r="E476" s="458"/>
      <c r="F476" s="458"/>
      <c r="G476" s="458"/>
      <c r="H476" s="458"/>
      <c r="I476" s="458"/>
      <c r="J476" s="458"/>
      <c r="K476" s="458"/>
      <c r="L476" s="458"/>
      <c r="M476" s="458"/>
    </row>
    <row r="477" spans="2:13" s="440" customFormat="1" hidden="1" outlineLevel="1">
      <c r="B477" s="770"/>
      <c r="C477" s="458"/>
      <c r="D477" s="458"/>
      <c r="E477" s="458"/>
      <c r="F477" s="458"/>
      <c r="G477" s="458"/>
      <c r="H477" s="458"/>
      <c r="I477" s="458"/>
      <c r="J477" s="458"/>
      <c r="K477" s="458"/>
      <c r="L477" s="458"/>
      <c r="M477" s="458"/>
    </row>
    <row r="478" spans="2:13" s="440" customFormat="1" hidden="1" outlineLevel="1">
      <c r="B478" s="770"/>
      <c r="C478" s="458"/>
      <c r="D478" s="458"/>
      <c r="E478" s="458"/>
      <c r="F478" s="458"/>
      <c r="G478" s="458"/>
      <c r="H478" s="458"/>
      <c r="I478" s="458"/>
      <c r="J478" s="458"/>
      <c r="K478" s="458"/>
      <c r="L478" s="458"/>
      <c r="M478" s="458"/>
    </row>
    <row r="479" spans="2:13" s="440" customFormat="1" collapsed="1">
      <c r="B479" s="440" t="s">
        <v>19</v>
      </c>
      <c r="C479" s="458"/>
      <c r="D479" s="458">
        <f t="shared" ref="D479:M479" si="46">SUM(D470:D478)</f>
        <v>10185688</v>
      </c>
      <c r="E479" s="458">
        <f t="shared" si="46"/>
        <v>2878859</v>
      </c>
      <c r="F479" s="458">
        <f t="shared" si="46"/>
        <v>0</v>
      </c>
      <c r="G479" s="458">
        <f t="shared" si="46"/>
        <v>138391</v>
      </c>
      <c r="H479" s="458">
        <f t="shared" si="46"/>
        <v>0</v>
      </c>
      <c r="I479" s="458">
        <f t="shared" si="46"/>
        <v>0</v>
      </c>
      <c r="J479" s="458">
        <f t="shared" si="46"/>
        <v>0</v>
      </c>
      <c r="K479" s="458">
        <f t="shared" si="46"/>
        <v>0</v>
      </c>
      <c r="L479" s="458">
        <f t="shared" si="46"/>
        <v>0</v>
      </c>
      <c r="M479" s="458">
        <f t="shared" si="46"/>
        <v>13202938</v>
      </c>
    </row>
    <row r="480" spans="2:13" s="440" customFormat="1" hidden="1" outlineLevel="1">
      <c r="B480" s="770" t="str">
        <f>'LIT FGD'!$B$2</f>
        <v>Lamar Institute of Technology</v>
      </c>
      <c r="C480" s="458"/>
      <c r="D480" s="458">
        <f>'LIT FGD'!$D$66</f>
        <v>1394510</v>
      </c>
      <c r="E480" s="458">
        <f>'LIT FGD'!$E$66</f>
        <v>1204499</v>
      </c>
      <c r="F480" s="458">
        <f>'LIT FGD'!$F$66</f>
        <v>0</v>
      </c>
      <c r="G480" s="458">
        <f>'LIT FGD'!$G$66</f>
        <v>35938</v>
      </c>
      <c r="H480" s="458">
        <f>'LIT FGD'!$H$66</f>
        <v>0</v>
      </c>
      <c r="I480" s="458">
        <f>'LIT FGD'!$I$66</f>
        <v>0</v>
      </c>
      <c r="J480" s="458">
        <f>'LIT FGD'!$J$66</f>
        <v>0</v>
      </c>
      <c r="K480" s="458">
        <f>'LIT FGD'!$K$66</f>
        <v>0</v>
      </c>
      <c r="L480" s="458">
        <f>'LIT FGD'!$L$66</f>
        <v>0</v>
      </c>
      <c r="M480" s="458">
        <f>'LIT FGD'!$M$66</f>
        <v>2634947</v>
      </c>
    </row>
    <row r="481" spans="2:13" s="440" customFormat="1" hidden="1" outlineLevel="1">
      <c r="B481" s="770" t="str">
        <f>'LSCO FGD'!$B$2</f>
        <v>Lamar State College - Orange</v>
      </c>
      <c r="C481" s="458"/>
      <c r="D481" s="458">
        <f>'LSCO FGD'!$D$66</f>
        <v>2563365</v>
      </c>
      <c r="E481" s="458">
        <f>'LSCO FGD'!$E$66</f>
        <v>-33394</v>
      </c>
      <c r="F481" s="458">
        <f>'LSCO FGD'!$F$66</f>
        <v>0</v>
      </c>
      <c r="G481" s="458">
        <f>'LSCO FGD'!$G$66</f>
        <v>0</v>
      </c>
      <c r="H481" s="458">
        <f>'LSCO FGD'!$H$66</f>
        <v>0</v>
      </c>
      <c r="I481" s="458">
        <f>'LSCO FGD'!$I$66</f>
        <v>0</v>
      </c>
      <c r="J481" s="458">
        <f>'LSCO FGD'!$J$66</f>
        <v>0</v>
      </c>
      <c r="K481" s="458">
        <f>'LSCO FGD'!$K$66</f>
        <v>0</v>
      </c>
      <c r="L481" s="458">
        <f>'LSCO FGD'!$L$66</f>
        <v>0</v>
      </c>
      <c r="M481" s="458">
        <f>'LSCO FGD'!$M$66</f>
        <v>2529971</v>
      </c>
    </row>
    <row r="482" spans="2:13" s="440" customFormat="1" hidden="1" outlineLevel="1">
      <c r="B482" s="770" t="str">
        <f>'LSCPA FGD'!$B$2</f>
        <v>Lamar State College - Port Arthur</v>
      </c>
      <c r="C482" s="458"/>
      <c r="D482" s="458">
        <f>'LSCPA FGD'!$D$66</f>
        <v>2363737</v>
      </c>
      <c r="E482" s="458">
        <f>'LSCPA FGD'!$E$66</f>
        <v>301032</v>
      </c>
      <c r="F482" s="458">
        <f>'LSCPA FGD'!$F$66</f>
        <v>0</v>
      </c>
      <c r="G482" s="458">
        <f>'LSCPA FGD'!$G$66</f>
        <v>0</v>
      </c>
      <c r="H482" s="458">
        <f>'LSCPA FGD'!$H$66</f>
        <v>0</v>
      </c>
      <c r="I482" s="458">
        <f>'LSCPA FGD'!$I$66</f>
        <v>0</v>
      </c>
      <c r="J482" s="458">
        <f>'LSCPA FGD'!$J$66</f>
        <v>0</v>
      </c>
      <c r="K482" s="458">
        <f>'LSCPA FGD'!$K$66</f>
        <v>0</v>
      </c>
      <c r="L482" s="458">
        <f>'LSCPA FGD'!$L$66</f>
        <v>0</v>
      </c>
      <c r="M482" s="458">
        <f>'LSCPA FGD'!$M$66</f>
        <v>2664769</v>
      </c>
    </row>
    <row r="483" spans="2:13" s="440" customFormat="1" hidden="1" outlineLevel="1">
      <c r="B483" s="770"/>
      <c r="C483" s="458"/>
      <c r="D483" s="458"/>
      <c r="E483" s="458"/>
      <c r="F483" s="458"/>
      <c r="G483" s="458"/>
      <c r="H483" s="458"/>
      <c r="I483" s="458"/>
      <c r="J483" s="458"/>
      <c r="K483" s="458"/>
      <c r="L483" s="458"/>
      <c r="M483" s="458"/>
    </row>
    <row r="484" spans="2:13" s="440" customFormat="1" hidden="1" outlineLevel="1">
      <c r="B484" s="770"/>
      <c r="C484" s="458"/>
      <c r="D484" s="458"/>
      <c r="E484" s="458"/>
      <c r="F484" s="458"/>
      <c r="G484" s="458"/>
      <c r="H484" s="458"/>
      <c r="I484" s="458"/>
      <c r="J484" s="458"/>
      <c r="K484" s="458"/>
      <c r="L484" s="458"/>
      <c r="M484" s="458"/>
    </row>
    <row r="485" spans="2:13" s="440" customFormat="1" hidden="1" outlineLevel="1">
      <c r="B485" s="770"/>
      <c r="C485" s="458"/>
      <c r="D485" s="458"/>
      <c r="E485" s="458"/>
      <c r="F485" s="458"/>
      <c r="G485" s="458"/>
      <c r="H485" s="458"/>
      <c r="I485" s="458"/>
      <c r="J485" s="458"/>
      <c r="K485" s="458"/>
      <c r="L485" s="458"/>
      <c r="M485" s="458"/>
    </row>
    <row r="486" spans="2:13" s="440" customFormat="1" hidden="1" outlineLevel="1">
      <c r="B486" s="770"/>
      <c r="C486" s="458"/>
      <c r="D486" s="458"/>
      <c r="E486" s="458"/>
      <c r="F486" s="458"/>
      <c r="G486" s="458"/>
      <c r="H486" s="458"/>
      <c r="I486" s="458"/>
      <c r="J486" s="458"/>
      <c r="K486" s="458"/>
      <c r="L486" s="458"/>
      <c r="M486" s="458"/>
    </row>
    <row r="487" spans="2:13" s="440" customFormat="1" hidden="1" outlineLevel="1">
      <c r="B487" s="770"/>
      <c r="C487" s="458"/>
      <c r="D487" s="458"/>
      <c r="E487" s="458"/>
      <c r="F487" s="458"/>
      <c r="G487" s="458"/>
      <c r="H487" s="458"/>
      <c r="I487" s="458"/>
      <c r="J487" s="458"/>
      <c r="K487" s="458"/>
      <c r="L487" s="458"/>
      <c r="M487" s="458"/>
    </row>
    <row r="488" spans="2:13" s="440" customFormat="1" hidden="1" outlineLevel="1">
      <c r="B488" s="770"/>
      <c r="C488" s="458"/>
      <c r="D488" s="458"/>
      <c r="E488" s="458"/>
      <c r="F488" s="458"/>
      <c r="G488" s="458"/>
      <c r="H488" s="458"/>
      <c r="I488" s="458"/>
      <c r="J488" s="458"/>
      <c r="K488" s="458"/>
      <c r="L488" s="458"/>
      <c r="M488" s="458"/>
    </row>
    <row r="489" spans="2:13" s="440" customFormat="1" collapsed="1">
      <c r="B489" s="440" t="s">
        <v>20</v>
      </c>
      <c r="C489" s="458"/>
      <c r="D489" s="458">
        <f t="shared" ref="D489:M489" si="47">SUM(D480:D488)</f>
        <v>6321612</v>
      </c>
      <c r="E489" s="458">
        <f t="shared" si="47"/>
        <v>1472137</v>
      </c>
      <c r="F489" s="458">
        <f t="shared" si="47"/>
        <v>0</v>
      </c>
      <c r="G489" s="458">
        <f t="shared" si="47"/>
        <v>35938</v>
      </c>
      <c r="H489" s="458">
        <f t="shared" si="47"/>
        <v>0</v>
      </c>
      <c r="I489" s="458">
        <f t="shared" si="47"/>
        <v>0</v>
      </c>
      <c r="J489" s="458">
        <f t="shared" si="47"/>
        <v>0</v>
      </c>
      <c r="K489" s="458">
        <f t="shared" si="47"/>
        <v>0</v>
      </c>
      <c r="L489" s="458">
        <f t="shared" si="47"/>
        <v>0</v>
      </c>
      <c r="M489" s="458">
        <f t="shared" si="47"/>
        <v>7829687</v>
      </c>
    </row>
    <row r="490" spans="2:13" s="440" customFormat="1" hidden="1" outlineLevel="1">
      <c r="B490" s="770" t="str">
        <f>'LIT FGD'!$B$2</f>
        <v>Lamar Institute of Technology</v>
      </c>
      <c r="C490" s="458"/>
      <c r="D490" s="458">
        <f>'LIT FGD'!$D$67</f>
        <v>0</v>
      </c>
      <c r="E490" s="458">
        <f>'LIT FGD'!$E$67</f>
        <v>0</v>
      </c>
      <c r="F490" s="458">
        <f>'LIT FGD'!$F$67</f>
        <v>0</v>
      </c>
      <c r="G490" s="458">
        <f>'LIT FGD'!$G$67</f>
        <v>8083149</v>
      </c>
      <c r="H490" s="458">
        <f>'LIT FGD'!$H$67</f>
        <v>0</v>
      </c>
      <c r="I490" s="458">
        <f>'LIT FGD'!$I$67</f>
        <v>0</v>
      </c>
      <c r="J490" s="458">
        <f>'LIT FGD'!$J$67</f>
        <v>0</v>
      </c>
      <c r="K490" s="458">
        <f>'LIT FGD'!$K$67</f>
        <v>0</v>
      </c>
      <c r="L490" s="458">
        <f>'LIT FGD'!$L$67</f>
        <v>0</v>
      </c>
      <c r="M490" s="458">
        <f>'LIT FGD'!$M$67</f>
        <v>8083149</v>
      </c>
    </row>
    <row r="491" spans="2:13" s="440" customFormat="1" hidden="1" outlineLevel="1">
      <c r="B491" s="770" t="str">
        <f>'LSCO FGD'!$B$2</f>
        <v>Lamar State College - Orange</v>
      </c>
      <c r="C491" s="458"/>
      <c r="D491" s="458">
        <f>'LSCO FGD'!$D$67</f>
        <v>1136823</v>
      </c>
      <c r="E491" s="458">
        <f>'LSCO FGD'!$E$67</f>
        <v>327690</v>
      </c>
      <c r="F491" s="458">
        <f>'LSCO FGD'!$F$67</f>
        <v>0</v>
      </c>
      <c r="G491" s="458">
        <f>'LSCO FGD'!$G$67</f>
        <v>6457302</v>
      </c>
      <c r="H491" s="458">
        <f>'LSCO FGD'!$H$67</f>
        <v>0</v>
      </c>
      <c r="I491" s="458">
        <f>'LSCO FGD'!$I$67</f>
        <v>0</v>
      </c>
      <c r="J491" s="458">
        <f>'LSCO FGD'!$J$67</f>
        <v>0</v>
      </c>
      <c r="K491" s="458">
        <f>'LSCO FGD'!$K$67</f>
        <v>0</v>
      </c>
      <c r="L491" s="458">
        <f>'LSCO FGD'!$L$67</f>
        <v>0</v>
      </c>
      <c r="M491" s="458">
        <f>'LSCO FGD'!$M$67</f>
        <v>7921815</v>
      </c>
    </row>
    <row r="492" spans="2:13" s="440" customFormat="1" hidden="1" outlineLevel="1">
      <c r="B492" s="770" t="str">
        <f>'LSCPA FGD'!$B$2</f>
        <v>Lamar State College - Port Arthur</v>
      </c>
      <c r="C492" s="458"/>
      <c r="D492" s="458">
        <f>'LSCPA FGD'!$D$67</f>
        <v>484134</v>
      </c>
      <c r="E492" s="458">
        <f>'LSCPA FGD'!$E$67</f>
        <v>489521</v>
      </c>
      <c r="F492" s="458">
        <f>'LSCPA FGD'!$F$67</f>
        <v>0</v>
      </c>
      <c r="G492" s="458">
        <f>'LSCPA FGD'!$G$67</f>
        <v>5971838</v>
      </c>
      <c r="H492" s="458">
        <f>'LSCPA FGD'!$H$67</f>
        <v>0</v>
      </c>
      <c r="I492" s="458">
        <f>'LSCPA FGD'!$I$67</f>
        <v>0</v>
      </c>
      <c r="J492" s="458">
        <f>'LSCPA FGD'!$J$67</f>
        <v>0</v>
      </c>
      <c r="K492" s="458">
        <f>'LSCPA FGD'!$K$67</f>
        <v>0</v>
      </c>
      <c r="L492" s="458">
        <f>'LSCPA FGD'!$L$67</f>
        <v>0</v>
      </c>
      <c r="M492" s="458">
        <f>'LSCPA FGD'!$M$67</f>
        <v>6945493</v>
      </c>
    </row>
    <row r="493" spans="2:13" s="440" customFormat="1" hidden="1" outlineLevel="1">
      <c r="B493" s="770"/>
      <c r="C493" s="458"/>
      <c r="D493" s="458"/>
      <c r="E493" s="458"/>
      <c r="F493" s="458"/>
      <c r="G493" s="458"/>
      <c r="H493" s="458"/>
      <c r="I493" s="458"/>
      <c r="J493" s="458"/>
      <c r="K493" s="458"/>
      <c r="L493" s="458"/>
      <c r="M493" s="458"/>
    </row>
    <row r="494" spans="2:13" s="440" customFormat="1" hidden="1" outlineLevel="1">
      <c r="B494" s="770"/>
      <c r="C494" s="458"/>
      <c r="D494" s="458"/>
      <c r="E494" s="458"/>
      <c r="F494" s="458"/>
      <c r="G494" s="458"/>
      <c r="H494" s="458"/>
      <c r="I494" s="458"/>
      <c r="J494" s="458"/>
      <c r="K494" s="458"/>
      <c r="L494" s="458"/>
      <c r="M494" s="458"/>
    </row>
    <row r="495" spans="2:13" s="440" customFormat="1" hidden="1" outlineLevel="1">
      <c r="B495" s="770"/>
      <c r="C495" s="458"/>
      <c r="D495" s="458"/>
      <c r="E495" s="458"/>
      <c r="F495" s="458"/>
      <c r="G495" s="458"/>
      <c r="H495" s="458"/>
      <c r="I495" s="458"/>
      <c r="J495" s="458"/>
      <c r="K495" s="458"/>
      <c r="L495" s="458"/>
      <c r="M495" s="458"/>
    </row>
    <row r="496" spans="2:13" s="440" customFormat="1" hidden="1" outlineLevel="1">
      <c r="B496" s="770"/>
      <c r="C496" s="458"/>
      <c r="D496" s="458"/>
      <c r="E496" s="458"/>
      <c r="F496" s="458"/>
      <c r="G496" s="458"/>
      <c r="H496" s="458"/>
      <c r="I496" s="458"/>
      <c r="J496" s="458"/>
      <c r="K496" s="458"/>
      <c r="L496" s="458"/>
      <c r="M496" s="458"/>
    </row>
    <row r="497" spans="2:13" s="440" customFormat="1" hidden="1" outlineLevel="1">
      <c r="B497" s="770"/>
      <c r="C497" s="458"/>
      <c r="D497" s="458"/>
      <c r="E497" s="458"/>
      <c r="F497" s="458"/>
      <c r="G497" s="458"/>
      <c r="H497" s="458"/>
      <c r="I497" s="458"/>
      <c r="J497" s="458"/>
      <c r="K497" s="458"/>
      <c r="L497" s="458"/>
      <c r="M497" s="458"/>
    </row>
    <row r="498" spans="2:13" s="440" customFormat="1" hidden="1" outlineLevel="1">
      <c r="B498" s="770"/>
      <c r="C498" s="458"/>
      <c r="D498" s="458"/>
      <c r="E498" s="458"/>
      <c r="F498" s="458"/>
      <c r="G498" s="458"/>
      <c r="H498" s="458"/>
      <c r="I498" s="458"/>
      <c r="J498" s="458"/>
      <c r="K498" s="458"/>
      <c r="L498" s="458"/>
      <c r="M498" s="458"/>
    </row>
    <row r="499" spans="2:13" s="440" customFormat="1" collapsed="1">
      <c r="B499" s="440" t="s">
        <v>21</v>
      </c>
      <c r="C499" s="458"/>
      <c r="D499" s="458">
        <f t="shared" ref="D499:M499" si="48">SUM(D490:D498)</f>
        <v>1620957</v>
      </c>
      <c r="E499" s="458">
        <f t="shared" si="48"/>
        <v>817211</v>
      </c>
      <c r="F499" s="458">
        <f t="shared" si="48"/>
        <v>0</v>
      </c>
      <c r="G499" s="458">
        <f t="shared" si="48"/>
        <v>20512289</v>
      </c>
      <c r="H499" s="458">
        <f t="shared" si="48"/>
        <v>0</v>
      </c>
      <c r="I499" s="458">
        <f t="shared" si="48"/>
        <v>0</v>
      </c>
      <c r="J499" s="458">
        <f t="shared" si="48"/>
        <v>0</v>
      </c>
      <c r="K499" s="458">
        <f t="shared" si="48"/>
        <v>0</v>
      </c>
      <c r="L499" s="458">
        <f t="shared" si="48"/>
        <v>0</v>
      </c>
      <c r="M499" s="458">
        <f t="shared" si="48"/>
        <v>22950457</v>
      </c>
    </row>
    <row r="500" spans="2:13" s="440" customFormat="1" hidden="1" outlineLevel="1">
      <c r="B500" s="770" t="str">
        <f>'LIT FGD'!$B$2</f>
        <v>Lamar Institute of Technology</v>
      </c>
      <c r="C500" s="458"/>
      <c r="D500" s="458">
        <f>'LIT FGD'!$D$68</f>
        <v>0</v>
      </c>
      <c r="E500" s="458">
        <f>'LIT FGD'!$E$68</f>
        <v>0</v>
      </c>
      <c r="F500" s="458">
        <f>'LIT FGD'!$F$68</f>
        <v>460865</v>
      </c>
      <c r="G500" s="458">
        <f>'LIT FGD'!$G$68</f>
        <v>0</v>
      </c>
      <c r="H500" s="458">
        <f>'LIT FGD'!$H$68</f>
        <v>0</v>
      </c>
      <c r="I500" s="458">
        <f>'LIT FGD'!$I$68</f>
        <v>0</v>
      </c>
      <c r="J500" s="458">
        <f>'LIT FGD'!$J$68</f>
        <v>0</v>
      </c>
      <c r="K500" s="458">
        <f>'LIT FGD'!$K$68</f>
        <v>0</v>
      </c>
      <c r="L500" s="458">
        <f>'LIT FGD'!$L$68</f>
        <v>0</v>
      </c>
      <c r="M500" s="458">
        <f>'LIT FGD'!$M$68</f>
        <v>460865</v>
      </c>
    </row>
    <row r="501" spans="2:13" s="440" customFormat="1" hidden="1" outlineLevel="1">
      <c r="B501" s="770" t="str">
        <f>'LSCO FGD'!$B$2</f>
        <v>Lamar State College - Orange</v>
      </c>
      <c r="C501" s="458"/>
      <c r="D501" s="458">
        <f>'LSCO FGD'!$D$68</f>
        <v>0</v>
      </c>
      <c r="E501" s="458">
        <f>'LSCO FGD'!$E$68</f>
        <v>0</v>
      </c>
      <c r="F501" s="458">
        <f>'LSCO FGD'!$F$68</f>
        <v>0</v>
      </c>
      <c r="G501" s="458">
        <f>'LSCO FGD'!$G$68</f>
        <v>0</v>
      </c>
      <c r="H501" s="458">
        <f>'LSCO FGD'!$H$68</f>
        <v>0</v>
      </c>
      <c r="I501" s="458">
        <f>'LSCO FGD'!$I$68</f>
        <v>0</v>
      </c>
      <c r="J501" s="458">
        <f>'LSCO FGD'!$J$68</f>
        <v>0</v>
      </c>
      <c r="K501" s="458">
        <f>'LSCO FGD'!$K$68</f>
        <v>0</v>
      </c>
      <c r="L501" s="458">
        <f>'LSCO FGD'!$L$68</f>
        <v>0</v>
      </c>
      <c r="M501" s="458">
        <f>'LSCO FGD'!$M$68</f>
        <v>0</v>
      </c>
    </row>
    <row r="502" spans="2:13" s="440" customFormat="1" hidden="1" outlineLevel="1">
      <c r="B502" s="770" t="str">
        <f>'LSCPA FGD'!$B$2</f>
        <v>Lamar State College - Port Arthur</v>
      </c>
      <c r="C502" s="458"/>
      <c r="D502" s="458">
        <f>'LSCPA FGD'!$D$68</f>
        <v>0</v>
      </c>
      <c r="E502" s="458">
        <f>'LSCPA FGD'!$E$68</f>
        <v>0</v>
      </c>
      <c r="F502" s="458">
        <f>'LSCPA FGD'!$F$68</f>
        <v>1212028</v>
      </c>
      <c r="G502" s="458">
        <f>'LSCPA FGD'!$G$68</f>
        <v>0</v>
      </c>
      <c r="H502" s="458">
        <f>'LSCPA FGD'!$H$68</f>
        <v>0</v>
      </c>
      <c r="I502" s="458">
        <f>'LSCPA FGD'!$I$68</f>
        <v>0</v>
      </c>
      <c r="J502" s="458">
        <f>'LSCPA FGD'!$J$68</f>
        <v>0</v>
      </c>
      <c r="K502" s="458">
        <f>'LSCPA FGD'!$K$68</f>
        <v>0</v>
      </c>
      <c r="L502" s="458">
        <f>'LSCPA FGD'!$L$68</f>
        <v>0</v>
      </c>
      <c r="M502" s="458">
        <f>'LSCPA FGD'!$M$68</f>
        <v>1212028</v>
      </c>
    </row>
    <row r="503" spans="2:13" s="440" customFormat="1" hidden="1" outlineLevel="1">
      <c r="B503" s="770"/>
      <c r="C503" s="458"/>
      <c r="D503" s="458"/>
      <c r="E503" s="458"/>
      <c r="F503" s="458"/>
      <c r="G503" s="458"/>
      <c r="H503" s="458"/>
      <c r="I503" s="458"/>
      <c r="J503" s="458"/>
      <c r="K503" s="458"/>
      <c r="L503" s="458"/>
      <c r="M503" s="458"/>
    </row>
    <row r="504" spans="2:13" s="440" customFormat="1" hidden="1" outlineLevel="1">
      <c r="B504" s="770"/>
      <c r="C504" s="458"/>
      <c r="D504" s="458"/>
      <c r="E504" s="458"/>
      <c r="F504" s="458"/>
      <c r="G504" s="458"/>
      <c r="H504" s="458"/>
      <c r="I504" s="458"/>
      <c r="J504" s="458"/>
      <c r="K504" s="458"/>
      <c r="L504" s="458"/>
      <c r="M504" s="458"/>
    </row>
    <row r="505" spans="2:13" s="440" customFormat="1" hidden="1" outlineLevel="1">
      <c r="B505" s="770"/>
      <c r="C505" s="458"/>
      <c r="D505" s="458"/>
      <c r="E505" s="458"/>
      <c r="F505" s="458"/>
      <c r="G505" s="458"/>
      <c r="H505" s="458"/>
      <c r="I505" s="458"/>
      <c r="J505" s="458"/>
      <c r="K505" s="458"/>
      <c r="L505" s="458"/>
      <c r="M505" s="458"/>
    </row>
    <row r="506" spans="2:13" s="440" customFormat="1" hidden="1" outlineLevel="1">
      <c r="B506" s="770"/>
      <c r="C506" s="458"/>
      <c r="D506" s="458"/>
      <c r="E506" s="458"/>
      <c r="F506" s="458"/>
      <c r="G506" s="458"/>
      <c r="H506" s="458"/>
      <c r="I506" s="458"/>
      <c r="J506" s="458"/>
      <c r="K506" s="458"/>
      <c r="L506" s="458"/>
      <c r="M506" s="458"/>
    </row>
    <row r="507" spans="2:13" s="440" customFormat="1" hidden="1" outlineLevel="1">
      <c r="B507" s="770"/>
      <c r="C507" s="458"/>
      <c r="D507" s="458"/>
      <c r="E507" s="458"/>
      <c r="F507" s="458"/>
      <c r="G507" s="458"/>
      <c r="H507" s="458"/>
      <c r="I507" s="458"/>
      <c r="J507" s="458"/>
      <c r="K507" s="458"/>
      <c r="L507" s="458"/>
      <c r="M507" s="458"/>
    </row>
    <row r="508" spans="2:13" s="440" customFormat="1" hidden="1" outlineLevel="1">
      <c r="B508" s="770"/>
      <c r="C508" s="458"/>
      <c r="D508" s="458"/>
      <c r="E508" s="458"/>
      <c r="F508" s="458"/>
      <c r="G508" s="458"/>
      <c r="H508" s="458"/>
      <c r="I508" s="458"/>
      <c r="J508" s="458"/>
      <c r="K508" s="458"/>
      <c r="L508" s="458"/>
      <c r="M508" s="458"/>
    </row>
    <row r="509" spans="2:13" s="440" customFormat="1" collapsed="1">
      <c r="B509" s="440" t="s">
        <v>1377</v>
      </c>
      <c r="C509" s="458"/>
      <c r="D509" s="458">
        <f t="shared" ref="D509:M509" si="49">SUM(D500:D508)</f>
        <v>0</v>
      </c>
      <c r="E509" s="458">
        <f t="shared" si="49"/>
        <v>0</v>
      </c>
      <c r="F509" s="458">
        <f t="shared" si="49"/>
        <v>1672893</v>
      </c>
      <c r="G509" s="458">
        <f t="shared" si="49"/>
        <v>0</v>
      </c>
      <c r="H509" s="458">
        <f t="shared" si="49"/>
        <v>0</v>
      </c>
      <c r="I509" s="458">
        <f t="shared" si="49"/>
        <v>0</v>
      </c>
      <c r="J509" s="458">
        <f t="shared" si="49"/>
        <v>0</v>
      </c>
      <c r="K509" s="458">
        <f t="shared" si="49"/>
        <v>0</v>
      </c>
      <c r="L509" s="458">
        <f t="shared" si="49"/>
        <v>0</v>
      </c>
      <c r="M509" s="458">
        <f t="shared" si="49"/>
        <v>1672893</v>
      </c>
    </row>
    <row r="510" spans="2:13" s="440" customFormat="1" hidden="1" outlineLevel="1">
      <c r="B510" s="770" t="str">
        <f>'LIT FGD'!$B$2</f>
        <v>Lamar Institute of Technology</v>
      </c>
      <c r="C510" s="458"/>
      <c r="D510" s="458">
        <f>'LIT FGD'!$D$69</f>
        <v>2660058</v>
      </c>
      <c r="E510" s="458">
        <f>'LIT FGD'!$E$69</f>
        <v>5000</v>
      </c>
      <c r="F510" s="458">
        <f>'LIT FGD'!$F$69</f>
        <v>0</v>
      </c>
      <c r="G510" s="458">
        <f>'LIT FGD'!$G$69</f>
        <v>668346</v>
      </c>
      <c r="H510" s="458">
        <f>'LIT FGD'!$H$69</f>
        <v>0</v>
      </c>
      <c r="I510" s="458">
        <f>'LIT FGD'!$I$69</f>
        <v>0</v>
      </c>
      <c r="J510" s="458">
        <f>'LIT FGD'!$J$69</f>
        <v>0</v>
      </c>
      <c r="K510" s="458">
        <f>'LIT FGD'!$K$69</f>
        <v>0</v>
      </c>
      <c r="L510" s="458">
        <f>'LIT FGD'!$L$69</f>
        <v>0</v>
      </c>
      <c r="M510" s="458">
        <f>'LIT FGD'!$M$69</f>
        <v>3333404</v>
      </c>
    </row>
    <row r="511" spans="2:13" s="440" customFormat="1" hidden="1" outlineLevel="1">
      <c r="B511" s="770" t="str">
        <f>'LSCO FGD'!$B$2</f>
        <v>Lamar State College - Orange</v>
      </c>
      <c r="C511" s="458"/>
      <c r="D511" s="458">
        <f>'LSCO FGD'!$D$69</f>
        <v>1617954</v>
      </c>
      <c r="E511" s="458">
        <f>'LSCO FGD'!$E$69</f>
        <v>88772</v>
      </c>
      <c r="F511" s="458">
        <f>'LSCO FGD'!$F$69</f>
        <v>0</v>
      </c>
      <c r="G511" s="458">
        <f>'LSCO FGD'!$G$69</f>
        <v>1681753</v>
      </c>
      <c r="H511" s="458">
        <f>'LSCO FGD'!$H$69</f>
        <v>0</v>
      </c>
      <c r="I511" s="458">
        <f>'LSCO FGD'!$I$69</f>
        <v>0</v>
      </c>
      <c r="J511" s="458">
        <f>'LSCO FGD'!$J$69</f>
        <v>0</v>
      </c>
      <c r="K511" s="458">
        <f>'LSCO FGD'!$K$69</f>
        <v>0</v>
      </c>
      <c r="L511" s="458">
        <f>'LSCO FGD'!$L$69</f>
        <v>0</v>
      </c>
      <c r="M511" s="458">
        <f>'LSCO FGD'!$M$69</f>
        <v>3388479</v>
      </c>
    </row>
    <row r="512" spans="2:13" s="440" customFormat="1" hidden="1" outlineLevel="1">
      <c r="B512" s="770" t="str">
        <f>'LSCPA FGD'!$B$2</f>
        <v>Lamar State College - Port Arthur</v>
      </c>
      <c r="C512" s="458"/>
      <c r="D512" s="458">
        <f>'LSCPA FGD'!$D$69</f>
        <v>1008199</v>
      </c>
      <c r="E512" s="458">
        <f>'LSCPA FGD'!$E$69</f>
        <v>0</v>
      </c>
      <c r="F512" s="458">
        <f>'LSCPA FGD'!$F$69</f>
        <v>0</v>
      </c>
      <c r="G512" s="458">
        <f>'LSCPA FGD'!$G$69</f>
        <v>5149706</v>
      </c>
      <c r="H512" s="458">
        <f>'LSCPA FGD'!$H$69</f>
        <v>0</v>
      </c>
      <c r="I512" s="458">
        <f>'LSCPA FGD'!$I$69</f>
        <v>0</v>
      </c>
      <c r="J512" s="458">
        <f>'LSCPA FGD'!$J$69</f>
        <v>0</v>
      </c>
      <c r="K512" s="458">
        <f>'LSCPA FGD'!$K$69</f>
        <v>0</v>
      </c>
      <c r="L512" s="458">
        <f>'LSCPA FGD'!$L$69</f>
        <v>0</v>
      </c>
      <c r="M512" s="458">
        <f>'LSCPA FGD'!$M$69</f>
        <v>6157905</v>
      </c>
    </row>
    <row r="513" spans="2:13" s="440" customFormat="1" hidden="1" outlineLevel="1">
      <c r="B513" s="770"/>
      <c r="C513" s="458"/>
      <c r="D513" s="458"/>
      <c r="E513" s="458"/>
      <c r="F513" s="458"/>
      <c r="G513" s="458"/>
      <c r="H513" s="458"/>
      <c r="I513" s="458"/>
      <c r="J513" s="458"/>
      <c r="K513" s="458"/>
      <c r="L513" s="458"/>
      <c r="M513" s="458"/>
    </row>
    <row r="514" spans="2:13" s="440" customFormat="1" hidden="1" outlineLevel="1">
      <c r="B514" s="770"/>
      <c r="C514" s="458"/>
      <c r="D514" s="458"/>
      <c r="E514" s="458"/>
      <c r="F514" s="458"/>
      <c r="G514" s="458"/>
      <c r="H514" s="458"/>
      <c r="I514" s="458"/>
      <c r="J514" s="458"/>
      <c r="K514" s="458"/>
      <c r="L514" s="458"/>
      <c r="M514" s="458"/>
    </row>
    <row r="515" spans="2:13" s="440" customFormat="1" hidden="1" outlineLevel="1">
      <c r="B515" s="770"/>
      <c r="C515" s="458"/>
      <c r="D515" s="458"/>
      <c r="E515" s="458"/>
      <c r="F515" s="458"/>
      <c r="G515" s="458"/>
      <c r="H515" s="458"/>
      <c r="I515" s="458"/>
      <c r="J515" s="458"/>
      <c r="K515" s="458"/>
      <c r="L515" s="458"/>
      <c r="M515" s="458"/>
    </row>
    <row r="516" spans="2:13" s="440" customFormat="1" hidden="1" outlineLevel="1">
      <c r="B516" s="770"/>
      <c r="C516" s="458"/>
      <c r="D516" s="458"/>
      <c r="E516" s="458"/>
      <c r="F516" s="458"/>
      <c r="G516" s="458"/>
      <c r="H516" s="458"/>
      <c r="I516" s="458"/>
      <c r="J516" s="458"/>
      <c r="K516" s="458"/>
      <c r="L516" s="458"/>
      <c r="M516" s="458"/>
    </row>
    <row r="517" spans="2:13" s="440" customFormat="1" hidden="1" outlineLevel="1">
      <c r="B517" s="770"/>
      <c r="C517" s="458"/>
      <c r="D517" s="458"/>
      <c r="E517" s="458"/>
      <c r="F517" s="458"/>
      <c r="G517" s="458"/>
      <c r="H517" s="458"/>
      <c r="I517" s="458"/>
      <c r="J517" s="458"/>
      <c r="K517" s="458"/>
      <c r="L517" s="458"/>
      <c r="M517" s="458"/>
    </row>
    <row r="518" spans="2:13" s="440" customFormat="1" hidden="1" outlineLevel="1">
      <c r="B518" s="770"/>
      <c r="C518" s="458"/>
      <c r="D518" s="458"/>
      <c r="E518" s="458"/>
      <c r="F518" s="458"/>
      <c r="G518" s="458"/>
      <c r="H518" s="458"/>
      <c r="I518" s="458"/>
      <c r="J518" s="458"/>
      <c r="K518" s="458"/>
      <c r="L518" s="458"/>
      <c r="M518" s="458"/>
    </row>
    <row r="519" spans="2:13" s="440" customFormat="1" collapsed="1">
      <c r="B519" s="441" t="s">
        <v>58</v>
      </c>
      <c r="C519" s="458"/>
      <c r="D519" s="458">
        <f t="shared" ref="D519:M519" si="50">SUM(D510:D518)</f>
        <v>5286211</v>
      </c>
      <c r="E519" s="458">
        <f t="shared" si="50"/>
        <v>93772</v>
      </c>
      <c r="F519" s="458">
        <f t="shared" si="50"/>
        <v>0</v>
      </c>
      <c r="G519" s="458">
        <f t="shared" si="50"/>
        <v>7499805</v>
      </c>
      <c r="H519" s="458">
        <f t="shared" si="50"/>
        <v>0</v>
      </c>
      <c r="I519" s="458">
        <f t="shared" si="50"/>
        <v>0</v>
      </c>
      <c r="J519" s="458">
        <f t="shared" si="50"/>
        <v>0</v>
      </c>
      <c r="K519" s="458">
        <f t="shared" si="50"/>
        <v>0</v>
      </c>
      <c r="L519" s="458">
        <f t="shared" si="50"/>
        <v>0</v>
      </c>
      <c r="M519" s="458">
        <f t="shared" si="50"/>
        <v>12879788</v>
      </c>
    </row>
    <row r="520" spans="2:13" s="440" customFormat="1" hidden="1" outlineLevel="1">
      <c r="B520" s="770" t="str">
        <f>'LIT FGD'!$B$2</f>
        <v>Lamar Institute of Technology</v>
      </c>
      <c r="C520" s="458"/>
      <c r="D520" s="458">
        <f>'LIT FGD'!$D$70</f>
        <v>165912</v>
      </c>
      <c r="E520" s="458">
        <f>'LIT FGD'!$E$70</f>
        <v>383</v>
      </c>
      <c r="F520" s="458">
        <f>'LIT FGD'!$F$70</f>
        <v>0</v>
      </c>
      <c r="G520" s="458">
        <f>'LIT FGD'!$G$70</f>
        <v>278100</v>
      </c>
      <c r="H520" s="458">
        <f>'LIT FGD'!$H$70</f>
        <v>-393430</v>
      </c>
      <c r="I520" s="458">
        <f>'LIT FGD'!$I$70</f>
        <v>0</v>
      </c>
      <c r="J520" s="458">
        <f>'LIT FGD'!$J$70</f>
        <v>315798</v>
      </c>
      <c r="K520" s="458">
        <f>'LIT FGD'!$K$70</f>
        <v>0</v>
      </c>
      <c r="L520" s="458">
        <f>'LIT FGD'!$L$70</f>
        <v>0</v>
      </c>
      <c r="M520" s="458">
        <f>'LIT FGD'!$M$70</f>
        <v>366763</v>
      </c>
    </row>
    <row r="521" spans="2:13" s="440" customFormat="1" hidden="1" outlineLevel="1">
      <c r="B521" s="770" t="str">
        <f>'LSCO FGD'!$B$2</f>
        <v>Lamar State College - Orange</v>
      </c>
      <c r="C521" s="458"/>
      <c r="D521" s="458">
        <f>'LSCO FGD'!$D$70</f>
        <v>0</v>
      </c>
      <c r="E521" s="458">
        <f>'LSCO FGD'!$E$70</f>
        <v>0</v>
      </c>
      <c r="F521" s="458">
        <f>'LSCO FGD'!$F$70</f>
        <v>0</v>
      </c>
      <c r="G521" s="458">
        <f>'LSCO FGD'!$G$70</f>
        <v>0</v>
      </c>
      <c r="H521" s="458">
        <f>'LSCO FGD'!$H$70</f>
        <v>0</v>
      </c>
      <c r="I521" s="458">
        <f>'LSCO FGD'!$I$70</f>
        <v>0</v>
      </c>
      <c r="J521" s="458">
        <f>'LSCO FGD'!$J$70</f>
        <v>0</v>
      </c>
      <c r="K521" s="458">
        <f>'LSCO FGD'!$K$70</f>
        <v>0</v>
      </c>
      <c r="L521" s="458">
        <f>'LSCO FGD'!$L$70</f>
        <v>0</v>
      </c>
      <c r="M521" s="458">
        <f>'LSCO FGD'!$M$70</f>
        <v>0</v>
      </c>
    </row>
    <row r="522" spans="2:13" s="440" customFormat="1" hidden="1" outlineLevel="1">
      <c r="B522" s="770" t="str">
        <f>'LSCPA FGD'!$B$2</f>
        <v>Lamar State College - Port Arthur</v>
      </c>
      <c r="C522" s="458"/>
      <c r="D522" s="458">
        <f>'LSCPA FGD'!$D$70</f>
        <v>0</v>
      </c>
      <c r="E522" s="458">
        <f>'LSCPA FGD'!$E$70</f>
        <v>0</v>
      </c>
      <c r="F522" s="458">
        <f>'LSCPA FGD'!$F$70</f>
        <v>0</v>
      </c>
      <c r="G522" s="458">
        <f>'LSCPA FGD'!$G$70</f>
        <v>0</v>
      </c>
      <c r="H522" s="458">
        <f>'LSCPA FGD'!$H$70</f>
        <v>0</v>
      </c>
      <c r="I522" s="458">
        <f>'LSCPA FGD'!$I$70</f>
        <v>0</v>
      </c>
      <c r="J522" s="458">
        <f>'LSCPA FGD'!$J$70</f>
        <v>0</v>
      </c>
      <c r="K522" s="458">
        <f>'LSCPA FGD'!$K$70</f>
        <v>0</v>
      </c>
      <c r="L522" s="458">
        <f>'LSCPA FGD'!$L$70</f>
        <v>0</v>
      </c>
      <c r="M522" s="458">
        <f>'LSCPA FGD'!$M$70</f>
        <v>0</v>
      </c>
    </row>
    <row r="523" spans="2:13" s="440" customFormat="1" hidden="1" outlineLevel="1">
      <c r="B523" s="770"/>
      <c r="C523" s="458"/>
      <c r="D523" s="458"/>
      <c r="E523" s="458"/>
      <c r="F523" s="458"/>
      <c r="G523" s="458"/>
      <c r="H523" s="458"/>
      <c r="I523" s="458"/>
      <c r="J523" s="458"/>
      <c r="K523" s="458"/>
      <c r="L523" s="458"/>
      <c r="M523" s="458"/>
    </row>
    <row r="524" spans="2:13" s="440" customFormat="1" hidden="1" outlineLevel="1">
      <c r="B524" s="770"/>
      <c r="C524" s="458"/>
      <c r="D524" s="458"/>
      <c r="E524" s="458"/>
      <c r="F524" s="458"/>
      <c r="G524" s="458"/>
      <c r="H524" s="458"/>
      <c r="I524" s="458"/>
      <c r="J524" s="458"/>
      <c r="K524" s="458"/>
      <c r="L524" s="458"/>
      <c r="M524" s="458"/>
    </row>
    <row r="525" spans="2:13" s="440" customFormat="1" hidden="1" outlineLevel="1">
      <c r="B525" s="770"/>
      <c r="C525" s="458"/>
      <c r="D525" s="458"/>
      <c r="E525" s="458"/>
      <c r="F525" s="458"/>
      <c r="G525" s="458"/>
      <c r="H525" s="458"/>
      <c r="I525" s="458"/>
      <c r="J525" s="458"/>
      <c r="K525" s="458"/>
      <c r="L525" s="458"/>
      <c r="M525" s="458"/>
    </row>
    <row r="526" spans="2:13" s="440" customFormat="1" hidden="1" outlineLevel="1">
      <c r="B526" s="770"/>
      <c r="C526" s="458"/>
      <c r="D526" s="458"/>
      <c r="E526" s="458"/>
      <c r="F526" s="458"/>
      <c r="G526" s="458"/>
      <c r="H526" s="458"/>
      <c r="I526" s="458"/>
      <c r="J526" s="458"/>
      <c r="K526" s="458"/>
      <c r="L526" s="458"/>
      <c r="M526" s="458"/>
    </row>
    <row r="527" spans="2:13" s="440" customFormat="1" hidden="1" outlineLevel="1">
      <c r="B527" s="770"/>
      <c r="C527" s="458"/>
      <c r="D527" s="458"/>
      <c r="E527" s="458"/>
      <c r="F527" s="458"/>
      <c r="G527" s="458"/>
      <c r="H527" s="458"/>
      <c r="I527" s="458"/>
      <c r="J527" s="458"/>
      <c r="K527" s="458"/>
      <c r="L527" s="458"/>
      <c r="M527" s="458"/>
    </row>
    <row r="528" spans="2:13" s="440" customFormat="1" hidden="1" outlineLevel="1">
      <c r="B528" s="770"/>
      <c r="C528" s="458"/>
      <c r="D528" s="458"/>
      <c r="E528" s="458"/>
      <c r="F528" s="458"/>
      <c r="G528" s="458"/>
      <c r="H528" s="458"/>
      <c r="I528" s="458"/>
      <c r="J528" s="458"/>
      <c r="K528" s="458"/>
      <c r="L528" s="458"/>
      <c r="M528" s="458"/>
    </row>
    <row r="529" spans="2:13" s="440" customFormat="1" collapsed="1">
      <c r="B529" s="566" t="s">
        <v>44</v>
      </c>
      <c r="C529" s="512"/>
      <c r="D529" s="512">
        <f t="shared" ref="D529:M529" si="51">SUM(D520:D528)</f>
        <v>165912</v>
      </c>
      <c r="E529" s="512">
        <f t="shared" si="51"/>
        <v>383</v>
      </c>
      <c r="F529" s="512">
        <f t="shared" si="51"/>
        <v>0</v>
      </c>
      <c r="G529" s="512">
        <f t="shared" si="51"/>
        <v>278100</v>
      </c>
      <c r="H529" s="512">
        <f t="shared" si="51"/>
        <v>-393430</v>
      </c>
      <c r="I529" s="512">
        <f t="shared" si="51"/>
        <v>0</v>
      </c>
      <c r="J529" s="512">
        <f t="shared" si="51"/>
        <v>315798</v>
      </c>
      <c r="K529" s="512">
        <f t="shared" si="51"/>
        <v>0</v>
      </c>
      <c r="L529" s="512">
        <f t="shared" si="51"/>
        <v>0</v>
      </c>
      <c r="M529" s="458">
        <f t="shared" si="51"/>
        <v>366763</v>
      </c>
    </row>
    <row r="530" spans="2:13" s="440" customFormat="1" hidden="1" outlineLevel="1">
      <c r="B530" s="566" t="s">
        <v>94</v>
      </c>
      <c r="C530" s="512"/>
      <c r="D530" s="512">
        <f>'LIT FGD'!$D$71</f>
        <v>23386426</v>
      </c>
      <c r="E530" s="512">
        <f>'LIT FGD'!$E$71</f>
        <v>3337479</v>
      </c>
      <c r="F530" s="512">
        <f>'LIT FGD'!$F$71</f>
        <v>460865</v>
      </c>
      <c r="G530" s="512">
        <f>'LIT FGD'!$G$71</f>
        <v>10349613</v>
      </c>
      <c r="H530" s="512">
        <f>'LIT FGD'!$H$71</f>
        <v>-393430</v>
      </c>
      <c r="I530" s="512">
        <f>'LIT FGD'!$I$71</f>
        <v>0</v>
      </c>
      <c r="J530" s="512">
        <f>'LIT FGD'!$J$71</f>
        <v>315798</v>
      </c>
      <c r="K530" s="512">
        <f>'LIT FGD'!$K$71</f>
        <v>0</v>
      </c>
      <c r="L530" s="512">
        <f>'LIT FGD'!$L$71</f>
        <v>0</v>
      </c>
      <c r="M530" s="458">
        <f>'LIT FGD'!$M$71</f>
        <v>37456751</v>
      </c>
    </row>
    <row r="531" spans="2:13" s="440" customFormat="1" hidden="1" outlineLevel="1">
      <c r="B531" s="566" t="s">
        <v>96</v>
      </c>
      <c r="C531" s="512"/>
      <c r="D531" s="512">
        <f>'LSCO FGD'!$D$71</f>
        <v>17351781</v>
      </c>
      <c r="E531" s="512">
        <f>'LSCO FGD'!$E$71</f>
        <v>2987411</v>
      </c>
      <c r="F531" s="512">
        <f>'LSCO FGD'!$F$71</f>
        <v>539132</v>
      </c>
      <c r="G531" s="512">
        <f>'LSCO FGD'!$G$71</f>
        <v>9536227</v>
      </c>
      <c r="H531" s="512">
        <f>'LSCO FGD'!$H$71</f>
        <v>0</v>
      </c>
      <c r="I531" s="512">
        <f>'LSCO FGD'!$I$71</f>
        <v>0</v>
      </c>
      <c r="J531" s="512">
        <f>'LSCO FGD'!$J$71</f>
        <v>0</v>
      </c>
      <c r="K531" s="512">
        <f>'LSCO FGD'!$K$71</f>
        <v>0</v>
      </c>
      <c r="L531" s="512">
        <f>'LSCO FGD'!$L$71</f>
        <v>0</v>
      </c>
      <c r="M531" s="458">
        <f>'LSCO FGD'!$M$71</f>
        <v>30414551</v>
      </c>
    </row>
    <row r="532" spans="2:13" s="440" customFormat="1" hidden="1" outlineLevel="1">
      <c r="B532" s="566" t="s">
        <v>109</v>
      </c>
      <c r="C532" s="512"/>
      <c r="D532" s="512">
        <f>'LSCPA FGD'!$D$71</f>
        <v>19459393</v>
      </c>
      <c r="E532" s="512">
        <f>'LSCPA FGD'!$E$71</f>
        <v>2687059</v>
      </c>
      <c r="F532" s="512">
        <f>'LSCPA FGD'!$F$71</f>
        <v>1212028</v>
      </c>
      <c r="G532" s="512">
        <f>'LSCPA FGD'!$G$71</f>
        <v>14128115</v>
      </c>
      <c r="H532" s="512">
        <f>'LSCPA FGD'!$H$71</f>
        <v>0</v>
      </c>
      <c r="I532" s="512">
        <f>'LSCPA FGD'!$I$71</f>
        <v>0</v>
      </c>
      <c r="J532" s="512">
        <f>'LSCPA FGD'!$J$71</f>
        <v>0</v>
      </c>
      <c r="K532" s="512">
        <f>'LSCPA FGD'!$K$71</f>
        <v>0</v>
      </c>
      <c r="L532" s="512">
        <f>'LSCPA FGD'!$L$71</f>
        <v>0</v>
      </c>
      <c r="M532" s="458">
        <f>'LSCPA FGD'!$M$71</f>
        <v>37486595</v>
      </c>
    </row>
    <row r="533" spans="2:13" s="440" customFormat="1" hidden="1" outlineLevel="1">
      <c r="B533" s="566" t="s">
        <v>97</v>
      </c>
      <c r="C533" s="512"/>
      <c r="D533" s="512"/>
      <c r="E533" s="512"/>
      <c r="F533" s="512"/>
      <c r="G533" s="512"/>
      <c r="H533" s="512"/>
      <c r="I533" s="512"/>
      <c r="J533" s="512"/>
      <c r="K533" s="512"/>
      <c r="L533" s="512"/>
      <c r="M533" s="458"/>
    </row>
    <row r="534" spans="2:13" s="440" customFormat="1" hidden="1" outlineLevel="1">
      <c r="B534" s="566" t="s">
        <v>99</v>
      </c>
      <c r="C534" s="512"/>
      <c r="D534" s="512"/>
      <c r="E534" s="512"/>
      <c r="F534" s="512"/>
      <c r="G534" s="512"/>
      <c r="H534" s="512"/>
      <c r="I534" s="512"/>
      <c r="J534" s="512"/>
      <c r="K534" s="512"/>
      <c r="L534" s="512"/>
      <c r="M534" s="458"/>
    </row>
    <row r="535" spans="2:13" s="440" customFormat="1" hidden="1" outlineLevel="1">
      <c r="B535" s="566" t="s">
        <v>100</v>
      </c>
      <c r="C535" s="512"/>
      <c r="D535" s="512"/>
      <c r="E535" s="512"/>
      <c r="F535" s="512"/>
      <c r="G535" s="512"/>
      <c r="H535" s="512"/>
      <c r="I535" s="512"/>
      <c r="J535" s="512"/>
      <c r="K535" s="512"/>
      <c r="L535" s="512"/>
      <c r="M535" s="458"/>
    </row>
    <row r="536" spans="2:13" s="440" customFormat="1" hidden="1" outlineLevel="1">
      <c r="B536" s="566" t="s">
        <v>322</v>
      </c>
      <c r="C536" s="512"/>
      <c r="D536" s="512"/>
      <c r="E536" s="512"/>
      <c r="F536" s="512"/>
      <c r="G536" s="512"/>
      <c r="H536" s="512"/>
      <c r="I536" s="512"/>
      <c r="J536" s="512"/>
      <c r="K536" s="512"/>
      <c r="L536" s="512"/>
      <c r="M536" s="458"/>
    </row>
    <row r="537" spans="2:13" s="440" customFormat="1" hidden="1" outlineLevel="1">
      <c r="B537" s="566" t="s">
        <v>322</v>
      </c>
      <c r="C537" s="512"/>
      <c r="D537" s="512"/>
      <c r="E537" s="512"/>
      <c r="F537" s="512"/>
      <c r="G537" s="512"/>
      <c r="H537" s="512"/>
      <c r="I537" s="512"/>
      <c r="J537" s="512"/>
      <c r="K537" s="512"/>
      <c r="L537" s="512"/>
      <c r="M537" s="458"/>
    </row>
    <row r="538" spans="2:13" s="440" customFormat="1" hidden="1" outlineLevel="1">
      <c r="B538" s="566" t="s">
        <v>322</v>
      </c>
      <c r="C538" s="512"/>
      <c r="D538" s="512"/>
      <c r="E538" s="512"/>
      <c r="F538" s="512"/>
      <c r="G538" s="512"/>
      <c r="H538" s="512"/>
      <c r="I538" s="512"/>
      <c r="J538" s="512"/>
      <c r="K538" s="512"/>
      <c r="L538" s="512"/>
      <c r="M538" s="458"/>
    </row>
    <row r="539" spans="2:13" s="440" customFormat="1" collapsed="1">
      <c r="B539" s="526" t="s">
        <v>68</v>
      </c>
      <c r="C539" s="465"/>
      <c r="D539" s="465">
        <f t="shared" ref="D539:M539" si="52">SUM(D530:D538)</f>
        <v>60197600</v>
      </c>
      <c r="E539" s="465">
        <f t="shared" si="52"/>
        <v>9011949</v>
      </c>
      <c r="F539" s="465">
        <f t="shared" si="52"/>
        <v>2212025</v>
      </c>
      <c r="G539" s="465">
        <f t="shared" si="52"/>
        <v>34013955</v>
      </c>
      <c r="H539" s="465">
        <f t="shared" si="52"/>
        <v>-393430</v>
      </c>
      <c r="I539" s="465">
        <f t="shared" si="52"/>
        <v>0</v>
      </c>
      <c r="J539" s="465">
        <f t="shared" si="52"/>
        <v>315798</v>
      </c>
      <c r="K539" s="465">
        <f t="shared" si="52"/>
        <v>0</v>
      </c>
      <c r="L539" s="465">
        <f t="shared" si="52"/>
        <v>0</v>
      </c>
      <c r="M539" s="465">
        <f t="shared" si="52"/>
        <v>105357897</v>
      </c>
    </row>
    <row r="540" spans="2:13" s="440" customFormat="1">
      <c r="C540" s="458"/>
      <c r="D540" s="458"/>
      <c r="E540" s="458"/>
      <c r="F540" s="458"/>
      <c r="G540" s="458"/>
      <c r="H540" s="458"/>
      <c r="I540" s="458"/>
      <c r="J540" s="458"/>
      <c r="K540" s="458"/>
      <c r="L540" s="458"/>
      <c r="M540" s="458"/>
    </row>
    <row r="541" spans="2:13" s="440" customFormat="1">
      <c r="B541" s="449" t="s">
        <v>23</v>
      </c>
      <c r="C541" s="458"/>
      <c r="D541" s="458"/>
      <c r="E541" s="458"/>
      <c r="F541" s="458"/>
      <c r="G541" s="458"/>
      <c r="H541" s="458"/>
      <c r="I541" s="458"/>
      <c r="J541" s="458"/>
      <c r="K541" s="458"/>
      <c r="L541" s="458"/>
      <c r="M541" s="458"/>
    </row>
    <row r="542" spans="2:13" s="440" customFormat="1" hidden="1" outlineLevel="1">
      <c r="B542" s="770" t="str">
        <f>'LIT FGD'!$B$2</f>
        <v>Lamar Institute of Technology</v>
      </c>
      <c r="C542" s="458"/>
      <c r="D542" s="458">
        <f>'LIT FGD'!$D$74</f>
        <v>0</v>
      </c>
      <c r="E542" s="458">
        <f>'LIT FGD'!$E$74</f>
        <v>0</v>
      </c>
      <c r="F542" s="458">
        <f>'LIT FGD'!$F$74</f>
        <v>0</v>
      </c>
      <c r="G542" s="458">
        <f>'LIT FGD'!$G$74</f>
        <v>0</v>
      </c>
      <c r="H542" s="458">
        <f>'LIT FGD'!$H$74</f>
        <v>0</v>
      </c>
      <c r="I542" s="458">
        <f>'LIT FGD'!$I$74</f>
        <v>0</v>
      </c>
      <c r="J542" s="458">
        <f>'LIT FGD'!$J$74</f>
        <v>0</v>
      </c>
      <c r="K542" s="458">
        <f>'LIT FGD'!$K$74</f>
        <v>0</v>
      </c>
      <c r="L542" s="458">
        <f>'LIT FGD'!$L$74</f>
        <v>0</v>
      </c>
      <c r="M542" s="458">
        <f>'LIT FGD'!$M$74</f>
        <v>0</v>
      </c>
    </row>
    <row r="543" spans="2:13" s="440" customFormat="1" hidden="1" outlineLevel="1">
      <c r="B543" s="770" t="str">
        <f>'LSCO FGD'!$B$2</f>
        <v>Lamar State College - Orange</v>
      </c>
      <c r="C543" s="458"/>
      <c r="D543" s="458">
        <f>'LSCO FGD'!$D$74</f>
        <v>0</v>
      </c>
      <c r="E543" s="458">
        <f>'LSCO FGD'!$E$74</f>
        <v>0</v>
      </c>
      <c r="F543" s="458">
        <f>'LSCO FGD'!$F$74</f>
        <v>0</v>
      </c>
      <c r="G543" s="458">
        <f>'LSCO FGD'!$G$74</f>
        <v>0</v>
      </c>
      <c r="H543" s="458">
        <f>'LSCO FGD'!$H$74</f>
        <v>0</v>
      </c>
      <c r="I543" s="458">
        <f>'LSCO FGD'!$I$74</f>
        <v>0</v>
      </c>
      <c r="J543" s="458">
        <f>'LSCO FGD'!$J$74</f>
        <v>0</v>
      </c>
      <c r="K543" s="458">
        <f>'LSCO FGD'!$K$74</f>
        <v>0</v>
      </c>
      <c r="L543" s="458">
        <f>'LSCO FGD'!$L$74</f>
        <v>0</v>
      </c>
      <c r="M543" s="458">
        <f>'LSCO FGD'!$M$74</f>
        <v>0</v>
      </c>
    </row>
    <row r="544" spans="2:13" s="440" customFormat="1" hidden="1" outlineLevel="1">
      <c r="B544" s="770" t="str">
        <f>'LSCPA FGD'!$B$2</f>
        <v>Lamar State College - Port Arthur</v>
      </c>
      <c r="C544" s="458"/>
      <c r="D544" s="458">
        <f>'LSCPA FGD'!$D$74</f>
        <v>0</v>
      </c>
      <c r="E544" s="458">
        <f>'LSCPA FGD'!$E$74</f>
        <v>0</v>
      </c>
      <c r="F544" s="458">
        <f>'LSCPA FGD'!$F$74</f>
        <v>0</v>
      </c>
      <c r="G544" s="458">
        <f>'LSCPA FGD'!$G$74</f>
        <v>0</v>
      </c>
      <c r="H544" s="458">
        <f>'LSCPA FGD'!$H$74</f>
        <v>0</v>
      </c>
      <c r="I544" s="458">
        <f>'LSCPA FGD'!$I$74</f>
        <v>0</v>
      </c>
      <c r="J544" s="458">
        <f>'LSCPA FGD'!$J$74</f>
        <v>0</v>
      </c>
      <c r="K544" s="458">
        <f>'LSCPA FGD'!$K$74</f>
        <v>0</v>
      </c>
      <c r="L544" s="458">
        <f>'LSCPA FGD'!$L$74</f>
        <v>0</v>
      </c>
      <c r="M544" s="458">
        <f>'LSCPA FGD'!$M$74</f>
        <v>0</v>
      </c>
    </row>
    <row r="545" spans="2:13" s="440" customFormat="1" hidden="1" outlineLevel="1">
      <c r="B545" s="770"/>
      <c r="C545" s="458"/>
      <c r="D545" s="458"/>
      <c r="E545" s="458"/>
      <c r="F545" s="458"/>
      <c r="G545" s="458"/>
      <c r="H545" s="458"/>
      <c r="I545" s="458"/>
      <c r="J545" s="458"/>
      <c r="K545" s="458"/>
      <c r="L545" s="458"/>
      <c r="M545" s="458"/>
    </row>
    <row r="546" spans="2:13" s="440" customFormat="1" hidden="1" outlineLevel="1">
      <c r="B546" s="770"/>
      <c r="C546" s="458"/>
      <c r="D546" s="458"/>
      <c r="E546" s="458"/>
      <c r="F546" s="458"/>
      <c r="G546" s="458"/>
      <c r="H546" s="458"/>
      <c r="I546" s="458"/>
      <c r="J546" s="458"/>
      <c r="K546" s="458"/>
      <c r="L546" s="458"/>
      <c r="M546" s="458"/>
    </row>
    <row r="547" spans="2:13" s="440" customFormat="1" hidden="1" outlineLevel="1">
      <c r="B547" s="770"/>
      <c r="C547" s="458"/>
      <c r="D547" s="458"/>
      <c r="E547" s="458"/>
      <c r="F547" s="458"/>
      <c r="G547" s="458"/>
      <c r="H547" s="458"/>
      <c r="I547" s="458"/>
      <c r="J547" s="458"/>
      <c r="K547" s="458"/>
      <c r="L547" s="458"/>
      <c r="M547" s="458"/>
    </row>
    <row r="548" spans="2:13" s="440" customFormat="1" hidden="1" outlineLevel="1">
      <c r="B548" s="770"/>
      <c r="C548" s="458"/>
      <c r="D548" s="458"/>
      <c r="E548" s="458"/>
      <c r="F548" s="458"/>
      <c r="G548" s="458"/>
      <c r="H548" s="458"/>
      <c r="I548" s="458"/>
      <c r="J548" s="458"/>
      <c r="K548" s="458"/>
      <c r="L548" s="458"/>
      <c r="M548" s="458"/>
    </row>
    <row r="549" spans="2:13" s="440" customFormat="1" hidden="1" outlineLevel="1">
      <c r="B549" s="770"/>
      <c r="C549" s="458"/>
      <c r="D549" s="458"/>
      <c r="E549" s="458"/>
      <c r="F549" s="458"/>
      <c r="G549" s="458"/>
      <c r="H549" s="458"/>
      <c r="I549" s="458"/>
      <c r="J549" s="458"/>
      <c r="K549" s="458"/>
      <c r="L549" s="458"/>
      <c r="M549" s="458"/>
    </row>
    <row r="550" spans="2:13" s="440" customFormat="1" hidden="1" outlineLevel="1">
      <c r="B550" s="770"/>
      <c r="C550" s="458"/>
      <c r="D550" s="458"/>
      <c r="E550" s="458"/>
      <c r="F550" s="458"/>
      <c r="G550" s="458"/>
      <c r="H550" s="458"/>
      <c r="I550" s="458"/>
      <c r="J550" s="458"/>
      <c r="K550" s="458"/>
      <c r="L550" s="458"/>
      <c r="M550" s="458"/>
    </row>
    <row r="551" spans="2:13" s="440" customFormat="1" collapsed="1">
      <c r="B551" s="440" t="s">
        <v>59</v>
      </c>
      <c r="C551" s="458"/>
      <c r="D551" s="458">
        <f t="shared" ref="D551:M551" si="53">SUM(D542:D550)</f>
        <v>0</v>
      </c>
      <c r="E551" s="458">
        <f t="shared" si="53"/>
        <v>0</v>
      </c>
      <c r="F551" s="458">
        <f t="shared" si="53"/>
        <v>0</v>
      </c>
      <c r="G551" s="458">
        <f t="shared" si="53"/>
        <v>0</v>
      </c>
      <c r="H551" s="458">
        <f t="shared" si="53"/>
        <v>0</v>
      </c>
      <c r="I551" s="458">
        <f t="shared" si="53"/>
        <v>0</v>
      </c>
      <c r="J551" s="458">
        <f t="shared" si="53"/>
        <v>0</v>
      </c>
      <c r="K551" s="458">
        <f t="shared" si="53"/>
        <v>0</v>
      </c>
      <c r="L551" s="458">
        <f t="shared" si="53"/>
        <v>0</v>
      </c>
      <c r="M551" s="458">
        <f t="shared" si="53"/>
        <v>0</v>
      </c>
    </row>
    <row r="552" spans="2:13" s="440" customFormat="1" hidden="1" outlineLevel="1">
      <c r="B552" s="770" t="str">
        <f>'LIT FGD'!$B$2</f>
        <v>Lamar Institute of Technology</v>
      </c>
      <c r="C552" s="458"/>
      <c r="D552" s="458">
        <f>'LIT FGD'!$D$75</f>
        <v>-2615696</v>
      </c>
      <c r="E552" s="458">
        <f>'LIT FGD'!$E$75</f>
        <v>109930</v>
      </c>
      <c r="F552" s="458">
        <f>'LIT FGD'!$F$75</f>
        <v>-12000</v>
      </c>
      <c r="G552" s="458">
        <f>'LIT FGD'!$G$75</f>
        <v>19806</v>
      </c>
      <c r="H552" s="458">
        <f>'LIT FGD'!$H$75</f>
        <v>42912</v>
      </c>
      <c r="I552" s="458">
        <f>'LIT FGD'!$I$75</f>
        <v>0</v>
      </c>
      <c r="J552" s="458">
        <f>'LIT FGD'!$J$75</f>
        <v>315798</v>
      </c>
      <c r="K552" s="458">
        <f>'LIT FGD'!$K$75</f>
        <v>0</v>
      </c>
      <c r="L552" s="458">
        <f>'LIT FGD'!$L$75</f>
        <v>3313598</v>
      </c>
      <c r="M552" s="458">
        <f>'LIT FGD'!$M$75</f>
        <v>1174348</v>
      </c>
    </row>
    <row r="553" spans="2:13" s="440" customFormat="1" hidden="1" outlineLevel="1">
      <c r="B553" s="770" t="str">
        <f>'LSCO FGD'!$B$2</f>
        <v>Lamar State College - Orange</v>
      </c>
      <c r="C553" s="458"/>
      <c r="D553" s="458">
        <f>'LSCO FGD'!$D$75</f>
        <v>1141587</v>
      </c>
      <c r="E553" s="458">
        <f>'LSCO FGD'!$E$75</f>
        <v>-165381</v>
      </c>
      <c r="F553" s="458">
        <f>'LSCO FGD'!$F$75</f>
        <v>0</v>
      </c>
      <c r="G553" s="458">
        <f>'LSCO FGD'!$G$75</f>
        <v>0</v>
      </c>
      <c r="H553" s="458">
        <f>'LSCO FGD'!$H$75</f>
        <v>0</v>
      </c>
      <c r="I553" s="458">
        <f>'LSCO FGD'!$I$75</f>
        <v>0</v>
      </c>
      <c r="J553" s="458">
        <f>'LSCO FGD'!$J$75</f>
        <v>0</v>
      </c>
      <c r="K553" s="458">
        <f>'LSCO FGD'!$K$75</f>
        <v>0</v>
      </c>
      <c r="L553" s="458">
        <f>'LSCO FGD'!$L$75</f>
        <v>0</v>
      </c>
      <c r="M553" s="458">
        <f>'LSCO FGD'!$M$75</f>
        <v>976206</v>
      </c>
    </row>
    <row r="554" spans="2:13" s="440" customFormat="1" hidden="1" outlineLevel="1">
      <c r="B554" s="770" t="str">
        <f>'LSCPA FGD'!$B$2</f>
        <v>Lamar State College - Port Arthur</v>
      </c>
      <c r="C554" s="458"/>
      <c r="D554" s="458">
        <f>'LSCPA FGD'!$D$75</f>
        <v>536094</v>
      </c>
      <c r="E554" s="458">
        <f>'LSCPA FGD'!$E$75</f>
        <v>-740436</v>
      </c>
      <c r="F554" s="458">
        <f>'LSCPA FGD'!$F$75</f>
        <v>827225</v>
      </c>
      <c r="G554" s="458">
        <f>'LSCPA FGD'!$G$75</f>
        <v>-271436</v>
      </c>
      <c r="H554" s="458">
        <f>'LSCPA FGD'!$H$75</f>
        <v>1938</v>
      </c>
      <c r="I554" s="458">
        <f>'LSCPA FGD'!$I$75</f>
        <v>-655</v>
      </c>
      <c r="J554" s="458">
        <f>'LSCPA FGD'!$J$75</f>
        <v>1961</v>
      </c>
      <c r="K554" s="458">
        <f>'LSCPA FGD'!$K$75</f>
        <v>0</v>
      </c>
      <c r="L554" s="458">
        <f>'LSCPA FGD'!$L$75</f>
        <v>49459</v>
      </c>
      <c r="M554" s="458">
        <f>'LSCPA FGD'!$M$75</f>
        <v>404150</v>
      </c>
    </row>
    <row r="555" spans="2:13" s="440" customFormat="1" hidden="1" outlineLevel="1">
      <c r="B555" s="770"/>
      <c r="C555" s="458"/>
      <c r="D555" s="458"/>
      <c r="E555" s="458"/>
      <c r="F555" s="458"/>
      <c r="G555" s="458"/>
      <c r="H555" s="458"/>
      <c r="I555" s="458"/>
      <c r="J555" s="458"/>
      <c r="K555" s="458"/>
      <c r="L555" s="458"/>
      <c r="M555" s="458"/>
    </row>
    <row r="556" spans="2:13" s="440" customFormat="1" hidden="1" outlineLevel="1">
      <c r="B556" s="770"/>
      <c r="C556" s="458"/>
      <c r="D556" s="458"/>
      <c r="E556" s="458"/>
      <c r="F556" s="458"/>
      <c r="G556" s="458"/>
      <c r="H556" s="458"/>
      <c r="I556" s="458"/>
      <c r="J556" s="458"/>
      <c r="K556" s="458"/>
      <c r="L556" s="458"/>
      <c r="M556" s="458"/>
    </row>
    <row r="557" spans="2:13" s="440" customFormat="1" hidden="1" outlineLevel="1">
      <c r="B557" s="770"/>
      <c r="C557" s="458"/>
      <c r="D557" s="458"/>
      <c r="E557" s="458"/>
      <c r="F557" s="458"/>
      <c r="G557" s="458"/>
      <c r="H557" s="458"/>
      <c r="I557" s="458"/>
      <c r="J557" s="458"/>
      <c r="K557" s="458"/>
      <c r="L557" s="458"/>
      <c r="M557" s="458"/>
    </row>
    <row r="558" spans="2:13" s="440" customFormat="1" hidden="1" outlineLevel="1">
      <c r="B558" s="770"/>
      <c r="C558" s="458"/>
      <c r="D558" s="458"/>
      <c r="E558" s="458"/>
      <c r="F558" s="458"/>
      <c r="G558" s="458"/>
      <c r="H558" s="458"/>
      <c r="I558" s="458"/>
      <c r="J558" s="458"/>
      <c r="K558" s="458"/>
      <c r="L558" s="458"/>
      <c r="M558" s="458"/>
    </row>
    <row r="559" spans="2:13" s="440" customFormat="1" hidden="1" outlineLevel="1">
      <c r="B559" s="770"/>
      <c r="C559" s="458"/>
      <c r="D559" s="458"/>
      <c r="E559" s="458"/>
      <c r="F559" s="458"/>
      <c r="G559" s="458"/>
      <c r="H559" s="458"/>
      <c r="I559" s="458"/>
      <c r="J559" s="458"/>
      <c r="K559" s="458"/>
      <c r="L559" s="458"/>
      <c r="M559" s="458"/>
    </row>
    <row r="560" spans="2:13" s="440" customFormat="1" hidden="1" outlineLevel="1">
      <c r="B560" s="770"/>
      <c r="C560" s="458"/>
      <c r="D560" s="458"/>
      <c r="E560" s="458"/>
      <c r="F560" s="458"/>
      <c r="G560" s="458"/>
      <c r="H560" s="458"/>
      <c r="I560" s="458"/>
      <c r="J560" s="458"/>
      <c r="K560" s="458"/>
      <c r="L560" s="458"/>
      <c r="M560" s="458"/>
    </row>
    <row r="561" spans="2:13" s="440" customFormat="1" collapsed="1">
      <c r="B561" s="440" t="s">
        <v>627</v>
      </c>
      <c r="C561" s="458"/>
      <c r="D561" s="458">
        <f t="shared" ref="D561:M561" si="54">SUM(D552:D560)</f>
        <v>-938015</v>
      </c>
      <c r="E561" s="458">
        <f t="shared" si="54"/>
        <v>-795887</v>
      </c>
      <c r="F561" s="458">
        <f t="shared" si="54"/>
        <v>815225</v>
      </c>
      <c r="G561" s="458">
        <f t="shared" si="54"/>
        <v>-251630</v>
      </c>
      <c r="H561" s="458">
        <f t="shared" si="54"/>
        <v>44850</v>
      </c>
      <c r="I561" s="458">
        <f t="shared" si="54"/>
        <v>-655</v>
      </c>
      <c r="J561" s="458">
        <f t="shared" si="54"/>
        <v>317759</v>
      </c>
      <c r="K561" s="458">
        <f t="shared" si="54"/>
        <v>0</v>
      </c>
      <c r="L561" s="458">
        <f t="shared" si="54"/>
        <v>3363057</v>
      </c>
      <c r="M561" s="458">
        <f t="shared" si="54"/>
        <v>2554704</v>
      </c>
    </row>
    <row r="562" spans="2:13" s="440" customFormat="1" hidden="1" outlineLevel="1">
      <c r="B562" s="770" t="str">
        <f>'LIT FGD'!$B$2</f>
        <v>Lamar Institute of Technology</v>
      </c>
      <c r="C562" s="458"/>
      <c r="D562" s="458">
        <f>'LIT FGD'!$D$76</f>
        <v>0</v>
      </c>
      <c r="E562" s="458">
        <f>'LIT FGD'!$E$76</f>
        <v>0</v>
      </c>
      <c r="F562" s="458">
        <f>'LIT FGD'!$F$76</f>
        <v>0</v>
      </c>
      <c r="G562" s="458">
        <f>'LIT FGD'!$G$76</f>
        <v>0</v>
      </c>
      <c r="H562" s="458">
        <f>'LIT FGD'!$H$76</f>
        <v>0</v>
      </c>
      <c r="I562" s="458">
        <f>'LIT FGD'!$I$76</f>
        <v>0</v>
      </c>
      <c r="J562" s="458">
        <f>'LIT FGD'!$J$76</f>
        <v>0</v>
      </c>
      <c r="K562" s="458">
        <f>'LIT FGD'!$K$76</f>
        <v>0</v>
      </c>
      <c r="L562" s="458">
        <f>'LIT FGD'!$L$76</f>
        <v>0</v>
      </c>
      <c r="M562" s="458">
        <f>'LIT FGD'!$M$76</f>
        <v>0</v>
      </c>
    </row>
    <row r="563" spans="2:13" s="440" customFormat="1" hidden="1" outlineLevel="1">
      <c r="B563" s="770" t="str">
        <f>'LSCO FGD'!$B$2</f>
        <v>Lamar State College - Orange</v>
      </c>
      <c r="C563" s="458"/>
      <c r="D563" s="458">
        <f>'LSCO FGD'!$D$76</f>
        <v>0</v>
      </c>
      <c r="E563" s="458">
        <f>'LSCO FGD'!$E$76</f>
        <v>0</v>
      </c>
      <c r="F563" s="458">
        <f>'LSCO FGD'!$F$76</f>
        <v>0</v>
      </c>
      <c r="G563" s="458">
        <f>'LSCO FGD'!$G$76</f>
        <v>0</v>
      </c>
      <c r="H563" s="458">
        <f>'LSCO FGD'!$H$76</f>
        <v>0</v>
      </c>
      <c r="I563" s="458">
        <f>'LSCO FGD'!$I$76</f>
        <v>0</v>
      </c>
      <c r="J563" s="458">
        <f>'LSCO FGD'!$J$76</f>
        <v>0</v>
      </c>
      <c r="K563" s="458">
        <f>'LSCO FGD'!$K$76</f>
        <v>0</v>
      </c>
      <c r="L563" s="458">
        <f>'LSCO FGD'!$L$76</f>
        <v>0</v>
      </c>
      <c r="M563" s="458">
        <f>'LSCO FGD'!$M$76</f>
        <v>0</v>
      </c>
    </row>
    <row r="564" spans="2:13" s="440" customFormat="1" hidden="1" outlineLevel="1">
      <c r="B564" s="770" t="str">
        <f>'LSCPA FGD'!$B$2</f>
        <v>Lamar State College - Port Arthur</v>
      </c>
      <c r="C564" s="458"/>
      <c r="D564" s="458">
        <f>'LSCPA FGD'!$D$76</f>
        <v>0</v>
      </c>
      <c r="E564" s="458">
        <f>'LSCPA FGD'!$E$76</f>
        <v>0</v>
      </c>
      <c r="F564" s="458">
        <f>'LSCPA FGD'!$F$76</f>
        <v>0</v>
      </c>
      <c r="G564" s="458">
        <f>'LSCPA FGD'!$G$76</f>
        <v>0</v>
      </c>
      <c r="H564" s="458">
        <f>'LSCPA FGD'!$H$76</f>
        <v>0</v>
      </c>
      <c r="I564" s="458">
        <f>'LSCPA FGD'!$I$76</f>
        <v>0</v>
      </c>
      <c r="J564" s="458">
        <f>'LSCPA FGD'!$J$76</f>
        <v>0</v>
      </c>
      <c r="K564" s="458">
        <f>'LSCPA FGD'!$K$76</f>
        <v>0</v>
      </c>
      <c r="L564" s="458">
        <f>'LSCPA FGD'!$L$76</f>
        <v>0</v>
      </c>
      <c r="M564" s="458">
        <f>'LSCPA FGD'!$M$76</f>
        <v>0</v>
      </c>
    </row>
    <row r="565" spans="2:13" s="440" customFormat="1" hidden="1" outlineLevel="1">
      <c r="B565" s="770"/>
      <c r="C565" s="458"/>
      <c r="D565" s="458"/>
      <c r="E565" s="458"/>
      <c r="F565" s="458"/>
      <c r="G565" s="458"/>
      <c r="H565" s="458"/>
      <c r="I565" s="458"/>
      <c r="J565" s="458"/>
      <c r="K565" s="458"/>
      <c r="L565" s="458"/>
      <c r="M565" s="458"/>
    </row>
    <row r="566" spans="2:13" s="440" customFormat="1" hidden="1" outlineLevel="1">
      <c r="B566" s="770"/>
      <c r="C566" s="458"/>
      <c r="D566" s="458"/>
      <c r="E566" s="458"/>
      <c r="F566" s="458"/>
      <c r="G566" s="458"/>
      <c r="H566" s="458"/>
      <c r="I566" s="458"/>
      <c r="J566" s="458"/>
      <c r="K566" s="458"/>
      <c r="L566" s="458"/>
      <c r="M566" s="458"/>
    </row>
    <row r="567" spans="2:13" s="440" customFormat="1" hidden="1" outlineLevel="1">
      <c r="B567" s="770"/>
      <c r="C567" s="458"/>
      <c r="D567" s="458"/>
      <c r="E567" s="458"/>
      <c r="F567" s="458"/>
      <c r="G567" s="458"/>
      <c r="H567" s="458"/>
      <c r="I567" s="458"/>
      <c r="J567" s="458"/>
      <c r="K567" s="458"/>
      <c r="L567" s="458"/>
      <c r="M567" s="458"/>
    </row>
    <row r="568" spans="2:13" s="440" customFormat="1" hidden="1" outlineLevel="1">
      <c r="B568" s="770"/>
      <c r="C568" s="458"/>
      <c r="D568" s="458"/>
      <c r="E568" s="458"/>
      <c r="F568" s="458"/>
      <c r="G568" s="458"/>
      <c r="H568" s="458"/>
      <c r="I568" s="458"/>
      <c r="J568" s="458"/>
      <c r="K568" s="458"/>
      <c r="L568" s="458"/>
      <c r="M568" s="458"/>
    </row>
    <row r="569" spans="2:13" s="440" customFormat="1" hidden="1" outlineLevel="1">
      <c r="B569" s="770"/>
      <c r="C569" s="458"/>
      <c r="D569" s="458"/>
      <c r="E569" s="458"/>
      <c r="F569" s="458"/>
      <c r="G569" s="458"/>
      <c r="H569" s="458"/>
      <c r="I569" s="458"/>
      <c r="J569" s="458"/>
      <c r="K569" s="458"/>
      <c r="L569" s="458"/>
      <c r="M569" s="458"/>
    </row>
    <row r="570" spans="2:13" s="440" customFormat="1" hidden="1" outlineLevel="1">
      <c r="B570" s="770"/>
      <c r="C570" s="458"/>
      <c r="D570" s="458"/>
      <c r="E570" s="458"/>
      <c r="F570" s="458"/>
      <c r="G570" s="458"/>
      <c r="H570" s="458"/>
      <c r="I570" s="458"/>
      <c r="J570" s="458"/>
      <c r="K570" s="458"/>
      <c r="L570" s="458"/>
      <c r="M570" s="458"/>
    </row>
    <row r="571" spans="2:13" s="440" customFormat="1" collapsed="1">
      <c r="B571" s="440" t="s">
        <v>45</v>
      </c>
      <c r="C571" s="458"/>
      <c r="D571" s="458">
        <f t="shared" ref="D571:M571" si="55">SUM(D562:D570)</f>
        <v>0</v>
      </c>
      <c r="E571" s="458">
        <f t="shared" si="55"/>
        <v>0</v>
      </c>
      <c r="F571" s="458">
        <f t="shared" si="55"/>
        <v>0</v>
      </c>
      <c r="G571" s="458">
        <f t="shared" si="55"/>
        <v>0</v>
      </c>
      <c r="H571" s="458">
        <f t="shared" si="55"/>
        <v>0</v>
      </c>
      <c r="I571" s="458">
        <f t="shared" si="55"/>
        <v>0</v>
      </c>
      <c r="J571" s="458">
        <f t="shared" si="55"/>
        <v>0</v>
      </c>
      <c r="K571" s="458">
        <f t="shared" si="55"/>
        <v>0</v>
      </c>
      <c r="L571" s="458">
        <f t="shared" si="55"/>
        <v>0</v>
      </c>
      <c r="M571" s="458">
        <f t="shared" si="55"/>
        <v>0</v>
      </c>
    </row>
    <row r="572" spans="2:13" s="440" customFormat="1" hidden="1" outlineLevel="1">
      <c r="B572" s="770" t="str">
        <f>'LIT FGD'!$B$2</f>
        <v>Lamar Institute of Technology</v>
      </c>
      <c r="C572" s="458"/>
      <c r="D572" s="458">
        <f>'LIT FGD'!$D$77</f>
        <v>-1294750</v>
      </c>
      <c r="E572" s="458">
        <f>'LIT FGD'!$E$77</f>
        <v>0</v>
      </c>
      <c r="F572" s="458">
        <f>'LIT FGD'!$F$77</f>
        <v>0</v>
      </c>
      <c r="G572" s="458">
        <f>'LIT FGD'!$G$77</f>
        <v>0</v>
      </c>
      <c r="H572" s="458">
        <f>'LIT FGD'!$H$77</f>
        <v>0</v>
      </c>
      <c r="I572" s="458">
        <f>'LIT FGD'!$I$77</f>
        <v>0</v>
      </c>
      <c r="J572" s="458">
        <f>'LIT FGD'!$J$77</f>
        <v>0</v>
      </c>
      <c r="K572" s="458">
        <f>'LIT FGD'!$K$77</f>
        <v>0</v>
      </c>
      <c r="L572" s="458">
        <f>'LIT FGD'!$L$77</f>
        <v>0</v>
      </c>
      <c r="M572" s="458">
        <f>'LIT FGD'!$M$77</f>
        <v>-1294750</v>
      </c>
    </row>
    <row r="573" spans="2:13" s="440" customFormat="1" hidden="1" outlineLevel="1">
      <c r="B573" s="770" t="str">
        <f>'LSCO FGD'!$B$2</f>
        <v>Lamar State College - Orange</v>
      </c>
      <c r="C573" s="458"/>
      <c r="D573" s="458">
        <f>'LSCO FGD'!$D$77</f>
        <v>-1357000</v>
      </c>
      <c r="E573" s="458">
        <f>'LSCO FGD'!$E$77</f>
        <v>-103424</v>
      </c>
      <c r="F573" s="458">
        <f>'LSCO FGD'!$F$77</f>
        <v>0</v>
      </c>
      <c r="G573" s="458">
        <f>'LSCO FGD'!$G$77</f>
        <v>0</v>
      </c>
      <c r="H573" s="458">
        <f>'LSCO FGD'!$H$77</f>
        <v>0</v>
      </c>
      <c r="I573" s="458">
        <f>'LSCO FGD'!$I$77</f>
        <v>0</v>
      </c>
      <c r="J573" s="458">
        <f>'LSCO FGD'!$J$77</f>
        <v>0</v>
      </c>
      <c r="K573" s="458">
        <f>'LSCO FGD'!$K$77</f>
        <v>0</v>
      </c>
      <c r="L573" s="458">
        <f>'LSCO FGD'!$L$77</f>
        <v>0</v>
      </c>
      <c r="M573" s="458">
        <f>'LSCO FGD'!$M$77</f>
        <v>-1460424</v>
      </c>
    </row>
    <row r="574" spans="2:13" s="440" customFormat="1" hidden="1" outlineLevel="1">
      <c r="B574" s="770" t="str">
        <f>'LSCPA FGD'!$B$2</f>
        <v>Lamar State College - Port Arthur</v>
      </c>
      <c r="C574" s="458"/>
      <c r="D574" s="458">
        <f>'LSCPA FGD'!$D$77</f>
        <v>-1217750</v>
      </c>
      <c r="E574" s="458">
        <f>'LSCPA FGD'!$E$77</f>
        <v>0</v>
      </c>
      <c r="F574" s="458">
        <f>'LSCPA FGD'!$F$77</f>
        <v>0</v>
      </c>
      <c r="G574" s="458">
        <f>'LSCPA FGD'!$G$77</f>
        <v>0</v>
      </c>
      <c r="H574" s="458">
        <f>'LSCPA FGD'!$H$77</f>
        <v>0</v>
      </c>
      <c r="I574" s="458">
        <f>'LSCPA FGD'!$I$77</f>
        <v>0</v>
      </c>
      <c r="J574" s="458">
        <f>'LSCPA FGD'!$J$77</f>
        <v>0</v>
      </c>
      <c r="K574" s="458">
        <f>'LSCPA FGD'!$K$77</f>
        <v>0</v>
      </c>
      <c r="L574" s="458">
        <f>'LSCPA FGD'!$L$77</f>
        <v>0</v>
      </c>
      <c r="M574" s="458">
        <f>'LSCPA FGD'!$M$77</f>
        <v>-1217750</v>
      </c>
    </row>
    <row r="575" spans="2:13" s="440" customFormat="1" hidden="1" outlineLevel="1">
      <c r="B575" s="770"/>
      <c r="C575" s="458"/>
      <c r="D575" s="458"/>
      <c r="E575" s="458"/>
      <c r="F575" s="458"/>
      <c r="G575" s="458"/>
      <c r="H575" s="458"/>
      <c r="I575" s="458"/>
      <c r="J575" s="458"/>
      <c r="K575" s="458"/>
      <c r="L575" s="458"/>
      <c r="M575" s="458"/>
    </row>
    <row r="576" spans="2:13" s="440" customFormat="1" hidden="1" outlineLevel="1">
      <c r="B576" s="770"/>
      <c r="C576" s="458"/>
      <c r="D576" s="458"/>
      <c r="E576" s="458"/>
      <c r="F576" s="458"/>
      <c r="G576" s="458"/>
      <c r="H576" s="458"/>
      <c r="I576" s="458"/>
      <c r="J576" s="458"/>
      <c r="K576" s="458"/>
      <c r="L576" s="458"/>
      <c r="M576" s="458"/>
    </row>
    <row r="577" spans="2:13" s="440" customFormat="1" hidden="1" outlineLevel="1">
      <c r="B577" s="770"/>
      <c r="C577" s="458"/>
      <c r="D577" s="458"/>
      <c r="E577" s="458"/>
      <c r="F577" s="458"/>
      <c r="G577" s="458"/>
      <c r="H577" s="458"/>
      <c r="I577" s="458"/>
      <c r="J577" s="458"/>
      <c r="K577" s="458"/>
      <c r="L577" s="458"/>
      <c r="M577" s="458"/>
    </row>
    <row r="578" spans="2:13" s="440" customFormat="1" hidden="1" outlineLevel="1">
      <c r="B578" s="770"/>
      <c r="C578" s="458"/>
      <c r="D578" s="458"/>
      <c r="E578" s="458"/>
      <c r="F578" s="458"/>
      <c r="G578" s="458"/>
      <c r="H578" s="458"/>
      <c r="I578" s="458"/>
      <c r="J578" s="458"/>
      <c r="K578" s="458"/>
      <c r="L578" s="458"/>
      <c r="M578" s="458"/>
    </row>
    <row r="579" spans="2:13" s="440" customFormat="1" hidden="1" outlineLevel="1">
      <c r="B579" s="770"/>
      <c r="C579" s="458"/>
      <c r="D579" s="458"/>
      <c r="E579" s="458"/>
      <c r="F579" s="458"/>
      <c r="G579" s="458"/>
      <c r="H579" s="458"/>
      <c r="I579" s="458"/>
      <c r="J579" s="458"/>
      <c r="K579" s="458"/>
      <c r="L579" s="458"/>
      <c r="M579" s="458"/>
    </row>
    <row r="580" spans="2:13" s="440" customFormat="1" hidden="1" outlineLevel="1">
      <c r="B580" s="770"/>
      <c r="C580" s="458"/>
      <c r="D580" s="458"/>
      <c r="E580" s="458"/>
      <c r="F580" s="458"/>
      <c r="G580" s="458"/>
      <c r="H580" s="458"/>
      <c r="I580" s="458"/>
      <c r="J580" s="458"/>
      <c r="K580" s="458"/>
      <c r="L580" s="458"/>
      <c r="M580" s="458"/>
    </row>
    <row r="581" spans="2:13" s="440" customFormat="1" collapsed="1">
      <c r="B581" s="440" t="s">
        <v>46</v>
      </c>
      <c r="C581" s="458"/>
      <c r="D581" s="458">
        <f t="shared" ref="D581:M581" si="56">SUM(D572:D580)</f>
        <v>-3869500</v>
      </c>
      <c r="E581" s="458">
        <f t="shared" si="56"/>
        <v>-103424</v>
      </c>
      <c r="F581" s="458">
        <f t="shared" si="56"/>
        <v>0</v>
      </c>
      <c r="G581" s="458">
        <f t="shared" si="56"/>
        <v>0</v>
      </c>
      <c r="H581" s="458">
        <f t="shared" si="56"/>
        <v>0</v>
      </c>
      <c r="I581" s="458">
        <f t="shared" si="56"/>
        <v>0</v>
      </c>
      <c r="J581" s="458">
        <f t="shared" si="56"/>
        <v>0</v>
      </c>
      <c r="K581" s="458">
        <f t="shared" si="56"/>
        <v>0</v>
      </c>
      <c r="L581" s="458">
        <f t="shared" si="56"/>
        <v>0</v>
      </c>
      <c r="M581" s="458">
        <f t="shared" si="56"/>
        <v>-3972924</v>
      </c>
    </row>
    <row r="582" spans="2:13" s="440" customFormat="1" hidden="1" outlineLevel="1">
      <c r="B582" s="770" t="str">
        <f>'LIT FGD'!$B$2</f>
        <v>Lamar Institute of Technology</v>
      </c>
      <c r="C582" s="458"/>
      <c r="D582" s="458">
        <f>'LIT FGD'!$D$78</f>
        <v>-3910446</v>
      </c>
      <c r="E582" s="458">
        <f>'LIT FGD'!$E$78</f>
        <v>109930</v>
      </c>
      <c r="F582" s="458">
        <f>'LIT FGD'!$F$78</f>
        <v>-12000</v>
      </c>
      <c r="G582" s="458">
        <f>'LIT FGD'!$G$78</f>
        <v>19806</v>
      </c>
      <c r="H582" s="458">
        <f>'LIT FGD'!$H$78</f>
        <v>42912</v>
      </c>
      <c r="I582" s="458">
        <f>'LIT FGD'!$I$78</f>
        <v>0</v>
      </c>
      <c r="J582" s="458">
        <f>'LIT FGD'!$J$78</f>
        <v>315798</v>
      </c>
      <c r="K582" s="458">
        <f>'LIT FGD'!$K$78</f>
        <v>0</v>
      </c>
      <c r="L582" s="458">
        <f>'LIT FGD'!$L$78</f>
        <v>3313598</v>
      </c>
      <c r="M582" s="458">
        <f>'LIT FGD'!$M$78</f>
        <v>-120402</v>
      </c>
    </row>
    <row r="583" spans="2:13" s="440" customFormat="1" hidden="1" outlineLevel="1">
      <c r="B583" s="770" t="str">
        <f>'LSCO FGD'!$B$2</f>
        <v>Lamar State College - Orange</v>
      </c>
      <c r="C583" s="458"/>
      <c r="D583" s="458">
        <f>'LSCO FGD'!$D$78</f>
        <v>-215413</v>
      </c>
      <c r="E583" s="458">
        <f>'LSCO FGD'!$E$78</f>
        <v>-268805</v>
      </c>
      <c r="F583" s="458">
        <f>'LSCO FGD'!$F$78</f>
        <v>0</v>
      </c>
      <c r="G583" s="458">
        <f>'LSCO FGD'!$G$78</f>
        <v>0</v>
      </c>
      <c r="H583" s="458">
        <f>'LSCO FGD'!$H$78</f>
        <v>0</v>
      </c>
      <c r="I583" s="458">
        <f>'LSCO FGD'!$I$78</f>
        <v>0</v>
      </c>
      <c r="J583" s="458">
        <f>'LSCO FGD'!$J$78</f>
        <v>0</v>
      </c>
      <c r="K583" s="458">
        <f>'LSCO FGD'!$K$78</f>
        <v>0</v>
      </c>
      <c r="L583" s="458">
        <f>'LSCO FGD'!$L$78</f>
        <v>0</v>
      </c>
      <c r="M583" s="458">
        <f>'LSCO FGD'!$M$78</f>
        <v>-484218</v>
      </c>
    </row>
    <row r="584" spans="2:13" s="440" customFormat="1" hidden="1" outlineLevel="1">
      <c r="B584" s="770" t="str">
        <f>'LSCPA FGD'!$B$2</f>
        <v>Lamar State College - Port Arthur</v>
      </c>
      <c r="C584" s="458"/>
      <c r="D584" s="458">
        <f>'LSCPA FGD'!$D$78</f>
        <v>-681656</v>
      </c>
      <c r="E584" s="458">
        <f>'LSCPA FGD'!$E$78</f>
        <v>-740436</v>
      </c>
      <c r="F584" s="458">
        <f>'LSCPA FGD'!$F$78</f>
        <v>827225</v>
      </c>
      <c r="G584" s="458">
        <f>'LSCPA FGD'!$G$78</f>
        <v>-271436</v>
      </c>
      <c r="H584" s="458">
        <f>'LSCPA FGD'!$H$78</f>
        <v>1938</v>
      </c>
      <c r="I584" s="458">
        <f>'LSCPA FGD'!$I$78</f>
        <v>-655</v>
      </c>
      <c r="J584" s="458">
        <f>'LSCPA FGD'!$J$78</f>
        <v>1961</v>
      </c>
      <c r="K584" s="458">
        <f>'LSCPA FGD'!$K$78</f>
        <v>0</v>
      </c>
      <c r="L584" s="458">
        <f>'LSCPA FGD'!$L$78</f>
        <v>49459</v>
      </c>
      <c r="M584" s="458">
        <f>'LSCPA FGD'!$M$78</f>
        <v>-813600</v>
      </c>
    </row>
    <row r="585" spans="2:13" s="440" customFormat="1" hidden="1" outlineLevel="1">
      <c r="B585" s="770"/>
      <c r="C585" s="458"/>
      <c r="D585" s="458"/>
      <c r="E585" s="458"/>
      <c r="F585" s="458"/>
      <c r="G585" s="458"/>
      <c r="H585" s="458"/>
      <c r="I585" s="458"/>
      <c r="J585" s="458"/>
      <c r="K585" s="458"/>
      <c r="L585" s="458"/>
      <c r="M585" s="458"/>
    </row>
    <row r="586" spans="2:13" s="440" customFormat="1" hidden="1" outlineLevel="1">
      <c r="B586" s="770"/>
      <c r="C586" s="458"/>
      <c r="D586" s="458"/>
      <c r="E586" s="458"/>
      <c r="F586" s="458"/>
      <c r="G586" s="458"/>
      <c r="H586" s="458"/>
      <c r="I586" s="458"/>
      <c r="J586" s="458"/>
      <c r="K586" s="458"/>
      <c r="L586" s="458"/>
      <c r="M586" s="458"/>
    </row>
    <row r="587" spans="2:13" s="440" customFormat="1" hidden="1" outlineLevel="1">
      <c r="B587" s="770"/>
      <c r="C587" s="458"/>
      <c r="D587" s="458"/>
      <c r="E587" s="458"/>
      <c r="F587" s="458"/>
      <c r="G587" s="458"/>
      <c r="H587" s="458"/>
      <c r="I587" s="458"/>
      <c r="J587" s="458"/>
      <c r="K587" s="458"/>
      <c r="L587" s="458"/>
      <c r="M587" s="458"/>
    </row>
    <row r="588" spans="2:13" s="440" customFormat="1" hidden="1" outlineLevel="1">
      <c r="B588" s="770"/>
      <c r="C588" s="458"/>
      <c r="D588" s="458"/>
      <c r="E588" s="458"/>
      <c r="F588" s="458"/>
      <c r="G588" s="458"/>
      <c r="H588" s="458"/>
      <c r="I588" s="458"/>
      <c r="J588" s="458"/>
      <c r="K588" s="458"/>
      <c r="L588" s="458"/>
      <c r="M588" s="458"/>
    </row>
    <row r="589" spans="2:13" s="440" customFormat="1" hidden="1" outlineLevel="1">
      <c r="B589" s="770"/>
      <c r="C589" s="458"/>
      <c r="D589" s="458"/>
      <c r="E589" s="458"/>
      <c r="F589" s="458"/>
      <c r="G589" s="458"/>
      <c r="H589" s="458"/>
      <c r="I589" s="458"/>
      <c r="J589" s="458"/>
      <c r="K589" s="458"/>
      <c r="L589" s="458"/>
      <c r="M589" s="458"/>
    </row>
    <row r="590" spans="2:13" s="440" customFormat="1" hidden="1" outlineLevel="1">
      <c r="B590" s="770"/>
      <c r="C590" s="458"/>
      <c r="D590" s="458"/>
      <c r="E590" s="458"/>
      <c r="F590" s="458"/>
      <c r="G590" s="458"/>
      <c r="H590" s="458"/>
      <c r="I590" s="458"/>
      <c r="J590" s="458"/>
      <c r="K590" s="458"/>
      <c r="L590" s="458"/>
      <c r="M590" s="458"/>
    </row>
    <row r="591" spans="2:13" s="440" customFormat="1" collapsed="1">
      <c r="B591" s="526" t="s">
        <v>3</v>
      </c>
      <c r="C591" s="465"/>
      <c r="D591" s="465">
        <f t="shared" ref="D591:M591" si="57">SUM(D582:D590)</f>
        <v>-4807515</v>
      </c>
      <c r="E591" s="465">
        <f t="shared" si="57"/>
        <v>-899311</v>
      </c>
      <c r="F591" s="465">
        <f t="shared" si="57"/>
        <v>815225</v>
      </c>
      <c r="G591" s="465">
        <f t="shared" si="57"/>
        <v>-251630</v>
      </c>
      <c r="H591" s="465">
        <f t="shared" si="57"/>
        <v>44850</v>
      </c>
      <c r="I591" s="465">
        <f t="shared" si="57"/>
        <v>-655</v>
      </c>
      <c r="J591" s="465">
        <f t="shared" si="57"/>
        <v>317759</v>
      </c>
      <c r="K591" s="465">
        <f t="shared" si="57"/>
        <v>0</v>
      </c>
      <c r="L591" s="465">
        <f t="shared" si="57"/>
        <v>3363057</v>
      </c>
      <c r="M591" s="465">
        <f t="shared" si="57"/>
        <v>-1418220</v>
      </c>
    </row>
    <row r="592" spans="2:13" s="440" customFormat="1">
      <c r="C592" s="458"/>
      <c r="D592" s="458"/>
      <c r="E592" s="458"/>
      <c r="F592" s="458"/>
      <c r="G592" s="458"/>
      <c r="H592" s="458"/>
      <c r="I592" s="458"/>
      <c r="J592" s="458"/>
      <c r="K592" s="458"/>
      <c r="L592" s="458"/>
      <c r="M592" s="458"/>
    </row>
    <row r="593" spans="1:13">
      <c r="A593" s="440"/>
      <c r="B593" s="449" t="s">
        <v>24</v>
      </c>
      <c r="C593" s="458"/>
      <c r="D593" s="458"/>
      <c r="E593" s="458"/>
      <c r="F593" s="458"/>
      <c r="G593" s="458"/>
      <c r="H593" s="458"/>
      <c r="I593" s="458"/>
      <c r="J593" s="458"/>
      <c r="K593" s="458"/>
      <c r="L593" s="458"/>
      <c r="M593" s="458"/>
    </row>
    <row r="594" spans="1:13" hidden="1" outlineLevel="1">
      <c r="A594" s="440"/>
      <c r="B594" s="770" t="str">
        <f>'LIT FGD'!$B$2</f>
        <v>Lamar Institute of Technology</v>
      </c>
      <c r="C594" s="458"/>
      <c r="D594" s="458">
        <f>'LIT FGD'!$D$81</f>
        <v>0</v>
      </c>
      <c r="E594" s="458">
        <f>'LIT FGD'!$E$81</f>
        <v>0</v>
      </c>
      <c r="F594" s="458">
        <f>'LIT FGD'!$F$81</f>
        <v>0</v>
      </c>
      <c r="G594" s="458">
        <f>'LIT FGD'!$G$81</f>
        <v>0</v>
      </c>
      <c r="H594" s="458">
        <f>'LIT FGD'!$H$81</f>
        <v>0</v>
      </c>
      <c r="I594" s="458">
        <f>'LIT FGD'!$I$81</f>
        <v>0</v>
      </c>
      <c r="J594" s="458">
        <f>'LIT FGD'!$J$81</f>
        <v>0</v>
      </c>
      <c r="K594" s="458">
        <f>'LIT FGD'!$K$81</f>
        <v>0</v>
      </c>
      <c r="L594" s="458">
        <f>'LIT FGD'!$L$81</f>
        <v>0</v>
      </c>
      <c r="M594" s="458">
        <f>'LIT FGD'!$M$81</f>
        <v>0</v>
      </c>
    </row>
    <row r="595" spans="1:13" hidden="1" outlineLevel="1">
      <c r="A595" s="440"/>
      <c r="B595" s="770" t="str">
        <f>'LSCO FGD'!$B$2</f>
        <v>Lamar State College - Orange</v>
      </c>
      <c r="C595" s="458"/>
      <c r="D595" s="458">
        <f>'LSCO FGD'!$D$81</f>
        <v>0</v>
      </c>
      <c r="E595" s="458">
        <f>'LSCO FGD'!$E$81</f>
        <v>0</v>
      </c>
      <c r="F595" s="458">
        <f>'LSCO FGD'!$F$81</f>
        <v>0</v>
      </c>
      <c r="G595" s="458">
        <f>'LSCO FGD'!$G$81</f>
        <v>0</v>
      </c>
      <c r="H595" s="458">
        <f>'LSCO FGD'!$H$81</f>
        <v>0</v>
      </c>
      <c r="I595" s="458">
        <f>'LSCO FGD'!$I$81</f>
        <v>0</v>
      </c>
      <c r="J595" s="458">
        <f>'LSCO FGD'!$J$81</f>
        <v>0</v>
      </c>
      <c r="K595" s="458">
        <f>'LSCO FGD'!$K$81</f>
        <v>0</v>
      </c>
      <c r="L595" s="458">
        <f>'LSCO FGD'!$L$81</f>
        <v>-40984</v>
      </c>
      <c r="M595" s="458">
        <f>'LSCO FGD'!$M$81</f>
        <v>-40984</v>
      </c>
    </row>
    <row r="596" spans="1:13" hidden="1" outlineLevel="1">
      <c r="A596" s="440"/>
      <c r="B596" s="770" t="str">
        <f>'LSCPA FGD'!$B$2</f>
        <v>Lamar State College - Port Arthur</v>
      </c>
      <c r="C596" s="458"/>
      <c r="D596" s="458">
        <f>'LSCPA FGD'!$D$81</f>
        <v>0</v>
      </c>
      <c r="E596" s="458">
        <f>'LSCPA FGD'!$E$81</f>
        <v>0</v>
      </c>
      <c r="F596" s="458">
        <f>'LSCPA FGD'!$F$81</f>
        <v>0</v>
      </c>
      <c r="G596" s="458">
        <f>'LSCPA FGD'!$G$81</f>
        <v>-272178</v>
      </c>
      <c r="H596" s="458">
        <f>'LSCPA FGD'!$H$81</f>
        <v>0</v>
      </c>
      <c r="I596" s="458">
        <f>'LSCPA FGD'!$I$81</f>
        <v>0</v>
      </c>
      <c r="J596" s="458">
        <f>'LSCPA FGD'!$J$81</f>
        <v>0</v>
      </c>
      <c r="K596" s="458">
        <f>'LSCPA FGD'!$K$81</f>
        <v>0</v>
      </c>
      <c r="L596" s="458">
        <f>'LSCPA FGD'!$L$81</f>
        <v>0</v>
      </c>
      <c r="M596" s="458">
        <f>'LSCPA FGD'!$M$81</f>
        <v>-272178</v>
      </c>
    </row>
    <row r="597" spans="1:13" hidden="1" outlineLevel="1">
      <c r="A597" s="440"/>
      <c r="B597" s="770"/>
      <c r="C597" s="458"/>
      <c r="D597" s="458"/>
      <c r="E597" s="458"/>
      <c r="F597" s="458"/>
      <c r="G597" s="458"/>
      <c r="H597" s="458"/>
      <c r="I597" s="458"/>
      <c r="J597" s="458"/>
      <c r="K597" s="458"/>
      <c r="L597" s="458"/>
      <c r="M597" s="458"/>
    </row>
    <row r="598" spans="1:13" hidden="1" outlineLevel="1">
      <c r="A598" s="440"/>
      <c r="B598" s="770"/>
      <c r="C598" s="458"/>
      <c r="D598" s="458"/>
      <c r="E598" s="458"/>
      <c r="F598" s="458"/>
      <c r="G598" s="458"/>
      <c r="H598" s="458"/>
      <c r="I598" s="458"/>
      <c r="J598" s="458"/>
      <c r="K598" s="458"/>
      <c r="L598" s="458"/>
      <c r="M598" s="458"/>
    </row>
    <row r="599" spans="1:13" hidden="1" outlineLevel="1">
      <c r="A599" s="440"/>
      <c r="B599" s="770"/>
      <c r="C599" s="458"/>
      <c r="D599" s="458"/>
      <c r="E599" s="458"/>
      <c r="F599" s="458"/>
      <c r="G599" s="458"/>
      <c r="H599" s="458"/>
      <c r="I599" s="458"/>
      <c r="J599" s="458"/>
      <c r="K599" s="458"/>
      <c r="L599" s="458"/>
      <c r="M599" s="458"/>
    </row>
    <row r="600" spans="1:13" hidden="1" outlineLevel="1">
      <c r="A600" s="440"/>
      <c r="B600" s="770"/>
      <c r="C600" s="458"/>
      <c r="D600" s="458"/>
      <c r="E600" s="458"/>
      <c r="F600" s="458"/>
      <c r="G600" s="458"/>
      <c r="H600" s="458"/>
      <c r="I600" s="458"/>
      <c r="J600" s="458"/>
      <c r="K600" s="458"/>
      <c r="L600" s="458"/>
      <c r="M600" s="458"/>
    </row>
    <row r="601" spans="1:13" hidden="1" outlineLevel="1">
      <c r="A601" s="440"/>
      <c r="B601" s="770"/>
      <c r="C601" s="458"/>
      <c r="D601" s="458"/>
      <c r="E601" s="458"/>
      <c r="F601" s="458"/>
      <c r="G601" s="458"/>
      <c r="H601" s="458"/>
      <c r="I601" s="458"/>
      <c r="J601" s="458"/>
      <c r="K601" s="458"/>
      <c r="L601" s="458"/>
      <c r="M601" s="458"/>
    </row>
    <row r="602" spans="1:13" hidden="1" outlineLevel="1">
      <c r="A602" s="440"/>
      <c r="B602" s="770"/>
      <c r="C602" s="458"/>
      <c r="D602" s="458"/>
      <c r="E602" s="458"/>
      <c r="F602" s="458"/>
      <c r="G602" s="458"/>
      <c r="H602" s="458"/>
      <c r="I602" s="458"/>
      <c r="J602" s="458"/>
      <c r="K602" s="458"/>
      <c r="L602" s="458"/>
      <c r="M602" s="458"/>
    </row>
    <row r="603" spans="1:13" collapsed="1">
      <c r="A603" s="440"/>
      <c r="B603" s="440" t="s">
        <v>47</v>
      </c>
      <c r="C603" s="458"/>
      <c r="D603" s="458">
        <f t="shared" ref="D603:M603" si="58">SUM(D594:D602)</f>
        <v>0</v>
      </c>
      <c r="E603" s="458">
        <f t="shared" si="58"/>
        <v>0</v>
      </c>
      <c r="F603" s="458">
        <f t="shared" si="58"/>
        <v>0</v>
      </c>
      <c r="G603" s="458">
        <f t="shared" si="58"/>
        <v>-272178</v>
      </c>
      <c r="H603" s="458">
        <f t="shared" si="58"/>
        <v>0</v>
      </c>
      <c r="I603" s="458">
        <f t="shared" si="58"/>
        <v>0</v>
      </c>
      <c r="J603" s="458">
        <f t="shared" si="58"/>
        <v>0</v>
      </c>
      <c r="K603" s="458">
        <f t="shared" si="58"/>
        <v>0</v>
      </c>
      <c r="L603" s="458">
        <f t="shared" si="58"/>
        <v>-40984</v>
      </c>
      <c r="M603" s="458">
        <f t="shared" si="58"/>
        <v>-313162</v>
      </c>
    </row>
    <row r="604" spans="1:13" hidden="1" outlineLevel="1">
      <c r="A604" s="440"/>
      <c r="B604" s="770" t="str">
        <f>'LIT FGD'!$B$2</f>
        <v>Lamar Institute of Technology</v>
      </c>
      <c r="C604" s="458"/>
      <c r="D604" s="458">
        <f>'LIT FGD'!$D$82</f>
        <v>0</v>
      </c>
      <c r="E604" s="458">
        <f>'LIT FGD'!$E$82</f>
        <v>0</v>
      </c>
      <c r="F604" s="458">
        <f>'LIT FGD'!$F$82</f>
        <v>0</v>
      </c>
      <c r="G604" s="458">
        <f>'LIT FGD'!$G$82</f>
        <v>0</v>
      </c>
      <c r="H604" s="458">
        <f>'LIT FGD'!$H$82</f>
        <v>0</v>
      </c>
      <c r="I604" s="458">
        <f>'LIT FGD'!$I$82</f>
        <v>0</v>
      </c>
      <c r="J604" s="458">
        <f>'LIT FGD'!$J$82</f>
        <v>0</v>
      </c>
      <c r="K604" s="458">
        <f>'LIT FGD'!$K$82</f>
        <v>0</v>
      </c>
      <c r="L604" s="458">
        <f>'LIT FGD'!$L$82</f>
        <v>0</v>
      </c>
      <c r="M604" s="458">
        <f>'LIT FGD'!$M$82</f>
        <v>0</v>
      </c>
    </row>
    <row r="605" spans="1:13" hidden="1" outlineLevel="1">
      <c r="A605" s="440"/>
      <c r="B605" s="770" t="str">
        <f>'LSCO FGD'!$B$2</f>
        <v>Lamar State College - Orange</v>
      </c>
      <c r="C605" s="458"/>
      <c r="D605" s="458">
        <f>'LSCO FGD'!$D$82</f>
        <v>0</v>
      </c>
      <c r="E605" s="458">
        <f>'LSCO FGD'!$E$82</f>
        <v>0</v>
      </c>
      <c r="F605" s="458">
        <f>'LSCO FGD'!$F$82</f>
        <v>0</v>
      </c>
      <c r="G605" s="458">
        <f>'LSCO FGD'!$G$82</f>
        <v>0</v>
      </c>
      <c r="H605" s="458">
        <f>'LSCO FGD'!$H$82</f>
        <v>0</v>
      </c>
      <c r="I605" s="458">
        <f>'LSCO FGD'!$I$82</f>
        <v>0</v>
      </c>
      <c r="J605" s="458">
        <f>'LSCO FGD'!$J$82</f>
        <v>0</v>
      </c>
      <c r="K605" s="458">
        <f>'LSCO FGD'!$K$82</f>
        <v>0</v>
      </c>
      <c r="L605" s="458">
        <f>'LSCO FGD'!$L$82</f>
        <v>0</v>
      </c>
      <c r="M605" s="458">
        <f>'LSCO FGD'!$M$82</f>
        <v>0</v>
      </c>
    </row>
    <row r="606" spans="1:13" hidden="1" outlineLevel="1">
      <c r="A606" s="440"/>
      <c r="B606" s="770" t="str">
        <f>'LSCPA FGD'!$B$2</f>
        <v>Lamar State College - Port Arthur</v>
      </c>
      <c r="C606" s="458"/>
      <c r="D606" s="458">
        <f>'LSCPA FGD'!$D$82</f>
        <v>0</v>
      </c>
      <c r="E606" s="458">
        <f>'LSCPA FGD'!$E$82</f>
        <v>0</v>
      </c>
      <c r="F606" s="458">
        <f>'LSCPA FGD'!$F$82</f>
        <v>0</v>
      </c>
      <c r="G606" s="458">
        <f>'LSCPA FGD'!$G$82</f>
        <v>0</v>
      </c>
      <c r="H606" s="458">
        <f>'LSCPA FGD'!$H$82</f>
        <v>0</v>
      </c>
      <c r="I606" s="458">
        <f>'LSCPA FGD'!$I$82</f>
        <v>0</v>
      </c>
      <c r="J606" s="458">
        <f>'LSCPA FGD'!$J$82</f>
        <v>0</v>
      </c>
      <c r="K606" s="458">
        <f>'LSCPA FGD'!$K$82</f>
        <v>0</v>
      </c>
      <c r="L606" s="458">
        <f>'LSCPA FGD'!$L$82</f>
        <v>0</v>
      </c>
      <c r="M606" s="458">
        <f>'LSCPA FGD'!$M$82</f>
        <v>0</v>
      </c>
    </row>
    <row r="607" spans="1:13" hidden="1" outlineLevel="1">
      <c r="A607" s="440"/>
      <c r="B607" s="770"/>
      <c r="C607" s="458"/>
      <c r="D607" s="458"/>
      <c r="E607" s="458"/>
      <c r="F607" s="458"/>
      <c r="G607" s="458"/>
      <c r="H607" s="458"/>
      <c r="I607" s="458"/>
      <c r="J607" s="458"/>
      <c r="K607" s="458"/>
      <c r="L607" s="458"/>
      <c r="M607" s="458"/>
    </row>
    <row r="608" spans="1:13" hidden="1" outlineLevel="1">
      <c r="A608" s="440"/>
      <c r="B608" s="770"/>
      <c r="C608" s="458"/>
      <c r="D608" s="458"/>
      <c r="E608" s="458"/>
      <c r="F608" s="458"/>
      <c r="G608" s="458"/>
      <c r="H608" s="458"/>
      <c r="I608" s="458"/>
      <c r="J608" s="458"/>
      <c r="K608" s="458"/>
      <c r="L608" s="458"/>
      <c r="M608" s="458"/>
    </row>
    <row r="609" spans="1:13" hidden="1" outlineLevel="1">
      <c r="A609" s="440"/>
      <c r="B609" s="770"/>
      <c r="C609" s="458"/>
      <c r="D609" s="458"/>
      <c r="E609" s="458"/>
      <c r="F609" s="458"/>
      <c r="G609" s="458"/>
      <c r="H609" s="458"/>
      <c r="I609" s="458"/>
      <c r="J609" s="458"/>
      <c r="K609" s="458"/>
      <c r="L609" s="458"/>
      <c r="M609" s="458"/>
    </row>
    <row r="610" spans="1:13" hidden="1" outlineLevel="1">
      <c r="A610" s="440"/>
      <c r="B610" s="770"/>
      <c r="C610" s="458"/>
      <c r="D610" s="458"/>
      <c r="E610" s="458"/>
      <c r="F610" s="458"/>
      <c r="G610" s="458"/>
      <c r="H610" s="458"/>
      <c r="I610" s="458"/>
      <c r="J610" s="458"/>
      <c r="K610" s="458"/>
      <c r="L610" s="458"/>
      <c r="M610" s="458"/>
    </row>
    <row r="611" spans="1:13" hidden="1" outlineLevel="1">
      <c r="A611" s="440"/>
      <c r="B611" s="770"/>
      <c r="C611" s="458"/>
      <c r="D611" s="458"/>
      <c r="E611" s="458"/>
      <c r="F611" s="458"/>
      <c r="G611" s="458"/>
      <c r="H611" s="458"/>
      <c r="I611" s="458"/>
      <c r="J611" s="458"/>
      <c r="K611" s="458"/>
      <c r="L611" s="458"/>
      <c r="M611" s="458"/>
    </row>
    <row r="612" spans="1:13" hidden="1" outlineLevel="1">
      <c r="A612" s="440"/>
      <c r="B612" s="770"/>
      <c r="C612" s="458"/>
      <c r="D612" s="458"/>
      <c r="E612" s="458"/>
      <c r="F612" s="458"/>
      <c r="G612" s="458"/>
      <c r="H612" s="458"/>
      <c r="I612" s="458"/>
      <c r="J612" s="458"/>
      <c r="K612" s="458"/>
      <c r="L612" s="458"/>
      <c r="M612" s="458"/>
    </row>
    <row r="613" spans="1:13" collapsed="1">
      <c r="A613" s="440"/>
      <c r="B613" s="440" t="s">
        <v>48</v>
      </c>
      <c r="C613" s="458"/>
      <c r="D613" s="458">
        <f t="shared" ref="D613:M613" si="59">SUM(D604:D612)</f>
        <v>0</v>
      </c>
      <c r="E613" s="458">
        <f t="shared" si="59"/>
        <v>0</v>
      </c>
      <c r="F613" s="458">
        <f t="shared" si="59"/>
        <v>0</v>
      </c>
      <c r="G613" s="458">
        <f t="shared" si="59"/>
        <v>0</v>
      </c>
      <c r="H613" s="458">
        <f t="shared" si="59"/>
        <v>0</v>
      </c>
      <c r="I613" s="458">
        <f t="shared" si="59"/>
        <v>0</v>
      </c>
      <c r="J613" s="458">
        <f t="shared" si="59"/>
        <v>0</v>
      </c>
      <c r="K613" s="458">
        <f t="shared" si="59"/>
        <v>0</v>
      </c>
      <c r="L613" s="458">
        <f t="shared" si="59"/>
        <v>0</v>
      </c>
      <c r="M613" s="458">
        <f t="shared" si="59"/>
        <v>0</v>
      </c>
    </row>
    <row r="614" spans="1:13" hidden="1" outlineLevel="1">
      <c r="A614" s="440"/>
      <c r="B614" s="770" t="str">
        <f>'LIT FGD'!$B$2</f>
        <v>Lamar Institute of Technology</v>
      </c>
      <c r="C614" s="458"/>
      <c r="D614" s="458">
        <f>'LIT FGD'!$D$83</f>
        <v>0</v>
      </c>
      <c r="E614" s="458">
        <f>'LIT FGD'!$E$83</f>
        <v>0</v>
      </c>
      <c r="F614" s="458">
        <f>'LIT FGD'!$F$83</f>
        <v>0</v>
      </c>
      <c r="G614" s="458">
        <f>'LIT FGD'!$G$83</f>
        <v>0</v>
      </c>
      <c r="H614" s="458">
        <f>'LIT FGD'!$H$83</f>
        <v>0</v>
      </c>
      <c r="I614" s="458">
        <f>'LIT FGD'!$I$83</f>
        <v>0</v>
      </c>
      <c r="J614" s="458">
        <f>'LIT FGD'!$J$83</f>
        <v>0</v>
      </c>
      <c r="K614" s="458">
        <f>'LIT FGD'!$K$83</f>
        <v>0</v>
      </c>
      <c r="L614" s="458">
        <f>'LIT FGD'!$L$83</f>
        <v>0</v>
      </c>
      <c r="M614" s="458">
        <f>'LIT FGD'!$M$83</f>
        <v>0</v>
      </c>
    </row>
    <row r="615" spans="1:13" hidden="1" outlineLevel="1">
      <c r="A615" s="440"/>
      <c r="B615" s="770" t="str">
        <f>'LSCO FGD'!$B$2</f>
        <v>Lamar State College - Orange</v>
      </c>
      <c r="C615" s="458"/>
      <c r="D615" s="458">
        <f>'LSCO FGD'!$D$83</f>
        <v>0</v>
      </c>
      <c r="E615" s="458">
        <f>'LSCO FGD'!$E$83</f>
        <v>0</v>
      </c>
      <c r="F615" s="458">
        <f>'LSCO FGD'!$F$83</f>
        <v>0</v>
      </c>
      <c r="G615" s="458">
        <f>'LSCO FGD'!$G$83</f>
        <v>0</v>
      </c>
      <c r="H615" s="458">
        <f>'LSCO FGD'!$H$83</f>
        <v>0</v>
      </c>
      <c r="I615" s="458">
        <f>'LSCO FGD'!$I$83</f>
        <v>0</v>
      </c>
      <c r="J615" s="458">
        <f>'LSCO FGD'!$J$83</f>
        <v>0</v>
      </c>
      <c r="K615" s="458">
        <f>'LSCO FGD'!$K$83</f>
        <v>0</v>
      </c>
      <c r="L615" s="458">
        <f>'LSCO FGD'!$L$83</f>
        <v>-40984</v>
      </c>
      <c r="M615" s="458">
        <f>'LSCO FGD'!$M$83</f>
        <v>-40984</v>
      </c>
    </row>
    <row r="616" spans="1:13" hidden="1" outlineLevel="1">
      <c r="A616" s="440"/>
      <c r="B616" s="770" t="str">
        <f>'LSCPA FGD'!$B$2</f>
        <v>Lamar State College - Port Arthur</v>
      </c>
      <c r="C616" s="458"/>
      <c r="D616" s="458">
        <f>'LSCPA FGD'!$D$83</f>
        <v>0</v>
      </c>
      <c r="E616" s="458">
        <f>'LSCPA FGD'!$E$83</f>
        <v>0</v>
      </c>
      <c r="F616" s="458">
        <f>'LSCPA FGD'!$F$83</f>
        <v>0</v>
      </c>
      <c r="G616" s="458">
        <f>'LSCPA FGD'!$G$83</f>
        <v>-272178</v>
      </c>
      <c r="H616" s="458">
        <f>'LSCPA FGD'!$H$83</f>
        <v>0</v>
      </c>
      <c r="I616" s="458">
        <f>'LSCPA FGD'!$I$83</f>
        <v>0</v>
      </c>
      <c r="J616" s="458">
        <f>'LSCPA FGD'!$J$83</f>
        <v>0</v>
      </c>
      <c r="K616" s="458">
        <f>'LSCPA FGD'!$K$83</f>
        <v>0</v>
      </c>
      <c r="L616" s="458">
        <f>'LSCPA FGD'!$L$83</f>
        <v>0</v>
      </c>
      <c r="M616" s="458">
        <f>'LSCPA FGD'!$M$83</f>
        <v>-272178</v>
      </c>
    </row>
    <row r="617" spans="1:13" hidden="1" outlineLevel="1">
      <c r="A617" s="440"/>
      <c r="B617" s="770"/>
      <c r="C617" s="458"/>
      <c r="D617" s="458"/>
      <c r="E617" s="458"/>
      <c r="F617" s="458"/>
      <c r="G617" s="458"/>
      <c r="H617" s="458"/>
      <c r="I617" s="458"/>
      <c r="J617" s="458"/>
      <c r="K617" s="458"/>
      <c r="L617" s="458"/>
      <c r="M617" s="458"/>
    </row>
    <row r="618" spans="1:13" hidden="1" outlineLevel="1">
      <c r="A618" s="440"/>
      <c r="B618" s="770"/>
      <c r="C618" s="458"/>
      <c r="D618" s="458"/>
      <c r="E618" s="458"/>
      <c r="F618" s="458"/>
      <c r="G618" s="458"/>
      <c r="H618" s="458"/>
      <c r="I618" s="458"/>
      <c r="J618" s="458"/>
      <c r="K618" s="458"/>
      <c r="L618" s="458"/>
      <c r="M618" s="458"/>
    </row>
    <row r="619" spans="1:13" hidden="1" outlineLevel="1">
      <c r="A619" s="440"/>
      <c r="B619" s="770"/>
      <c r="C619" s="458"/>
      <c r="D619" s="458"/>
      <c r="E619" s="458"/>
      <c r="F619" s="458"/>
      <c r="G619" s="458"/>
      <c r="H619" s="458"/>
      <c r="I619" s="458"/>
      <c r="J619" s="458"/>
      <c r="K619" s="458"/>
      <c r="L619" s="458"/>
      <c r="M619" s="458"/>
    </row>
    <row r="620" spans="1:13" hidden="1" outlineLevel="1">
      <c r="A620" s="440"/>
      <c r="B620" s="770"/>
      <c r="C620" s="458"/>
      <c r="D620" s="458"/>
      <c r="E620" s="458"/>
      <c r="F620" s="458"/>
      <c r="G620" s="458"/>
      <c r="H620" s="458"/>
      <c r="I620" s="458"/>
      <c r="J620" s="458"/>
      <c r="K620" s="458"/>
      <c r="L620" s="458"/>
      <c r="M620" s="458"/>
    </row>
    <row r="621" spans="1:13" hidden="1" outlineLevel="1">
      <c r="A621" s="440"/>
      <c r="B621" s="770"/>
      <c r="C621" s="458"/>
      <c r="D621" s="458"/>
      <c r="E621" s="458"/>
      <c r="F621" s="458"/>
      <c r="G621" s="458"/>
      <c r="H621" s="458"/>
      <c r="I621" s="458"/>
      <c r="J621" s="458"/>
      <c r="K621" s="458"/>
      <c r="L621" s="458"/>
      <c r="M621" s="458"/>
    </row>
    <row r="622" spans="1:13" hidden="1" outlineLevel="1">
      <c r="A622" s="440"/>
      <c r="B622" s="770"/>
      <c r="C622" s="458"/>
      <c r="D622" s="458"/>
      <c r="E622" s="458"/>
      <c r="F622" s="458"/>
      <c r="G622" s="458"/>
      <c r="H622" s="458"/>
      <c r="I622" s="458"/>
      <c r="J622" s="458"/>
      <c r="K622" s="458"/>
      <c r="L622" s="458"/>
      <c r="M622" s="458"/>
    </row>
    <row r="623" spans="1:13" collapsed="1">
      <c r="A623" s="440"/>
      <c r="B623" s="526" t="s">
        <v>3</v>
      </c>
      <c r="C623" s="465"/>
      <c r="D623" s="465">
        <f t="shared" ref="D623:M623" si="60">SUM(D614:D622)</f>
        <v>0</v>
      </c>
      <c r="E623" s="465">
        <f t="shared" si="60"/>
        <v>0</v>
      </c>
      <c r="F623" s="465">
        <f t="shared" si="60"/>
        <v>0</v>
      </c>
      <c r="G623" s="465">
        <f t="shared" si="60"/>
        <v>-272178</v>
      </c>
      <c r="H623" s="465">
        <f t="shared" si="60"/>
        <v>0</v>
      </c>
      <c r="I623" s="465">
        <f t="shared" si="60"/>
        <v>0</v>
      </c>
      <c r="J623" s="465">
        <f t="shared" si="60"/>
        <v>0</v>
      </c>
      <c r="K623" s="465">
        <f t="shared" si="60"/>
        <v>0</v>
      </c>
      <c r="L623" s="465">
        <f t="shared" si="60"/>
        <v>-40984</v>
      </c>
      <c r="M623" s="465">
        <f t="shared" si="60"/>
        <v>-313162</v>
      </c>
    </row>
    <row r="624" spans="1:13">
      <c r="A624" s="440"/>
      <c r="C624" s="458"/>
      <c r="D624" s="458"/>
      <c r="E624" s="458"/>
      <c r="F624" s="458"/>
      <c r="G624" s="458"/>
      <c r="H624" s="458"/>
      <c r="I624" s="458"/>
      <c r="J624" s="458"/>
      <c r="K624" s="458"/>
      <c r="L624" s="458"/>
      <c r="M624" s="458"/>
    </row>
    <row r="625" spans="1:13" hidden="1" outlineLevel="1">
      <c r="A625" s="440"/>
      <c r="B625" s="770" t="str">
        <f>'LIT FGD'!$B$2</f>
        <v>Lamar Institute of Technology</v>
      </c>
      <c r="C625" s="458"/>
      <c r="D625" s="458">
        <f>'LIT FGD'!$D$85</f>
        <v>1105791</v>
      </c>
      <c r="E625" s="458">
        <f>'LIT FGD'!$E$85</f>
        <v>-874683</v>
      </c>
      <c r="F625" s="458">
        <f>'LIT FGD'!$F$85</f>
        <v>-165058</v>
      </c>
      <c r="G625" s="458">
        <f>'LIT FGD'!$G$85</f>
        <v>2926757</v>
      </c>
      <c r="H625" s="458">
        <f>'LIT FGD'!$H$85</f>
        <v>458282</v>
      </c>
      <c r="I625" s="458">
        <f>'LIT FGD'!$I$85</f>
        <v>0</v>
      </c>
      <c r="J625" s="458">
        <f>'LIT FGD'!$J$85</f>
        <v>0</v>
      </c>
      <c r="K625" s="458">
        <f>'LIT FGD'!$K$85</f>
        <v>0</v>
      </c>
      <c r="L625" s="458">
        <f>'LIT FGD'!$L$85</f>
        <v>5505064</v>
      </c>
      <c r="M625" s="458">
        <f>'LIT FGD'!$M$85</f>
        <v>8956153</v>
      </c>
    </row>
    <row r="626" spans="1:13" hidden="1" outlineLevel="1">
      <c r="A626" s="440"/>
      <c r="B626" s="770" t="str">
        <f>'LSCO FGD'!$B$2</f>
        <v>Lamar State College - Orange</v>
      </c>
      <c r="C626" s="458"/>
      <c r="D626" s="458">
        <f>'LSCO FGD'!$D$85</f>
        <v>811022</v>
      </c>
      <c r="E626" s="458">
        <f>'LSCO FGD'!$E$85</f>
        <v>-677875</v>
      </c>
      <c r="F626" s="458">
        <f>'LSCO FGD'!$F$85</f>
        <v>-190157</v>
      </c>
      <c r="G626" s="458">
        <f>'LSCO FGD'!$G$85</f>
        <v>2609370</v>
      </c>
      <c r="H626" s="458">
        <f>'LSCO FGD'!$H$85</f>
        <v>164972</v>
      </c>
      <c r="I626" s="458">
        <f>'LSCO FGD'!$I$85</f>
        <v>0</v>
      </c>
      <c r="J626" s="458">
        <f>'LSCO FGD'!$J$85</f>
        <v>727198</v>
      </c>
      <c r="K626" s="458">
        <f>'LSCO FGD'!$K$85</f>
        <v>0</v>
      </c>
      <c r="L626" s="458">
        <f>'LSCO FGD'!$L$85</f>
        <v>-40984</v>
      </c>
      <c r="M626" s="458">
        <f>'LSCO FGD'!$M$85</f>
        <v>3403546</v>
      </c>
    </row>
    <row r="627" spans="1:13" hidden="1" outlineLevel="1">
      <c r="A627" s="440"/>
      <c r="B627" s="770" t="str">
        <f>'LSCPA FGD'!$B$2</f>
        <v>Lamar State College - Port Arthur</v>
      </c>
      <c r="C627" s="458"/>
      <c r="D627" s="458">
        <f>'LSCPA FGD'!$D$85</f>
        <v>1764862</v>
      </c>
      <c r="E627" s="458">
        <f>'LSCPA FGD'!$E$85</f>
        <v>-246454</v>
      </c>
      <c r="F627" s="458">
        <f>'LSCPA FGD'!$F$85</f>
        <v>23792</v>
      </c>
      <c r="G627" s="458">
        <f>'LSCPA FGD'!$G$85</f>
        <v>1240213</v>
      </c>
      <c r="H627" s="458">
        <f>'LSCPA FGD'!$H$85</f>
        <v>1938</v>
      </c>
      <c r="I627" s="458">
        <f>'LSCPA FGD'!$I$85</f>
        <v>-655</v>
      </c>
      <c r="J627" s="458">
        <f>'LSCPA FGD'!$J$85</f>
        <v>1961</v>
      </c>
      <c r="K627" s="458">
        <f>'LSCPA FGD'!$K$85</f>
        <v>0</v>
      </c>
      <c r="L627" s="458">
        <f>'LSCPA FGD'!$L$85</f>
        <v>49459</v>
      </c>
      <c r="M627" s="458">
        <f>'LSCPA FGD'!$M$85</f>
        <v>2835116</v>
      </c>
    </row>
    <row r="628" spans="1:13" hidden="1" outlineLevel="1">
      <c r="A628" s="440"/>
      <c r="B628" s="770"/>
      <c r="C628" s="458"/>
      <c r="D628" s="458"/>
      <c r="E628" s="458"/>
      <c r="F628" s="458"/>
      <c r="G628" s="458"/>
      <c r="H628" s="458"/>
      <c r="I628" s="458"/>
      <c r="J628" s="458"/>
      <c r="K628" s="458"/>
      <c r="L628" s="458"/>
      <c r="M628" s="458"/>
    </row>
    <row r="629" spans="1:13" hidden="1" outlineLevel="1">
      <c r="A629" s="440"/>
      <c r="B629" s="770"/>
      <c r="C629" s="458"/>
      <c r="D629" s="458"/>
      <c r="E629" s="458"/>
      <c r="F629" s="458"/>
      <c r="G629" s="458"/>
      <c r="H629" s="458"/>
      <c r="I629" s="458"/>
      <c r="J629" s="458"/>
      <c r="K629" s="458"/>
      <c r="L629" s="458"/>
      <c r="M629" s="458"/>
    </row>
    <row r="630" spans="1:13" hidden="1" outlineLevel="1">
      <c r="A630" s="440"/>
      <c r="B630" s="770"/>
      <c r="C630" s="458"/>
      <c r="D630" s="458"/>
      <c r="E630" s="458"/>
      <c r="F630" s="458"/>
      <c r="G630" s="458"/>
      <c r="H630" s="458"/>
      <c r="I630" s="458"/>
      <c r="J630" s="458"/>
      <c r="K630" s="458"/>
      <c r="L630" s="458"/>
      <c r="M630" s="458"/>
    </row>
    <row r="631" spans="1:13" hidden="1" outlineLevel="1">
      <c r="A631" s="440"/>
      <c r="B631" s="770"/>
      <c r="C631" s="458"/>
      <c r="D631" s="458"/>
      <c r="E631" s="458"/>
      <c r="F631" s="458"/>
      <c r="G631" s="458"/>
      <c r="H631" s="458"/>
      <c r="I631" s="458"/>
      <c r="J631" s="458"/>
      <c r="K631" s="458"/>
      <c r="L631" s="458"/>
      <c r="M631" s="458"/>
    </row>
    <row r="632" spans="1:13" hidden="1" outlineLevel="1">
      <c r="A632" s="440"/>
      <c r="B632" s="770"/>
      <c r="C632" s="458"/>
      <c r="D632" s="458"/>
      <c r="E632" s="458"/>
      <c r="F632" s="458"/>
      <c r="G632" s="458"/>
      <c r="H632" s="458"/>
      <c r="I632" s="458"/>
      <c r="J632" s="458"/>
      <c r="K632" s="458"/>
      <c r="L632" s="458"/>
      <c r="M632" s="458"/>
    </row>
    <row r="633" spans="1:13" hidden="1" outlineLevel="1">
      <c r="A633" s="440"/>
      <c r="B633" s="770"/>
      <c r="C633" s="458"/>
      <c r="D633" s="458"/>
      <c r="E633" s="458"/>
      <c r="F633" s="458"/>
      <c r="G633" s="458"/>
      <c r="H633" s="458"/>
      <c r="I633" s="458"/>
      <c r="J633" s="458"/>
      <c r="K633" s="458"/>
      <c r="L633" s="458"/>
      <c r="M633" s="458"/>
    </row>
    <row r="634" spans="1:13" collapsed="1">
      <c r="A634" s="440"/>
      <c r="B634" s="526" t="s">
        <v>628</v>
      </c>
      <c r="C634" s="465"/>
      <c r="D634" s="465">
        <f t="shared" ref="D634:M634" si="61">SUM(D625:D633)</f>
        <v>3681675</v>
      </c>
      <c r="E634" s="465">
        <f t="shared" si="61"/>
        <v>-1799012</v>
      </c>
      <c r="F634" s="465">
        <f t="shared" si="61"/>
        <v>-331423</v>
      </c>
      <c r="G634" s="465">
        <f t="shared" si="61"/>
        <v>6776340</v>
      </c>
      <c r="H634" s="465">
        <f t="shared" si="61"/>
        <v>625192</v>
      </c>
      <c r="I634" s="465">
        <f t="shared" si="61"/>
        <v>-655</v>
      </c>
      <c r="J634" s="465">
        <f t="shared" si="61"/>
        <v>729159</v>
      </c>
      <c r="K634" s="465">
        <f t="shared" si="61"/>
        <v>0</v>
      </c>
      <c r="L634" s="465">
        <f t="shared" si="61"/>
        <v>5513539</v>
      </c>
      <c r="M634" s="465">
        <f t="shared" si="61"/>
        <v>15194815</v>
      </c>
    </row>
    <row r="635" spans="1:13">
      <c r="A635" s="440"/>
      <c r="B635" s="449"/>
      <c r="C635" s="458"/>
      <c r="D635" s="458"/>
      <c r="E635" s="458"/>
      <c r="F635" s="458"/>
      <c r="G635" s="458"/>
      <c r="H635" s="458"/>
      <c r="I635" s="458"/>
      <c r="J635" s="458"/>
      <c r="K635" s="458"/>
      <c r="L635" s="458"/>
      <c r="M635" s="458"/>
    </row>
    <row r="636" spans="1:13" hidden="1" outlineLevel="1">
      <c r="A636" s="440"/>
      <c r="B636" s="770" t="str">
        <f>'LIT FGD'!$B$2</f>
        <v>Lamar Institute of Technology</v>
      </c>
      <c r="C636" s="458"/>
      <c r="D636" s="458">
        <f>'LIT FGD'!$D$87</f>
        <v>0</v>
      </c>
      <c r="E636" s="458">
        <f>'LIT FGD'!$E$87</f>
        <v>0</v>
      </c>
      <c r="F636" s="458">
        <f>'LIT FGD'!$F$87</f>
        <v>0</v>
      </c>
      <c r="G636" s="458">
        <f>'LIT FGD'!$G$87</f>
        <v>0</v>
      </c>
      <c r="H636" s="458">
        <f>'LIT FGD'!$H$87</f>
        <v>0</v>
      </c>
      <c r="I636" s="458">
        <f>'LIT FGD'!$I$87</f>
        <v>0</v>
      </c>
      <c r="J636" s="458">
        <f>'LIT FGD'!$J$87</f>
        <v>0</v>
      </c>
      <c r="K636" s="458">
        <f>'LIT FGD'!$K$87</f>
        <v>0</v>
      </c>
      <c r="L636" s="458">
        <f>'LIT FGD'!$L$87</f>
        <v>0</v>
      </c>
      <c r="M636" s="458">
        <f>'LIT FGD'!$M$87</f>
        <v>0</v>
      </c>
    </row>
    <row r="637" spans="1:13" hidden="1" outlineLevel="1">
      <c r="A637" s="440"/>
      <c r="B637" s="770" t="str">
        <f>'LSCO FGD'!$B$2</f>
        <v>Lamar State College - Orange</v>
      </c>
      <c r="C637" s="458"/>
      <c r="D637" s="458">
        <f>'LSCO FGD'!$D$87</f>
        <v>0</v>
      </c>
      <c r="E637" s="458">
        <f>'LSCO FGD'!$E$87</f>
        <v>0</v>
      </c>
      <c r="F637" s="458">
        <f>'LSCO FGD'!$F$87</f>
        <v>0</v>
      </c>
      <c r="G637" s="458">
        <f>'LSCO FGD'!$G$87</f>
        <v>0</v>
      </c>
      <c r="H637" s="458">
        <f>'LSCO FGD'!$H$87</f>
        <v>0</v>
      </c>
      <c r="I637" s="458">
        <f>'LSCO FGD'!$I$87</f>
        <v>0</v>
      </c>
      <c r="J637" s="458">
        <f>'LSCO FGD'!$J$87</f>
        <v>0</v>
      </c>
      <c r="K637" s="458">
        <f>'LSCO FGD'!$K$87</f>
        <v>0</v>
      </c>
      <c r="L637" s="458">
        <f>'LSCO FGD'!$L$87</f>
        <v>0</v>
      </c>
      <c r="M637" s="458">
        <f>'LSCO FGD'!$M$87</f>
        <v>0</v>
      </c>
    </row>
    <row r="638" spans="1:13" hidden="1" outlineLevel="1">
      <c r="A638" s="440"/>
      <c r="B638" s="770" t="str">
        <f>'LSCPA FGD'!$B$2</f>
        <v>Lamar State College - Port Arthur</v>
      </c>
      <c r="C638" s="458"/>
      <c r="D638" s="458">
        <f>'LSCPA FGD'!$D$87</f>
        <v>0</v>
      </c>
      <c r="E638" s="458">
        <f>'LSCPA FGD'!$E$87</f>
        <v>0</v>
      </c>
      <c r="F638" s="458">
        <f>'LSCPA FGD'!$F$87</f>
        <v>0</v>
      </c>
      <c r="G638" s="458">
        <f>'LSCPA FGD'!$G$87</f>
        <v>0</v>
      </c>
      <c r="H638" s="458">
        <f>'LSCPA FGD'!$H$87</f>
        <v>0</v>
      </c>
      <c r="I638" s="458">
        <f>'LSCPA FGD'!$I$87</f>
        <v>0</v>
      </c>
      <c r="J638" s="458">
        <f>'LSCPA FGD'!$J$87</f>
        <v>0</v>
      </c>
      <c r="K638" s="458">
        <f>'LSCPA FGD'!$K$87</f>
        <v>0</v>
      </c>
      <c r="L638" s="458">
        <f>'LSCPA FGD'!$L$87</f>
        <v>0</v>
      </c>
      <c r="M638" s="458">
        <f>'LSCPA FGD'!$M$87</f>
        <v>0</v>
      </c>
    </row>
    <row r="639" spans="1:13" hidden="1" outlineLevel="1">
      <c r="A639" s="440"/>
      <c r="B639" s="770"/>
      <c r="C639" s="458"/>
      <c r="D639" s="458"/>
      <c r="E639" s="458"/>
      <c r="F639" s="458"/>
      <c r="G639" s="458"/>
      <c r="H639" s="458"/>
      <c r="I639" s="458"/>
      <c r="J639" s="458"/>
      <c r="K639" s="458"/>
      <c r="L639" s="458"/>
      <c r="M639" s="458"/>
    </row>
    <row r="640" spans="1:13" hidden="1" outlineLevel="1">
      <c r="A640" s="440"/>
      <c r="B640" s="770"/>
      <c r="C640" s="458"/>
      <c r="D640" s="458"/>
      <c r="E640" s="458"/>
      <c r="F640" s="458"/>
      <c r="G640" s="458"/>
      <c r="H640" s="458"/>
      <c r="I640" s="458"/>
      <c r="J640" s="458"/>
      <c r="K640" s="458"/>
      <c r="L640" s="458"/>
      <c r="M640" s="458"/>
    </row>
    <row r="641" spans="1:13" hidden="1" outlineLevel="1">
      <c r="A641" s="440"/>
      <c r="B641" s="770"/>
      <c r="C641" s="458"/>
      <c r="D641" s="458"/>
      <c r="E641" s="458"/>
      <c r="F641" s="458"/>
      <c r="G641" s="458"/>
      <c r="H641" s="458"/>
      <c r="I641" s="458"/>
      <c r="J641" s="458"/>
      <c r="K641" s="458"/>
      <c r="L641" s="458"/>
      <c r="M641" s="458"/>
    </row>
    <row r="642" spans="1:13" hidden="1" outlineLevel="1">
      <c r="A642" s="440"/>
      <c r="B642" s="770"/>
      <c r="C642" s="458"/>
      <c r="D642" s="458"/>
      <c r="E642" s="458"/>
      <c r="F642" s="458"/>
      <c r="G642" s="458"/>
      <c r="H642" s="458"/>
      <c r="I642" s="458"/>
      <c r="J642" s="458"/>
      <c r="K642" s="458"/>
      <c r="L642" s="458"/>
      <c r="M642" s="458"/>
    </row>
    <row r="643" spans="1:13" hidden="1" outlineLevel="1">
      <c r="A643" s="440"/>
      <c r="B643" s="770"/>
      <c r="C643" s="458"/>
      <c r="D643" s="458"/>
      <c r="E643" s="458"/>
      <c r="F643" s="458"/>
      <c r="G643" s="458"/>
      <c r="H643" s="458"/>
      <c r="I643" s="458"/>
      <c r="J643" s="458"/>
      <c r="K643" s="458"/>
      <c r="L643" s="458"/>
      <c r="M643" s="458"/>
    </row>
    <row r="644" spans="1:13" hidden="1" outlineLevel="1">
      <c r="A644" s="440"/>
      <c r="B644" s="770"/>
      <c r="C644" s="458"/>
      <c r="D644" s="458"/>
      <c r="E644" s="458"/>
      <c r="F644" s="458"/>
      <c r="G644" s="458"/>
      <c r="H644" s="458"/>
      <c r="I644" s="458"/>
      <c r="J644" s="458"/>
      <c r="K644" s="458"/>
      <c r="L644" s="458"/>
      <c r="M644" s="458"/>
    </row>
    <row r="645" spans="1:13" collapsed="1">
      <c r="A645" s="440"/>
      <c r="B645" s="441" t="s">
        <v>64</v>
      </c>
      <c r="C645" s="458"/>
      <c r="D645" s="458">
        <f t="shared" ref="D645:M645" si="62">SUM(D636:D644)</f>
        <v>0</v>
      </c>
      <c r="E645" s="458">
        <f t="shared" si="62"/>
        <v>0</v>
      </c>
      <c r="F645" s="458">
        <f t="shared" si="62"/>
        <v>0</v>
      </c>
      <c r="G645" s="458">
        <f t="shared" si="62"/>
        <v>0</v>
      </c>
      <c r="H645" s="458">
        <f t="shared" si="62"/>
        <v>0</v>
      </c>
      <c r="I645" s="458">
        <f t="shared" si="62"/>
        <v>0</v>
      </c>
      <c r="J645" s="458">
        <f t="shared" si="62"/>
        <v>0</v>
      </c>
      <c r="K645" s="458">
        <f t="shared" si="62"/>
        <v>0</v>
      </c>
      <c r="L645" s="458">
        <f t="shared" si="62"/>
        <v>0</v>
      </c>
      <c r="M645" s="458">
        <f t="shared" si="62"/>
        <v>0</v>
      </c>
    </row>
    <row r="646" spans="1:13" hidden="1" outlineLevel="1">
      <c r="A646" s="440"/>
      <c r="B646" s="770" t="str">
        <f>'LIT FGD'!$B$2</f>
        <v>Lamar Institute of Technology</v>
      </c>
      <c r="C646" s="458"/>
      <c r="D646" s="458">
        <f>'LIT FGD'!$D$88</f>
        <v>0</v>
      </c>
      <c r="E646" s="458">
        <f>'LIT FGD'!$E$88</f>
        <v>0</v>
      </c>
      <c r="F646" s="458">
        <f>'LIT FGD'!$F$88</f>
        <v>0</v>
      </c>
      <c r="G646" s="458">
        <f>'LIT FGD'!$G$88</f>
        <v>0</v>
      </c>
      <c r="H646" s="458">
        <f>'LIT FGD'!$H$88</f>
        <v>0</v>
      </c>
      <c r="I646" s="458">
        <f>'LIT FGD'!$I$88</f>
        <v>0</v>
      </c>
      <c r="J646" s="458">
        <f>'LIT FGD'!$J$88</f>
        <v>0</v>
      </c>
      <c r="K646" s="458">
        <f>'LIT FGD'!$K$88</f>
        <v>0</v>
      </c>
      <c r="L646" s="458">
        <f>'LIT FGD'!$L$88</f>
        <v>-2626276</v>
      </c>
      <c r="M646" s="458">
        <f>'LIT FGD'!$M$88</f>
        <v>-2626276</v>
      </c>
    </row>
    <row r="647" spans="1:13" hidden="1" outlineLevel="1">
      <c r="A647" s="440"/>
      <c r="B647" s="770" t="str">
        <f>'LSCO FGD'!$B$2</f>
        <v>Lamar State College - Orange</v>
      </c>
      <c r="C647" s="458"/>
      <c r="D647" s="458">
        <f>'LSCO FGD'!$D$88</f>
        <v>0</v>
      </c>
      <c r="E647" s="458">
        <f>'LSCO FGD'!$E$88</f>
        <v>0</v>
      </c>
      <c r="F647" s="458">
        <f>'LSCO FGD'!$F$88</f>
        <v>0</v>
      </c>
      <c r="G647" s="458">
        <f>'LSCO FGD'!$G$88</f>
        <v>0</v>
      </c>
      <c r="H647" s="458">
        <f>'LSCO FGD'!$H$88</f>
        <v>0</v>
      </c>
      <c r="I647" s="458">
        <f>'LSCO FGD'!$I$88</f>
        <v>0</v>
      </c>
      <c r="J647" s="458">
        <f>'LSCO FGD'!$J$88</f>
        <v>0</v>
      </c>
      <c r="K647" s="458">
        <f>'LSCO FGD'!$K$88</f>
        <v>0</v>
      </c>
      <c r="L647" s="458">
        <f>'LSCO FGD'!$L$88</f>
        <v>-2307452</v>
      </c>
      <c r="M647" s="458">
        <f>'LSCO FGD'!$M$88</f>
        <v>-2307452</v>
      </c>
    </row>
    <row r="648" spans="1:13" hidden="1" outlineLevel="1">
      <c r="A648" s="440"/>
      <c r="B648" s="770" t="str">
        <f>'LSCPA FGD'!$B$2</f>
        <v>Lamar State College - Port Arthur</v>
      </c>
      <c r="C648" s="458"/>
      <c r="D648" s="458">
        <f>'LSCPA FGD'!$D$88</f>
        <v>0</v>
      </c>
      <c r="E648" s="458">
        <f>'LSCPA FGD'!$E$88</f>
        <v>0</v>
      </c>
      <c r="F648" s="458">
        <f>'LSCPA FGD'!$F$88</f>
        <v>0</v>
      </c>
      <c r="G648" s="458">
        <f>'LSCPA FGD'!$G$88</f>
        <v>0</v>
      </c>
      <c r="H648" s="458">
        <f>'LSCPA FGD'!$H$88</f>
        <v>0</v>
      </c>
      <c r="I648" s="458">
        <f>'LSCPA FGD'!$I$88</f>
        <v>0</v>
      </c>
      <c r="J648" s="458">
        <f>'LSCPA FGD'!$J$88</f>
        <v>0</v>
      </c>
      <c r="K648" s="458">
        <f>'LSCPA FGD'!$K$88</f>
        <v>0</v>
      </c>
      <c r="L648" s="458">
        <f>'LSCPA FGD'!$L$88</f>
        <v>-2330206</v>
      </c>
      <c r="M648" s="458">
        <f>'LSCPA FGD'!$M$88</f>
        <v>-2330206</v>
      </c>
    </row>
    <row r="649" spans="1:13" hidden="1" outlineLevel="1">
      <c r="A649" s="440"/>
      <c r="B649" s="770"/>
      <c r="C649" s="458"/>
      <c r="D649" s="458"/>
      <c r="E649" s="458"/>
      <c r="F649" s="458"/>
      <c r="G649" s="458"/>
      <c r="H649" s="458"/>
      <c r="I649" s="458"/>
      <c r="J649" s="458"/>
      <c r="K649" s="458"/>
      <c r="L649" s="458"/>
      <c r="M649" s="458"/>
    </row>
    <row r="650" spans="1:13" hidden="1" outlineLevel="1">
      <c r="A650" s="440"/>
      <c r="B650" s="770"/>
      <c r="C650" s="458"/>
      <c r="D650" s="458"/>
      <c r="E650" s="458"/>
      <c r="F650" s="458"/>
      <c r="G650" s="458"/>
      <c r="H650" s="458"/>
      <c r="I650" s="458"/>
      <c r="J650" s="458"/>
      <c r="K650" s="458"/>
      <c r="L650" s="458"/>
      <c r="M650" s="458"/>
    </row>
    <row r="651" spans="1:13" hidden="1" outlineLevel="1">
      <c r="A651" s="440"/>
      <c r="B651" s="770"/>
      <c r="C651" s="458"/>
      <c r="D651" s="458"/>
      <c r="E651" s="458"/>
      <c r="F651" s="458"/>
      <c r="G651" s="458"/>
      <c r="H651" s="458"/>
      <c r="I651" s="458"/>
      <c r="J651" s="458"/>
      <c r="K651" s="458"/>
      <c r="L651" s="458"/>
      <c r="M651" s="458"/>
    </row>
    <row r="652" spans="1:13" hidden="1" outlineLevel="1">
      <c r="A652" s="440"/>
      <c r="B652" s="770"/>
      <c r="C652" s="458"/>
      <c r="D652" s="458"/>
      <c r="E652" s="458"/>
      <c r="F652" s="458"/>
      <c r="G652" s="458"/>
      <c r="H652" s="458"/>
      <c r="I652" s="458"/>
      <c r="J652" s="458"/>
      <c r="K652" s="458"/>
      <c r="L652" s="458"/>
      <c r="M652" s="458"/>
    </row>
    <row r="653" spans="1:13" hidden="1" outlineLevel="1">
      <c r="A653" s="440"/>
      <c r="B653" s="770"/>
      <c r="C653" s="458"/>
      <c r="D653" s="458"/>
      <c r="E653" s="458"/>
      <c r="F653" s="458"/>
      <c r="G653" s="458"/>
      <c r="H653" s="458"/>
      <c r="I653" s="458"/>
      <c r="J653" s="458"/>
      <c r="K653" s="458"/>
      <c r="L653" s="458"/>
      <c r="M653" s="458"/>
    </row>
    <row r="654" spans="1:13" hidden="1" outlineLevel="1">
      <c r="A654" s="440"/>
      <c r="B654" s="770"/>
      <c r="C654" s="458"/>
      <c r="D654" s="458"/>
      <c r="E654" s="458"/>
      <c r="F654" s="458"/>
      <c r="G654" s="458"/>
      <c r="H654" s="458"/>
      <c r="I654" s="458"/>
      <c r="J654" s="458"/>
      <c r="K654" s="458"/>
      <c r="L654" s="458"/>
      <c r="M654" s="458"/>
    </row>
    <row r="655" spans="1:13" collapsed="1">
      <c r="A655" s="440"/>
      <c r="B655" s="440" t="s">
        <v>65</v>
      </c>
      <c r="C655" s="458"/>
      <c r="D655" s="458">
        <f t="shared" ref="D655:M655" si="63">SUM(D646:D654)</f>
        <v>0</v>
      </c>
      <c r="E655" s="458">
        <f t="shared" si="63"/>
        <v>0</v>
      </c>
      <c r="F655" s="458">
        <f t="shared" si="63"/>
        <v>0</v>
      </c>
      <c r="G655" s="458">
        <f t="shared" si="63"/>
        <v>0</v>
      </c>
      <c r="H655" s="458">
        <f t="shared" si="63"/>
        <v>0</v>
      </c>
      <c r="I655" s="458">
        <f t="shared" si="63"/>
        <v>0</v>
      </c>
      <c r="J655" s="458">
        <f t="shared" si="63"/>
        <v>0</v>
      </c>
      <c r="K655" s="458">
        <f t="shared" si="63"/>
        <v>0</v>
      </c>
      <c r="L655" s="458">
        <f t="shared" si="63"/>
        <v>-7263934</v>
      </c>
      <c r="M655" s="458">
        <f t="shared" si="63"/>
        <v>-7263934</v>
      </c>
    </row>
    <row r="656" spans="1:13" hidden="1" outlineLevel="1">
      <c r="A656" s="440"/>
      <c r="B656" s="770" t="str">
        <f>'LIT FGD'!$B$2</f>
        <v>Lamar Institute of Technology</v>
      </c>
      <c r="C656" s="458"/>
      <c r="D656" s="458">
        <f>'LIT FGD'!$D$89</f>
        <v>0</v>
      </c>
      <c r="E656" s="458">
        <f>'LIT FGD'!$E$89</f>
        <v>0</v>
      </c>
      <c r="F656" s="458">
        <f>'LIT FGD'!$F$89</f>
        <v>0</v>
      </c>
      <c r="G656" s="458">
        <f>'LIT FGD'!$G$89</f>
        <v>0</v>
      </c>
      <c r="H656" s="458">
        <f>'LIT FGD'!$H$89</f>
        <v>0</v>
      </c>
      <c r="I656" s="458">
        <f>'LIT FGD'!$I$89</f>
        <v>0</v>
      </c>
      <c r="J656" s="458">
        <f>'LIT FGD'!$J$89</f>
        <v>0</v>
      </c>
      <c r="K656" s="458">
        <f>'LIT FGD'!$K$89</f>
        <v>0</v>
      </c>
      <c r="L656" s="458">
        <f>'LIT FGD'!$L$89</f>
        <v>0</v>
      </c>
      <c r="M656" s="458">
        <f>'LIT FGD'!$M$89</f>
        <v>0</v>
      </c>
    </row>
    <row r="657" spans="1:13" hidden="1" outlineLevel="1">
      <c r="A657" s="440"/>
      <c r="B657" s="770" t="str">
        <f>'LSCO FGD'!$B$2</f>
        <v>Lamar State College - Orange</v>
      </c>
      <c r="C657" s="458"/>
      <c r="D657" s="458">
        <f>'LSCO FGD'!$D$89</f>
        <v>0</v>
      </c>
      <c r="E657" s="458">
        <f>'LSCO FGD'!$E$89</f>
        <v>0</v>
      </c>
      <c r="F657" s="458">
        <f>'LSCO FGD'!$F$89</f>
        <v>0</v>
      </c>
      <c r="G657" s="458">
        <f>'LSCO FGD'!$G$89</f>
        <v>0</v>
      </c>
      <c r="H657" s="458">
        <f>'LSCO FGD'!$H$89</f>
        <v>0</v>
      </c>
      <c r="I657" s="458">
        <f>'LSCO FGD'!$I$89</f>
        <v>0</v>
      </c>
      <c r="J657" s="458">
        <f>'LSCO FGD'!$J$89</f>
        <v>0</v>
      </c>
      <c r="K657" s="458">
        <f>'LSCO FGD'!$K$89</f>
        <v>0</v>
      </c>
      <c r="L657" s="458">
        <f>'LSCO FGD'!$L$89</f>
        <v>0</v>
      </c>
      <c r="M657" s="458">
        <f>'LSCO FGD'!$M$89</f>
        <v>0</v>
      </c>
    </row>
    <row r="658" spans="1:13" hidden="1" outlineLevel="1">
      <c r="A658" s="440"/>
      <c r="B658" s="770" t="str">
        <f>'LSCPA FGD'!$B$2</f>
        <v>Lamar State College - Port Arthur</v>
      </c>
      <c r="C658" s="458"/>
      <c r="D658" s="458">
        <f>'LSCPA FGD'!$D$89</f>
        <v>0</v>
      </c>
      <c r="E658" s="458">
        <f>'LSCPA FGD'!$E$89</f>
        <v>0</v>
      </c>
      <c r="F658" s="458">
        <f>'LSCPA FGD'!$F$89</f>
        <v>0</v>
      </c>
      <c r="G658" s="458">
        <f>'LSCPA FGD'!$G$89</f>
        <v>0</v>
      </c>
      <c r="H658" s="458">
        <f>'LSCPA FGD'!$H$89</f>
        <v>0</v>
      </c>
      <c r="I658" s="458">
        <f>'LSCPA FGD'!$I$89</f>
        <v>0</v>
      </c>
      <c r="J658" s="458">
        <f>'LSCPA FGD'!$J$89</f>
        <v>0</v>
      </c>
      <c r="K658" s="458">
        <f>'LSCPA FGD'!$K$89</f>
        <v>0</v>
      </c>
      <c r="L658" s="458">
        <f>'LSCPA FGD'!$L$89</f>
        <v>0</v>
      </c>
      <c r="M658" s="458">
        <f>'LSCPA FGD'!$M$89</f>
        <v>0</v>
      </c>
    </row>
    <row r="659" spans="1:13" hidden="1" outlineLevel="1">
      <c r="A659" s="440"/>
      <c r="B659" s="770"/>
      <c r="C659" s="458"/>
      <c r="D659" s="458"/>
      <c r="E659" s="458"/>
      <c r="F659" s="458"/>
      <c r="G659" s="458"/>
      <c r="H659" s="458"/>
      <c r="I659" s="458"/>
      <c r="J659" s="458"/>
      <c r="K659" s="458"/>
      <c r="L659" s="458"/>
      <c r="M659" s="458"/>
    </row>
    <row r="660" spans="1:13" hidden="1" outlineLevel="1">
      <c r="A660" s="440"/>
      <c r="B660" s="770"/>
      <c r="C660" s="458"/>
      <c r="D660" s="458"/>
      <c r="E660" s="458"/>
      <c r="F660" s="458"/>
      <c r="G660" s="458"/>
      <c r="H660" s="458"/>
      <c r="I660" s="458"/>
      <c r="J660" s="458"/>
      <c r="K660" s="458"/>
      <c r="L660" s="458"/>
      <c r="M660" s="458"/>
    </row>
    <row r="661" spans="1:13" hidden="1" outlineLevel="1">
      <c r="A661" s="440"/>
      <c r="B661" s="770"/>
      <c r="C661" s="458"/>
      <c r="D661" s="458"/>
      <c r="E661" s="458"/>
      <c r="F661" s="458"/>
      <c r="G661" s="458"/>
      <c r="H661" s="458"/>
      <c r="I661" s="458"/>
      <c r="J661" s="458"/>
      <c r="K661" s="458"/>
      <c r="L661" s="458"/>
      <c r="M661" s="458"/>
    </row>
    <row r="662" spans="1:13" hidden="1" outlineLevel="1">
      <c r="A662" s="440"/>
      <c r="B662" s="770"/>
      <c r="C662" s="458"/>
      <c r="D662" s="458"/>
      <c r="E662" s="458"/>
      <c r="F662" s="458"/>
      <c r="G662" s="458"/>
      <c r="H662" s="458"/>
      <c r="I662" s="458"/>
      <c r="J662" s="458"/>
      <c r="K662" s="458"/>
      <c r="L662" s="458"/>
      <c r="M662" s="458"/>
    </row>
    <row r="663" spans="1:13" hidden="1" outlineLevel="1">
      <c r="A663" s="440"/>
      <c r="B663" s="770"/>
      <c r="C663" s="458"/>
      <c r="D663" s="458"/>
      <c r="E663" s="458"/>
      <c r="F663" s="458"/>
      <c r="G663" s="458"/>
      <c r="H663" s="458"/>
      <c r="I663" s="458"/>
      <c r="J663" s="458"/>
      <c r="K663" s="458"/>
      <c r="L663" s="458"/>
      <c r="M663" s="458"/>
    </row>
    <row r="664" spans="1:13" hidden="1" outlineLevel="1">
      <c r="A664" s="440"/>
      <c r="B664" s="770"/>
      <c r="C664" s="458"/>
      <c r="D664" s="458"/>
      <c r="E664" s="458"/>
      <c r="F664" s="458"/>
      <c r="G664" s="458"/>
      <c r="H664" s="458"/>
      <c r="I664" s="458"/>
      <c r="J664" s="458"/>
      <c r="K664" s="458"/>
      <c r="L664" s="458"/>
      <c r="M664" s="458"/>
    </row>
    <row r="665" spans="1:13" collapsed="1">
      <c r="A665" s="440"/>
      <c r="B665" s="440" t="s">
        <v>173</v>
      </c>
      <c r="C665" s="458"/>
      <c r="D665" s="458">
        <f t="shared" ref="D665:M665" si="64">SUM(D656:D664)</f>
        <v>0</v>
      </c>
      <c r="E665" s="458">
        <f t="shared" si="64"/>
        <v>0</v>
      </c>
      <c r="F665" s="458">
        <f t="shared" si="64"/>
        <v>0</v>
      </c>
      <c r="G665" s="458">
        <f t="shared" si="64"/>
        <v>0</v>
      </c>
      <c r="H665" s="458">
        <f t="shared" si="64"/>
        <v>0</v>
      </c>
      <c r="I665" s="458">
        <f t="shared" si="64"/>
        <v>0</v>
      </c>
      <c r="J665" s="458">
        <f t="shared" si="64"/>
        <v>0</v>
      </c>
      <c r="K665" s="458">
        <f t="shared" si="64"/>
        <v>0</v>
      </c>
      <c r="L665" s="458">
        <f t="shared" si="64"/>
        <v>0</v>
      </c>
      <c r="M665" s="458">
        <f t="shared" si="64"/>
        <v>0</v>
      </c>
    </row>
    <row r="666" spans="1:13" hidden="1" outlineLevel="1">
      <c r="A666" s="440"/>
      <c r="B666" s="770" t="str">
        <f>'LIT FGD'!$B$2</f>
        <v>Lamar Institute of Technology</v>
      </c>
      <c r="C666" s="458"/>
      <c r="D666" s="458">
        <f>'LIT FGD'!$D$90</f>
        <v>0</v>
      </c>
      <c r="E666" s="458">
        <f>'LIT FGD'!$E$90</f>
        <v>0</v>
      </c>
      <c r="F666" s="458">
        <f>'LIT FGD'!$F$90</f>
        <v>0</v>
      </c>
      <c r="G666" s="458">
        <f>'LIT FGD'!$G$90</f>
        <v>0</v>
      </c>
      <c r="H666" s="458">
        <f>'LIT FGD'!$H$90</f>
        <v>0</v>
      </c>
      <c r="I666" s="458">
        <f>'LIT FGD'!$I$90</f>
        <v>0</v>
      </c>
      <c r="J666" s="458">
        <f>'LIT FGD'!$J$90</f>
        <v>0</v>
      </c>
      <c r="K666" s="458">
        <f>'LIT FGD'!$K$90</f>
        <v>0</v>
      </c>
      <c r="L666" s="458">
        <f>'LIT FGD'!$L$90</f>
        <v>0</v>
      </c>
      <c r="M666" s="458">
        <f>'LIT FGD'!$M$90</f>
        <v>0</v>
      </c>
    </row>
    <row r="667" spans="1:13" hidden="1" outlineLevel="1">
      <c r="A667" s="440"/>
      <c r="B667" s="770" t="str">
        <f>'LSCO FGD'!$B$2</f>
        <v>Lamar State College - Orange</v>
      </c>
      <c r="C667" s="458"/>
      <c r="D667" s="458">
        <f>'LSCO FGD'!$D$90</f>
        <v>0</v>
      </c>
      <c r="E667" s="458">
        <f>'LSCO FGD'!$E$90</f>
        <v>0</v>
      </c>
      <c r="F667" s="458">
        <f>'LSCO FGD'!$F$90</f>
        <v>0</v>
      </c>
      <c r="G667" s="458">
        <f>'LSCO FGD'!$G$90</f>
        <v>0</v>
      </c>
      <c r="H667" s="458">
        <f>'LSCO FGD'!$H$90</f>
        <v>0</v>
      </c>
      <c r="I667" s="458">
        <f>'LSCO FGD'!$I$90</f>
        <v>0</v>
      </c>
      <c r="J667" s="458">
        <f>'LSCO FGD'!$J$90</f>
        <v>0</v>
      </c>
      <c r="K667" s="458">
        <f>'LSCO FGD'!$K$90</f>
        <v>0</v>
      </c>
      <c r="L667" s="458">
        <f>'LSCO FGD'!$L$90</f>
        <v>0</v>
      </c>
      <c r="M667" s="458">
        <f>'LSCO FGD'!$M$90</f>
        <v>0</v>
      </c>
    </row>
    <row r="668" spans="1:13" hidden="1" outlineLevel="1">
      <c r="A668" s="440"/>
      <c r="B668" s="770" t="str">
        <f>'LSCPA FGD'!$B$2</f>
        <v>Lamar State College - Port Arthur</v>
      </c>
      <c r="C668" s="458"/>
      <c r="D668" s="458">
        <f>'LSCPA FGD'!$D$90</f>
        <v>0</v>
      </c>
      <c r="E668" s="458">
        <f>'LSCPA FGD'!$E$90</f>
        <v>0</v>
      </c>
      <c r="F668" s="458">
        <f>'LSCPA FGD'!$F$90</f>
        <v>0</v>
      </c>
      <c r="G668" s="458">
        <f>'LSCPA FGD'!$G$90</f>
        <v>0</v>
      </c>
      <c r="H668" s="458">
        <f>'LSCPA FGD'!$H$90</f>
        <v>0</v>
      </c>
      <c r="I668" s="458">
        <f>'LSCPA FGD'!$I$90</f>
        <v>0</v>
      </c>
      <c r="J668" s="458">
        <f>'LSCPA FGD'!$J$90</f>
        <v>0</v>
      </c>
      <c r="K668" s="458">
        <f>'LSCPA FGD'!$K$90</f>
        <v>0</v>
      </c>
      <c r="L668" s="458">
        <f>'LSCPA FGD'!$L$90</f>
        <v>0</v>
      </c>
      <c r="M668" s="458">
        <f>'LSCPA FGD'!$M$90</f>
        <v>0</v>
      </c>
    </row>
    <row r="669" spans="1:13" hidden="1" outlineLevel="1">
      <c r="A669" s="440"/>
      <c r="B669" s="770"/>
      <c r="C669" s="458"/>
      <c r="D669" s="458"/>
      <c r="E669" s="458"/>
      <c r="F669" s="458"/>
      <c r="G669" s="458"/>
      <c r="H669" s="458"/>
      <c r="I669" s="458"/>
      <c r="J669" s="458"/>
      <c r="K669" s="458"/>
      <c r="L669" s="458"/>
      <c r="M669" s="458"/>
    </row>
    <row r="670" spans="1:13" hidden="1" outlineLevel="1">
      <c r="A670" s="440"/>
      <c r="B670" s="770"/>
      <c r="C670" s="458"/>
      <c r="D670" s="458"/>
      <c r="E670" s="458"/>
      <c r="F670" s="458"/>
      <c r="G670" s="458"/>
      <c r="H670" s="458"/>
      <c r="I670" s="458"/>
      <c r="J670" s="458"/>
      <c r="K670" s="458"/>
      <c r="L670" s="458"/>
      <c r="M670" s="458"/>
    </row>
    <row r="671" spans="1:13" hidden="1" outlineLevel="1">
      <c r="A671" s="440"/>
      <c r="B671" s="770"/>
      <c r="C671" s="458"/>
      <c r="D671" s="458"/>
      <c r="E671" s="458"/>
      <c r="F671" s="458"/>
      <c r="G671" s="458"/>
      <c r="H671" s="458"/>
      <c r="I671" s="458"/>
      <c r="J671" s="458"/>
      <c r="K671" s="458"/>
      <c r="L671" s="458"/>
      <c r="M671" s="458"/>
    </row>
    <row r="672" spans="1:13" hidden="1" outlineLevel="1">
      <c r="A672" s="440"/>
      <c r="B672" s="770"/>
      <c r="C672" s="458"/>
      <c r="D672" s="458"/>
      <c r="E672" s="458"/>
      <c r="F672" s="458"/>
      <c r="G672" s="458"/>
      <c r="H672" s="458"/>
      <c r="I672" s="458"/>
      <c r="J672" s="458"/>
      <c r="K672" s="458"/>
      <c r="L672" s="458"/>
      <c r="M672" s="458"/>
    </row>
    <row r="673" spans="1:13" hidden="1" outlineLevel="1">
      <c r="A673" s="440"/>
      <c r="B673" s="770"/>
      <c r="C673" s="458"/>
      <c r="D673" s="458"/>
      <c r="E673" s="458"/>
      <c r="F673" s="458"/>
      <c r="G673" s="458"/>
      <c r="H673" s="458"/>
      <c r="I673" s="458"/>
      <c r="J673" s="458"/>
      <c r="K673" s="458"/>
      <c r="L673" s="458"/>
      <c r="M673" s="458"/>
    </row>
    <row r="674" spans="1:13" hidden="1" outlineLevel="1">
      <c r="A674" s="440"/>
      <c r="B674" s="770"/>
      <c r="C674" s="458"/>
      <c r="D674" s="458"/>
      <c r="E674" s="458"/>
      <c r="F674" s="458"/>
      <c r="G674" s="458"/>
      <c r="H674" s="458"/>
      <c r="I674" s="458"/>
      <c r="J674" s="458"/>
      <c r="K674" s="458"/>
      <c r="L674" s="458"/>
      <c r="M674" s="458"/>
    </row>
    <row r="675" spans="1:13" collapsed="1">
      <c r="A675" s="440"/>
      <c r="B675" s="440" t="s">
        <v>174</v>
      </c>
      <c r="C675" s="458"/>
      <c r="D675" s="458">
        <f t="shared" ref="D675:M675" si="65">SUM(D666:D674)</f>
        <v>0</v>
      </c>
      <c r="E675" s="458">
        <f t="shared" si="65"/>
        <v>0</v>
      </c>
      <c r="F675" s="458">
        <f t="shared" si="65"/>
        <v>0</v>
      </c>
      <c r="G675" s="458">
        <f t="shared" si="65"/>
        <v>0</v>
      </c>
      <c r="H675" s="458">
        <f t="shared" si="65"/>
        <v>0</v>
      </c>
      <c r="I675" s="458">
        <f t="shared" si="65"/>
        <v>0</v>
      </c>
      <c r="J675" s="458">
        <f t="shared" si="65"/>
        <v>0</v>
      </c>
      <c r="K675" s="458">
        <f t="shared" si="65"/>
        <v>0</v>
      </c>
      <c r="L675" s="458">
        <f t="shared" si="65"/>
        <v>0</v>
      </c>
      <c r="M675" s="458">
        <f t="shared" si="65"/>
        <v>0</v>
      </c>
    </row>
    <row r="676" spans="1:13" hidden="1" outlineLevel="1">
      <c r="A676" s="440"/>
      <c r="B676" s="770" t="str">
        <f>'LIT FGD'!$B$2</f>
        <v>Lamar Institute of Technology</v>
      </c>
      <c r="C676" s="458"/>
      <c r="D676" s="458">
        <f>'LIT FGD'!$D$91</f>
        <v>0</v>
      </c>
      <c r="E676" s="458">
        <f>'LIT FGD'!$E$91</f>
        <v>0</v>
      </c>
      <c r="F676" s="458">
        <f>'LIT FGD'!$F$91</f>
        <v>0</v>
      </c>
      <c r="G676" s="458">
        <f>'LIT FGD'!$G$91</f>
        <v>0</v>
      </c>
      <c r="H676" s="458">
        <f>'LIT FGD'!$H$91</f>
        <v>0</v>
      </c>
      <c r="I676" s="458">
        <f>'LIT FGD'!$I$91</f>
        <v>0</v>
      </c>
      <c r="J676" s="458">
        <f>'LIT FGD'!$J$91</f>
        <v>0</v>
      </c>
      <c r="K676" s="458">
        <f>'LIT FGD'!$K$91</f>
        <v>0</v>
      </c>
      <c r="L676" s="458">
        <f>'LIT FGD'!$L$91</f>
        <v>0</v>
      </c>
      <c r="M676" s="458">
        <f>'LIT FGD'!$M$91</f>
        <v>0</v>
      </c>
    </row>
    <row r="677" spans="1:13" hidden="1" outlineLevel="1">
      <c r="A677" s="440"/>
      <c r="B677" s="770" t="str">
        <f>'LSCO FGD'!$B$2</f>
        <v>Lamar State College - Orange</v>
      </c>
      <c r="C677" s="458"/>
      <c r="D677" s="458">
        <f>'LSCO FGD'!$D$91</f>
        <v>0</v>
      </c>
      <c r="E677" s="458">
        <f>'LSCO FGD'!$E$91</f>
        <v>0</v>
      </c>
      <c r="F677" s="458">
        <f>'LSCO FGD'!$F$91</f>
        <v>0</v>
      </c>
      <c r="G677" s="458">
        <f>'LSCO FGD'!$G$91</f>
        <v>0</v>
      </c>
      <c r="H677" s="458">
        <f>'LSCO FGD'!$H$91</f>
        <v>0</v>
      </c>
      <c r="I677" s="458">
        <f>'LSCO FGD'!$I$91</f>
        <v>0</v>
      </c>
      <c r="J677" s="458">
        <f>'LSCO FGD'!$J$91</f>
        <v>0</v>
      </c>
      <c r="K677" s="458">
        <f>'LSCO FGD'!$K$91</f>
        <v>0</v>
      </c>
      <c r="L677" s="458">
        <f>'LSCO FGD'!$L$91</f>
        <v>0</v>
      </c>
      <c r="M677" s="458">
        <f>'LSCO FGD'!$M$91</f>
        <v>0</v>
      </c>
    </row>
    <row r="678" spans="1:13" hidden="1" outlineLevel="1">
      <c r="A678" s="440"/>
      <c r="B678" s="770" t="str">
        <f>'LSCPA FGD'!$B$2</f>
        <v>Lamar State College - Port Arthur</v>
      </c>
      <c r="C678" s="458"/>
      <c r="D678" s="458">
        <f>'LSCPA FGD'!$D$91</f>
        <v>0</v>
      </c>
      <c r="E678" s="458">
        <f>'LSCPA FGD'!$E$91</f>
        <v>0</v>
      </c>
      <c r="F678" s="458">
        <f>'LSCPA FGD'!$F$91</f>
        <v>0</v>
      </c>
      <c r="G678" s="458">
        <f>'LSCPA FGD'!$G$91</f>
        <v>0</v>
      </c>
      <c r="H678" s="458">
        <f>'LSCPA FGD'!$H$91</f>
        <v>0</v>
      </c>
      <c r="I678" s="458">
        <f>'LSCPA FGD'!$I$91</f>
        <v>0</v>
      </c>
      <c r="J678" s="458">
        <f>'LSCPA FGD'!$J$91</f>
        <v>0</v>
      </c>
      <c r="K678" s="458">
        <f>'LSCPA FGD'!$K$91</f>
        <v>0</v>
      </c>
      <c r="L678" s="458">
        <f>'LSCPA FGD'!$L$91</f>
        <v>0</v>
      </c>
      <c r="M678" s="458">
        <f>'LSCPA FGD'!$M$91</f>
        <v>0</v>
      </c>
    </row>
    <row r="679" spans="1:13" hidden="1" outlineLevel="1">
      <c r="A679" s="440"/>
      <c r="B679" s="770"/>
      <c r="C679" s="458"/>
      <c r="D679" s="458"/>
      <c r="E679" s="458"/>
      <c r="F679" s="458"/>
      <c r="G679" s="458"/>
      <c r="H679" s="458"/>
      <c r="I679" s="458"/>
      <c r="J679" s="458"/>
      <c r="K679" s="458"/>
      <c r="L679" s="458"/>
      <c r="M679" s="458"/>
    </row>
    <row r="680" spans="1:13" hidden="1" outlineLevel="1">
      <c r="A680" s="440"/>
      <c r="B680" s="770"/>
      <c r="C680" s="458"/>
      <c r="D680" s="458"/>
      <c r="E680" s="458"/>
      <c r="F680" s="458"/>
      <c r="G680" s="458"/>
      <c r="H680" s="458"/>
      <c r="I680" s="458"/>
      <c r="J680" s="458"/>
      <c r="K680" s="458"/>
      <c r="L680" s="458"/>
      <c r="M680" s="458"/>
    </row>
    <row r="681" spans="1:13" hidden="1" outlineLevel="1">
      <c r="A681" s="440"/>
      <c r="B681" s="770"/>
      <c r="C681" s="458"/>
      <c r="D681" s="458"/>
      <c r="E681" s="458"/>
      <c r="F681" s="458"/>
      <c r="G681" s="458"/>
      <c r="H681" s="458"/>
      <c r="I681" s="458"/>
      <c r="J681" s="458"/>
      <c r="K681" s="458"/>
      <c r="L681" s="458"/>
      <c r="M681" s="458"/>
    </row>
    <row r="682" spans="1:13" hidden="1" outlineLevel="1">
      <c r="A682" s="440"/>
      <c r="B682" s="770"/>
      <c r="C682" s="458"/>
      <c r="D682" s="458"/>
      <c r="E682" s="458"/>
      <c r="F682" s="458"/>
      <c r="G682" s="458"/>
      <c r="H682" s="458"/>
      <c r="I682" s="458"/>
      <c r="J682" s="458"/>
      <c r="K682" s="458"/>
      <c r="L682" s="458"/>
      <c r="M682" s="458"/>
    </row>
    <row r="683" spans="1:13" hidden="1" outlineLevel="1">
      <c r="A683" s="440"/>
      <c r="B683" s="770"/>
      <c r="C683" s="458"/>
      <c r="D683" s="458"/>
      <c r="E683" s="458"/>
      <c r="F683" s="458"/>
      <c r="G683" s="458"/>
      <c r="H683" s="458"/>
      <c r="I683" s="458"/>
      <c r="J683" s="458"/>
      <c r="K683" s="458"/>
      <c r="L683" s="458"/>
      <c r="M683" s="458"/>
    </row>
    <row r="684" spans="1:13" hidden="1" outlineLevel="1">
      <c r="A684" s="440"/>
      <c r="B684" s="770"/>
      <c r="C684" s="458"/>
      <c r="D684" s="458"/>
      <c r="E684" s="458"/>
      <c r="F684" s="458"/>
      <c r="G684" s="458"/>
      <c r="H684" s="458"/>
      <c r="I684" s="458"/>
      <c r="J684" s="458"/>
      <c r="K684" s="458"/>
      <c r="L684" s="458"/>
      <c r="M684" s="458"/>
    </row>
    <row r="685" spans="1:13" collapsed="1">
      <c r="A685" s="440"/>
      <c r="B685" s="440" t="s">
        <v>175</v>
      </c>
      <c r="C685" s="458"/>
      <c r="D685" s="458">
        <f t="shared" ref="D685:M685" si="66">SUM(D676:D684)</f>
        <v>0</v>
      </c>
      <c r="E685" s="458">
        <f t="shared" si="66"/>
        <v>0</v>
      </c>
      <c r="F685" s="458">
        <f t="shared" si="66"/>
        <v>0</v>
      </c>
      <c r="G685" s="458">
        <f t="shared" si="66"/>
        <v>0</v>
      </c>
      <c r="H685" s="458">
        <f t="shared" si="66"/>
        <v>0</v>
      </c>
      <c r="I685" s="458">
        <f t="shared" si="66"/>
        <v>0</v>
      </c>
      <c r="J685" s="458">
        <f t="shared" si="66"/>
        <v>0</v>
      </c>
      <c r="K685" s="458">
        <f t="shared" si="66"/>
        <v>0</v>
      </c>
      <c r="L685" s="458">
        <f t="shared" si="66"/>
        <v>0</v>
      </c>
      <c r="M685" s="458">
        <f t="shared" si="66"/>
        <v>0</v>
      </c>
    </row>
    <row r="686" spans="1:13" hidden="1" outlineLevel="1">
      <c r="A686" s="440"/>
      <c r="B686" s="770" t="str">
        <f>'LIT FGD'!$B$2</f>
        <v>Lamar Institute of Technology</v>
      </c>
      <c r="C686" s="458"/>
      <c r="D686" s="458">
        <f>'LIT FGD'!$D$92</f>
        <v>0</v>
      </c>
      <c r="E686" s="458">
        <f>'LIT FGD'!$E$92</f>
        <v>0</v>
      </c>
      <c r="F686" s="458">
        <f>'LIT FGD'!$F$92</f>
        <v>0</v>
      </c>
      <c r="G686" s="458">
        <f>'LIT FGD'!$G$92</f>
        <v>0</v>
      </c>
      <c r="H686" s="458">
        <f>'LIT FGD'!$H$92</f>
        <v>0</v>
      </c>
      <c r="I686" s="458">
        <f>'LIT FGD'!$I$92</f>
        <v>0</v>
      </c>
      <c r="J686" s="458">
        <f>'LIT FGD'!$J$92</f>
        <v>0</v>
      </c>
      <c r="K686" s="458">
        <f>'LIT FGD'!$K$92</f>
        <v>0</v>
      </c>
      <c r="L686" s="458">
        <f>'LIT FGD'!$L$92</f>
        <v>0</v>
      </c>
      <c r="M686" s="458">
        <f>'LIT FGD'!$M$92</f>
        <v>0</v>
      </c>
    </row>
    <row r="687" spans="1:13" hidden="1" outlineLevel="1">
      <c r="A687" s="440"/>
      <c r="B687" s="770" t="str">
        <f>'LSCO FGD'!$B$2</f>
        <v>Lamar State College - Orange</v>
      </c>
      <c r="C687" s="458"/>
      <c r="D687" s="458">
        <f>'LSCO FGD'!$D$92</f>
        <v>1617954</v>
      </c>
      <c r="E687" s="458">
        <f>'LSCO FGD'!$E$92</f>
        <v>88772</v>
      </c>
      <c r="F687" s="458">
        <f>'LSCO FGD'!$F$92</f>
        <v>0</v>
      </c>
      <c r="G687" s="458">
        <f>'LSCO FGD'!$G$92</f>
        <v>1681753</v>
      </c>
      <c r="H687" s="458">
        <f>'LSCO FGD'!$H$92</f>
        <v>0</v>
      </c>
      <c r="I687" s="458">
        <f>'LSCO FGD'!$I$92</f>
        <v>0</v>
      </c>
      <c r="J687" s="458">
        <f>'LSCO FGD'!$J$92</f>
        <v>0</v>
      </c>
      <c r="K687" s="458">
        <f>'LSCO FGD'!$K$92</f>
        <v>0</v>
      </c>
      <c r="L687" s="458">
        <f>'LSCO FGD'!$L$92</f>
        <v>0</v>
      </c>
      <c r="M687" s="458">
        <f>'LSCO FGD'!$M$92</f>
        <v>3388479</v>
      </c>
    </row>
    <row r="688" spans="1:13" hidden="1" outlineLevel="1">
      <c r="A688" s="440"/>
      <c r="B688" s="770" t="str">
        <f>'LSCPA FGD'!$B$2</f>
        <v>Lamar State College - Port Arthur</v>
      </c>
      <c r="C688" s="458"/>
      <c r="D688" s="458">
        <f>'LSCPA FGD'!$D$92</f>
        <v>1008200</v>
      </c>
      <c r="E688" s="458">
        <f>'LSCPA FGD'!$E$92</f>
        <v>0</v>
      </c>
      <c r="F688" s="458">
        <f>'LSCPA FGD'!$F$92</f>
        <v>0</v>
      </c>
      <c r="G688" s="458">
        <f>'LSCPA FGD'!$G$92</f>
        <v>5149706</v>
      </c>
      <c r="H688" s="458">
        <f>'LSCPA FGD'!$H$92</f>
        <v>0</v>
      </c>
      <c r="I688" s="458">
        <f>'LSCPA FGD'!$I$92</f>
        <v>0</v>
      </c>
      <c r="J688" s="458">
        <f>'LSCPA FGD'!$J$92</f>
        <v>0</v>
      </c>
      <c r="K688" s="458">
        <f>'LSCPA FGD'!$K$92</f>
        <v>0</v>
      </c>
      <c r="L688" s="458">
        <f>'LSCPA FGD'!$L$92</f>
        <v>0</v>
      </c>
      <c r="M688" s="458">
        <f>'LSCPA FGD'!$M$92</f>
        <v>6157906</v>
      </c>
    </row>
    <row r="689" spans="2:13" s="440" customFormat="1" hidden="1" outlineLevel="1">
      <c r="B689" s="770"/>
      <c r="C689" s="458"/>
      <c r="D689" s="458"/>
      <c r="E689" s="458"/>
      <c r="F689" s="458"/>
      <c r="G689" s="458"/>
      <c r="H689" s="458"/>
      <c r="I689" s="458"/>
      <c r="J689" s="458"/>
      <c r="K689" s="458"/>
      <c r="L689" s="458"/>
      <c r="M689" s="458"/>
    </row>
    <row r="690" spans="2:13" s="440" customFormat="1" hidden="1" outlineLevel="1">
      <c r="B690" s="770"/>
      <c r="C690" s="458"/>
      <c r="D690" s="458"/>
      <c r="E690" s="458"/>
      <c r="F690" s="458"/>
      <c r="G690" s="458"/>
      <c r="H690" s="458"/>
      <c r="I690" s="458"/>
      <c r="J690" s="458"/>
      <c r="K690" s="458"/>
      <c r="L690" s="458"/>
      <c r="M690" s="458"/>
    </row>
    <row r="691" spans="2:13" s="440" customFormat="1" hidden="1" outlineLevel="1">
      <c r="B691" s="770"/>
      <c r="C691" s="458"/>
      <c r="D691" s="458"/>
      <c r="E691" s="458"/>
      <c r="F691" s="458"/>
      <c r="G691" s="458"/>
      <c r="H691" s="458"/>
      <c r="I691" s="458"/>
      <c r="J691" s="458"/>
      <c r="K691" s="458"/>
      <c r="L691" s="458"/>
      <c r="M691" s="458"/>
    </row>
    <row r="692" spans="2:13" s="440" customFormat="1" hidden="1" outlineLevel="1">
      <c r="B692" s="770"/>
      <c r="C692" s="458"/>
      <c r="D692" s="458"/>
      <c r="E692" s="458"/>
      <c r="F692" s="458"/>
      <c r="G692" s="458"/>
      <c r="H692" s="458"/>
      <c r="I692" s="458"/>
      <c r="J692" s="458"/>
      <c r="K692" s="458"/>
      <c r="L692" s="458"/>
      <c r="M692" s="458"/>
    </row>
    <row r="693" spans="2:13" s="440" customFormat="1" hidden="1" outlineLevel="1">
      <c r="B693" s="770"/>
      <c r="C693" s="458"/>
      <c r="D693" s="458"/>
      <c r="E693" s="458"/>
      <c r="F693" s="458"/>
      <c r="G693" s="458"/>
      <c r="H693" s="458"/>
      <c r="I693" s="458"/>
      <c r="J693" s="458"/>
      <c r="K693" s="458"/>
      <c r="L693" s="458"/>
      <c r="M693" s="458"/>
    </row>
    <row r="694" spans="2:13" s="440" customFormat="1" hidden="1" outlineLevel="1">
      <c r="B694" s="770"/>
      <c r="C694" s="458"/>
      <c r="D694" s="458"/>
      <c r="E694" s="458"/>
      <c r="F694" s="458"/>
      <c r="G694" s="458"/>
      <c r="H694" s="458"/>
      <c r="I694" s="458"/>
      <c r="J694" s="458"/>
      <c r="K694" s="458"/>
      <c r="L694" s="458"/>
      <c r="M694" s="458"/>
    </row>
    <row r="695" spans="2:13" s="440" customFormat="1" collapsed="1">
      <c r="B695" s="440" t="s">
        <v>66</v>
      </c>
      <c r="C695" s="458"/>
      <c r="D695" s="458">
        <f t="shared" ref="D695:M695" si="67">SUM(D686:D694)</f>
        <v>2626154</v>
      </c>
      <c r="E695" s="458">
        <f t="shared" si="67"/>
        <v>88772</v>
      </c>
      <c r="F695" s="458">
        <f t="shared" si="67"/>
        <v>0</v>
      </c>
      <c r="G695" s="458">
        <f t="shared" si="67"/>
        <v>6831459</v>
      </c>
      <c r="H695" s="458">
        <f t="shared" si="67"/>
        <v>0</v>
      </c>
      <c r="I695" s="458">
        <f t="shared" si="67"/>
        <v>0</v>
      </c>
      <c r="J695" s="458">
        <f t="shared" si="67"/>
        <v>0</v>
      </c>
      <c r="K695" s="458">
        <f t="shared" si="67"/>
        <v>0</v>
      </c>
      <c r="L695" s="458">
        <f t="shared" si="67"/>
        <v>0</v>
      </c>
      <c r="M695" s="458">
        <f t="shared" si="67"/>
        <v>9546385</v>
      </c>
    </row>
    <row r="696" spans="2:13" s="440" customFormat="1" hidden="1" outlineLevel="1">
      <c r="B696" s="770" t="str">
        <f>'LIT FGD'!$B$2</f>
        <v>Lamar Institute of Technology</v>
      </c>
      <c r="C696" s="458"/>
      <c r="D696" s="458">
        <f>'LIT FGD'!$D$93</f>
        <v>1105791</v>
      </c>
      <c r="E696" s="458">
        <f>'LIT FGD'!$E$93</f>
        <v>-874683</v>
      </c>
      <c r="F696" s="458">
        <f>'LIT FGD'!$F$93</f>
        <v>-165058</v>
      </c>
      <c r="G696" s="458">
        <f>'LIT FGD'!$G$93</f>
        <v>2926757</v>
      </c>
      <c r="H696" s="458">
        <f>'LIT FGD'!$H$93</f>
        <v>458282</v>
      </c>
      <c r="I696" s="458">
        <f>'LIT FGD'!$I$93</f>
        <v>0</v>
      </c>
      <c r="J696" s="458">
        <f>'LIT FGD'!$J$93</f>
        <v>0</v>
      </c>
      <c r="K696" s="458">
        <f>'LIT FGD'!$K$93</f>
        <v>0</v>
      </c>
      <c r="L696" s="458">
        <f>'LIT FGD'!$L$93</f>
        <v>2878788</v>
      </c>
      <c r="M696" s="458">
        <f>'LIT FGD'!$M$93</f>
        <v>6329877</v>
      </c>
    </row>
    <row r="697" spans="2:13" s="440" customFormat="1" hidden="1" outlineLevel="1">
      <c r="B697" s="770" t="str">
        <f>'LSCO FGD'!$B$2</f>
        <v>Lamar State College - Orange</v>
      </c>
      <c r="C697" s="458"/>
      <c r="D697" s="458">
        <f>'LSCO FGD'!$D$93</f>
        <v>2428976</v>
      </c>
      <c r="E697" s="458">
        <f>'LSCO FGD'!$E$93</f>
        <v>-589103</v>
      </c>
      <c r="F697" s="458">
        <f>'LSCO FGD'!$F$93</f>
        <v>-190157</v>
      </c>
      <c r="G697" s="458">
        <f>'LSCO FGD'!$G$93</f>
        <v>4291123</v>
      </c>
      <c r="H697" s="458">
        <f>'LSCO FGD'!$H$93</f>
        <v>164972</v>
      </c>
      <c r="I697" s="458">
        <f>'LSCO FGD'!$I$93</f>
        <v>0</v>
      </c>
      <c r="J697" s="458">
        <f>'LSCO FGD'!$J$93</f>
        <v>727198</v>
      </c>
      <c r="K697" s="458">
        <f>'LSCO FGD'!$K$93</f>
        <v>0</v>
      </c>
      <c r="L697" s="458">
        <f>'LSCO FGD'!$L$93</f>
        <v>-2348436</v>
      </c>
      <c r="M697" s="458">
        <f>'LSCO FGD'!$M$93</f>
        <v>4484573</v>
      </c>
    </row>
    <row r="698" spans="2:13" s="440" customFormat="1" hidden="1" outlineLevel="1">
      <c r="B698" s="770" t="str">
        <f>'LSCPA FGD'!$B$2</f>
        <v>Lamar State College - Port Arthur</v>
      </c>
      <c r="C698" s="458"/>
      <c r="D698" s="458">
        <f>'LSCPA FGD'!$D$93</f>
        <v>2773062</v>
      </c>
      <c r="E698" s="458">
        <f>'LSCPA FGD'!$E$93</f>
        <v>-246454</v>
      </c>
      <c r="F698" s="458">
        <f>'LSCPA FGD'!$F$93</f>
        <v>23792</v>
      </c>
      <c r="G698" s="458">
        <f>'LSCPA FGD'!$G$93</f>
        <v>6389919</v>
      </c>
      <c r="H698" s="458">
        <f>'LSCPA FGD'!$H$93</f>
        <v>1938</v>
      </c>
      <c r="I698" s="458">
        <f>'LSCPA FGD'!$I$93</f>
        <v>-655</v>
      </c>
      <c r="J698" s="458">
        <f>'LSCPA FGD'!$J$93</f>
        <v>1961</v>
      </c>
      <c r="K698" s="458">
        <f>'LSCPA FGD'!$K$93</f>
        <v>0</v>
      </c>
      <c r="L698" s="458">
        <f>'LSCPA FGD'!$L$93</f>
        <v>-2280747</v>
      </c>
      <c r="M698" s="458">
        <f>'LSCPA FGD'!$M$93</f>
        <v>6662816</v>
      </c>
    </row>
    <row r="699" spans="2:13" s="440" customFormat="1" hidden="1" outlineLevel="1">
      <c r="B699" s="770"/>
      <c r="C699" s="458"/>
      <c r="D699" s="458"/>
      <c r="E699" s="458"/>
      <c r="F699" s="458"/>
      <c r="G699" s="458"/>
      <c r="H699" s="458"/>
      <c r="I699" s="458"/>
      <c r="J699" s="458"/>
      <c r="K699" s="458"/>
      <c r="L699" s="458"/>
      <c r="M699" s="458"/>
    </row>
    <row r="700" spans="2:13" s="440" customFormat="1" hidden="1" outlineLevel="1">
      <c r="B700" s="770"/>
      <c r="C700" s="458"/>
      <c r="D700" s="458"/>
      <c r="E700" s="458"/>
      <c r="F700" s="458"/>
      <c r="G700" s="458"/>
      <c r="H700" s="458"/>
      <c r="I700" s="458"/>
      <c r="J700" s="458"/>
      <c r="K700" s="458"/>
      <c r="L700" s="458"/>
      <c r="M700" s="458"/>
    </row>
    <row r="701" spans="2:13" s="440" customFormat="1" hidden="1" outlineLevel="1">
      <c r="B701" s="770"/>
      <c r="C701" s="458"/>
      <c r="D701" s="458"/>
      <c r="E701" s="458"/>
      <c r="F701" s="458"/>
      <c r="G701" s="458"/>
      <c r="H701" s="458"/>
      <c r="I701" s="458"/>
      <c r="J701" s="458"/>
      <c r="K701" s="458"/>
      <c r="L701" s="458"/>
      <c r="M701" s="458"/>
    </row>
    <row r="702" spans="2:13" s="440" customFormat="1" hidden="1" outlineLevel="1">
      <c r="B702" s="770"/>
      <c r="C702" s="458"/>
      <c r="D702" s="458"/>
      <c r="E702" s="458"/>
      <c r="F702" s="458"/>
      <c r="G702" s="458"/>
      <c r="H702" s="458"/>
      <c r="I702" s="458"/>
      <c r="J702" s="458"/>
      <c r="K702" s="458"/>
      <c r="L702" s="458"/>
      <c r="M702" s="458"/>
    </row>
    <row r="703" spans="2:13" s="440" customFormat="1" hidden="1" outlineLevel="1">
      <c r="B703" s="770"/>
      <c r="C703" s="458"/>
      <c r="D703" s="458"/>
      <c r="E703" s="458"/>
      <c r="F703" s="458"/>
      <c r="G703" s="458"/>
      <c r="H703" s="458"/>
      <c r="I703" s="458"/>
      <c r="J703" s="458"/>
      <c r="K703" s="458"/>
      <c r="L703" s="458"/>
      <c r="M703" s="458"/>
    </row>
    <row r="704" spans="2:13" s="440" customFormat="1" hidden="1" outlineLevel="1">
      <c r="B704" s="770"/>
      <c r="C704" s="458"/>
      <c r="D704" s="458"/>
      <c r="E704" s="458"/>
      <c r="F704" s="458"/>
      <c r="G704" s="458"/>
      <c r="H704" s="458"/>
      <c r="I704" s="458"/>
      <c r="J704" s="458"/>
      <c r="K704" s="458"/>
      <c r="L704" s="458"/>
      <c r="M704" s="458"/>
    </row>
    <row r="705" spans="2:13" s="440" customFormat="1" ht="13.8" collapsed="1" thickBot="1">
      <c r="B705" s="599" t="s">
        <v>57</v>
      </c>
      <c r="C705" s="774"/>
      <c r="D705" s="774">
        <f t="shared" ref="D705:M705" si="68">SUM(D696:D704)</f>
        <v>6307829</v>
      </c>
      <c r="E705" s="774">
        <f t="shared" si="68"/>
        <v>-1710240</v>
      </c>
      <c r="F705" s="774">
        <f t="shared" si="68"/>
        <v>-331423</v>
      </c>
      <c r="G705" s="774">
        <f t="shared" si="68"/>
        <v>13607799</v>
      </c>
      <c r="H705" s="774">
        <f t="shared" si="68"/>
        <v>625192</v>
      </c>
      <c r="I705" s="774">
        <f t="shared" si="68"/>
        <v>-655</v>
      </c>
      <c r="J705" s="774">
        <f t="shared" si="68"/>
        <v>729159</v>
      </c>
      <c r="K705" s="774">
        <f t="shared" si="68"/>
        <v>0</v>
      </c>
      <c r="L705" s="774">
        <f t="shared" si="68"/>
        <v>-1750395</v>
      </c>
      <c r="M705" s="774">
        <f t="shared" si="68"/>
        <v>17477266</v>
      </c>
    </row>
    <row r="706" spans="2:13" s="440" customFormat="1" ht="13.8" thickTop="1">
      <c r="C706" s="458"/>
      <c r="D706" s="458"/>
      <c r="E706" s="458"/>
      <c r="F706" s="458"/>
      <c r="G706" s="458"/>
      <c r="H706" s="458"/>
      <c r="I706" s="458"/>
      <c r="J706" s="458"/>
      <c r="K706" s="458"/>
      <c r="L706" s="458"/>
      <c r="M706" s="458"/>
    </row>
    <row r="707" spans="2:13" s="440" customFormat="1">
      <c r="B707" s="440" t="s">
        <v>1333</v>
      </c>
      <c r="D707" s="775"/>
      <c r="E707" s="775"/>
      <c r="F707" s="775"/>
      <c r="G707" s="775"/>
      <c r="H707" s="775"/>
      <c r="I707" s="775"/>
      <c r="J707" s="775"/>
      <c r="K707" s="775"/>
      <c r="L707" s="775"/>
      <c r="M707" s="776"/>
    </row>
    <row r="708" spans="2:13" s="440" customFormat="1">
      <c r="B708" s="441" t="s">
        <v>79</v>
      </c>
      <c r="D708" s="775"/>
      <c r="E708" s="775"/>
      <c r="F708" s="775"/>
      <c r="G708" s="775"/>
      <c r="H708" s="775"/>
      <c r="I708" s="775"/>
      <c r="J708" s="775"/>
      <c r="K708" s="775"/>
      <c r="L708" s="775"/>
      <c r="M708" s="776"/>
    </row>
    <row r="709" spans="2:13" s="440" customFormat="1">
      <c r="B709" s="428" t="s">
        <v>1280</v>
      </c>
      <c r="D709" s="775"/>
      <c r="E709" s="775"/>
      <c r="F709" s="775"/>
      <c r="G709" s="775"/>
      <c r="H709" s="775"/>
      <c r="I709" s="775"/>
      <c r="J709" s="775"/>
      <c r="K709" s="775"/>
      <c r="L709" s="775"/>
      <c r="M709" s="776"/>
    </row>
    <row r="710" spans="2:13" s="440" customFormat="1">
      <c r="D710" s="775"/>
      <c r="E710" s="775"/>
      <c r="F710" s="775"/>
      <c r="G710" s="775"/>
      <c r="H710" s="775"/>
      <c r="I710" s="775"/>
      <c r="J710" s="775"/>
      <c r="K710" s="775"/>
      <c r="L710" s="775"/>
      <c r="M710" s="776"/>
    </row>
    <row r="711" spans="2:13" s="440" customFormat="1">
      <c r="D711" s="775"/>
      <c r="E711" s="775"/>
      <c r="F711" s="775"/>
      <c r="G711" s="775"/>
      <c r="H711" s="775"/>
      <c r="I711" s="775"/>
      <c r="J711" s="775"/>
      <c r="K711" s="775"/>
      <c r="L711" s="775"/>
      <c r="M711" s="776"/>
    </row>
    <row r="712" spans="2:13" s="440" customFormat="1">
      <c r="D712" s="580"/>
      <c r="E712" s="580"/>
      <c r="F712" s="580"/>
      <c r="G712" s="580"/>
      <c r="H712" s="580"/>
      <c r="I712" s="580"/>
      <c r="J712" s="580"/>
      <c r="K712" s="580"/>
      <c r="L712" s="580"/>
      <c r="M712" s="777"/>
    </row>
    <row r="713" spans="2:13" s="440" customFormat="1" hidden="1" outlineLevel="1">
      <c r="B713" s="770" t="str">
        <f>'LIT FGD'!$B$2</f>
        <v>Lamar Institute of Technology</v>
      </c>
      <c r="D713" s="580"/>
      <c r="E713" s="580"/>
      <c r="F713" s="580"/>
      <c r="G713" s="580"/>
      <c r="H713" s="580"/>
      <c r="I713" s="580"/>
      <c r="J713" s="580"/>
      <c r="K713" s="580"/>
      <c r="L713" s="580"/>
      <c r="M713" s="741">
        <f>'LIT FGD'!$M$100</f>
        <v>6329877</v>
      </c>
    </row>
    <row r="714" spans="2:13" s="440" customFormat="1" hidden="1" outlineLevel="1">
      <c r="B714" s="770" t="str">
        <f>'LSCO FGD'!$B$2</f>
        <v>Lamar State College - Orange</v>
      </c>
      <c r="D714" s="580"/>
      <c r="E714" s="580"/>
      <c r="F714" s="580"/>
      <c r="G714" s="580"/>
      <c r="H714" s="580"/>
      <c r="I714" s="580"/>
      <c r="J714" s="580"/>
      <c r="K714" s="580"/>
      <c r="L714" s="580"/>
      <c r="M714" s="741">
        <f>'LSCO FGD'!$M$100</f>
        <v>4484573</v>
      </c>
    </row>
    <row r="715" spans="2:13" s="440" customFormat="1" hidden="1" outlineLevel="1">
      <c r="B715" s="770" t="str">
        <f>'LSCPA FGD'!$B$2</f>
        <v>Lamar State College - Port Arthur</v>
      </c>
      <c r="D715" s="580"/>
      <c r="E715" s="580"/>
      <c r="F715" s="580"/>
      <c r="G715" s="580"/>
      <c r="H715" s="580"/>
      <c r="I715" s="580"/>
      <c r="J715" s="580"/>
      <c r="K715" s="580"/>
      <c r="L715" s="580"/>
      <c r="M715" s="741">
        <f>'LSCPA FGD'!$M$100</f>
        <v>6662816</v>
      </c>
    </row>
    <row r="716" spans="2:13" s="440" customFormat="1" hidden="1" outlineLevel="1">
      <c r="B716" s="770"/>
      <c r="D716" s="580"/>
      <c r="E716" s="580"/>
      <c r="F716" s="580"/>
      <c r="G716" s="580"/>
      <c r="H716" s="580"/>
      <c r="I716" s="580"/>
      <c r="J716" s="580"/>
      <c r="K716" s="580"/>
      <c r="L716" s="580"/>
      <c r="M716" s="741"/>
    </row>
    <row r="717" spans="2:13" s="440" customFormat="1" hidden="1" outlineLevel="1">
      <c r="B717" s="770"/>
      <c r="D717" s="580"/>
      <c r="E717" s="580"/>
      <c r="F717" s="580"/>
      <c r="G717" s="580"/>
      <c r="H717" s="580"/>
      <c r="I717" s="580"/>
      <c r="J717" s="580"/>
      <c r="K717" s="580"/>
      <c r="L717" s="580"/>
      <c r="M717" s="741"/>
    </row>
    <row r="718" spans="2:13" s="440" customFormat="1" hidden="1" outlineLevel="1">
      <c r="B718" s="770"/>
      <c r="D718" s="580"/>
      <c r="E718" s="580"/>
      <c r="F718" s="580"/>
      <c r="G718" s="580"/>
      <c r="H718" s="580"/>
      <c r="I718" s="580"/>
      <c r="J718" s="580"/>
      <c r="K718" s="580"/>
      <c r="L718" s="580"/>
      <c r="M718" s="741"/>
    </row>
    <row r="719" spans="2:13" s="440" customFormat="1" hidden="1" outlineLevel="1">
      <c r="B719" s="770"/>
      <c r="D719" s="580"/>
      <c r="E719" s="580"/>
      <c r="F719" s="580"/>
      <c r="G719" s="580"/>
      <c r="H719" s="580"/>
      <c r="I719" s="580"/>
      <c r="J719" s="580"/>
      <c r="K719" s="580"/>
      <c r="L719" s="580"/>
      <c r="M719" s="741"/>
    </row>
    <row r="720" spans="2:13" s="440" customFormat="1" hidden="1" outlineLevel="1">
      <c r="B720" s="770"/>
      <c r="D720" s="580"/>
      <c r="E720" s="580"/>
      <c r="F720" s="580"/>
      <c r="G720" s="580"/>
      <c r="H720" s="580"/>
      <c r="I720" s="580"/>
      <c r="J720" s="580"/>
      <c r="K720" s="580"/>
      <c r="L720" s="580"/>
      <c r="M720" s="741"/>
    </row>
    <row r="721" spans="2:13" hidden="1" outlineLevel="1">
      <c r="B721" s="770"/>
      <c r="D721" s="580"/>
      <c r="E721" s="580"/>
      <c r="F721" s="580"/>
      <c r="G721" s="580"/>
      <c r="H721" s="580"/>
      <c r="I721" s="580"/>
      <c r="J721" s="580"/>
      <c r="K721" s="580"/>
      <c r="L721" s="580"/>
      <c r="M721" s="741"/>
    </row>
    <row r="722" spans="2:13" collapsed="1">
      <c r="B722" s="428" t="s">
        <v>1281</v>
      </c>
      <c r="D722" s="580"/>
      <c r="E722" s="580"/>
      <c r="F722" s="580"/>
      <c r="G722" s="580"/>
      <c r="H722" s="580"/>
      <c r="I722" s="580"/>
      <c r="J722" s="580"/>
      <c r="K722" s="580"/>
      <c r="L722" s="580"/>
      <c r="M722" s="458">
        <f>SUM(M713:M721)</f>
        <v>17477266</v>
      </c>
    </row>
    <row r="723" spans="2:13" hidden="1" outlineLevel="1">
      <c r="B723" s="770" t="str">
        <f>'LIT FGD'!$B$2</f>
        <v>Lamar Institute of Technology</v>
      </c>
      <c r="D723" s="580"/>
      <c r="E723" s="580"/>
      <c r="F723" s="580"/>
      <c r="G723" s="580"/>
      <c r="H723" s="580"/>
      <c r="I723" s="580"/>
      <c r="J723" s="580"/>
      <c r="K723" s="580"/>
      <c r="L723" s="580"/>
      <c r="M723" s="458">
        <f>'LIT FGD'!$M$101</f>
        <v>0</v>
      </c>
    </row>
    <row r="724" spans="2:13" hidden="1" outlineLevel="1">
      <c r="B724" s="770" t="str">
        <f>'LSCO FGD'!$B$2</f>
        <v>Lamar State College - Orange</v>
      </c>
      <c r="D724" s="580"/>
      <c r="E724" s="580"/>
      <c r="F724" s="580"/>
      <c r="G724" s="580"/>
      <c r="H724" s="580"/>
      <c r="I724" s="580"/>
      <c r="J724" s="580"/>
      <c r="K724" s="580"/>
      <c r="L724" s="580"/>
      <c r="M724" s="458">
        <f>'LSCO FGD'!$M$101</f>
        <v>0</v>
      </c>
    </row>
    <row r="725" spans="2:13" hidden="1" outlineLevel="1">
      <c r="B725" s="770" t="str">
        <f>'LSCPA FGD'!$B$2</f>
        <v>Lamar State College - Port Arthur</v>
      </c>
      <c r="D725" s="580"/>
      <c r="E725" s="580"/>
      <c r="F725" s="580"/>
      <c r="G725" s="580"/>
      <c r="H725" s="580"/>
      <c r="I725" s="580"/>
      <c r="J725" s="580"/>
      <c r="K725" s="580"/>
      <c r="L725" s="580"/>
      <c r="M725" s="458">
        <f>'LSCPA FGD'!$M$101</f>
        <v>0</v>
      </c>
    </row>
    <row r="726" spans="2:13" hidden="1" outlineLevel="1">
      <c r="B726" s="770"/>
      <c r="D726" s="580"/>
      <c r="E726" s="580"/>
      <c r="F726" s="580"/>
      <c r="G726" s="580"/>
      <c r="H726" s="580"/>
      <c r="I726" s="580"/>
      <c r="J726" s="580"/>
      <c r="K726" s="580"/>
      <c r="L726" s="580"/>
      <c r="M726" s="458"/>
    </row>
    <row r="727" spans="2:13" hidden="1" outlineLevel="1">
      <c r="B727" s="770"/>
      <c r="D727" s="580"/>
      <c r="E727" s="580"/>
      <c r="F727" s="580"/>
      <c r="G727" s="580"/>
      <c r="H727" s="580"/>
      <c r="I727" s="580"/>
      <c r="J727" s="580"/>
      <c r="K727" s="580"/>
      <c r="L727" s="580"/>
      <c r="M727" s="458"/>
    </row>
    <row r="728" spans="2:13" hidden="1" outlineLevel="1">
      <c r="B728" s="770"/>
      <c r="D728" s="580"/>
      <c r="E728" s="580"/>
      <c r="F728" s="580"/>
      <c r="G728" s="580"/>
      <c r="H728" s="580"/>
      <c r="I728" s="580"/>
      <c r="J728" s="580"/>
      <c r="K728" s="580"/>
      <c r="L728" s="580"/>
      <c r="M728" s="458"/>
    </row>
    <row r="729" spans="2:13" hidden="1" outlineLevel="1">
      <c r="B729" s="770"/>
      <c r="D729" s="580"/>
      <c r="E729" s="580"/>
      <c r="F729" s="580"/>
      <c r="G729" s="580"/>
      <c r="H729" s="580"/>
      <c r="I729" s="580"/>
      <c r="J729" s="580"/>
      <c r="K729" s="580"/>
      <c r="L729" s="580"/>
      <c r="M729" s="458"/>
    </row>
    <row r="730" spans="2:13" hidden="1" outlineLevel="1">
      <c r="B730" s="770"/>
      <c r="D730" s="580"/>
      <c r="E730" s="580"/>
      <c r="F730" s="580"/>
      <c r="G730" s="580"/>
      <c r="H730" s="580"/>
      <c r="I730" s="580"/>
      <c r="J730" s="580"/>
      <c r="K730" s="580"/>
      <c r="L730" s="580"/>
      <c r="M730" s="458"/>
    </row>
    <row r="731" spans="2:13" hidden="1" outlineLevel="1">
      <c r="B731" s="770"/>
      <c r="D731" s="580"/>
      <c r="E731" s="580"/>
      <c r="F731" s="580"/>
      <c r="G731" s="580"/>
      <c r="H731" s="580"/>
      <c r="I731" s="580"/>
      <c r="J731" s="580"/>
      <c r="K731" s="580"/>
      <c r="L731" s="580"/>
      <c r="M731" s="458"/>
    </row>
    <row r="732" spans="2:13" collapsed="1">
      <c r="B732" s="440" t="s">
        <v>92</v>
      </c>
      <c r="D732" s="580"/>
      <c r="E732" s="580"/>
      <c r="F732" s="580"/>
      <c r="G732" s="580"/>
      <c r="H732" s="580"/>
      <c r="I732" s="580"/>
      <c r="J732" s="580"/>
      <c r="K732" s="580"/>
      <c r="L732" s="580"/>
      <c r="M732" s="609">
        <f>SUM(M723:M731)</f>
        <v>0</v>
      </c>
    </row>
    <row r="733" spans="2:13">
      <c r="D733" s="580"/>
      <c r="E733" s="580"/>
      <c r="F733" s="580"/>
      <c r="G733" s="580"/>
      <c r="H733" s="580"/>
      <c r="I733" s="580"/>
      <c r="J733" s="580"/>
      <c r="K733" s="580"/>
      <c r="L733" s="778"/>
      <c r="M733" s="611"/>
    </row>
    <row r="734" spans="2:13">
      <c r="E734" s="428"/>
    </row>
    <row r="736" spans="2:13" ht="12" customHeight="1">
      <c r="B736" s="449" t="s">
        <v>200</v>
      </c>
      <c r="C736" s="449"/>
    </row>
    <row r="737" spans="1:14">
      <c r="A737" s="779"/>
      <c r="B737" s="780"/>
      <c r="C737" s="780"/>
      <c r="D737" s="780"/>
      <c r="E737" s="780"/>
      <c r="F737" s="780"/>
      <c r="G737" s="780"/>
      <c r="H737" s="780"/>
      <c r="I737" s="780"/>
      <c r="J737" s="780"/>
      <c r="K737" s="780"/>
      <c r="L737" s="780"/>
      <c r="M737" s="780"/>
    </row>
    <row r="738" spans="1:14">
      <c r="A738" s="779">
        <v>8</v>
      </c>
      <c r="B738" s="449" t="s">
        <v>0</v>
      </c>
      <c r="C738" s="449"/>
    </row>
    <row r="739" spans="1:14">
      <c r="A739" s="779">
        <v>9</v>
      </c>
      <c r="B739" s="440" t="s">
        <v>1</v>
      </c>
      <c r="D739" s="596">
        <f>D19</f>
        <v>55127402</v>
      </c>
      <c r="E739" s="596">
        <f t="shared" ref="E739:M739" si="69">E19</f>
        <v>0</v>
      </c>
      <c r="F739" s="596">
        <f t="shared" si="69"/>
        <v>0</v>
      </c>
      <c r="G739" s="596">
        <f t="shared" si="69"/>
        <v>0</v>
      </c>
      <c r="H739" s="596">
        <f t="shared" si="69"/>
        <v>0</v>
      </c>
      <c r="I739" s="596">
        <f t="shared" si="69"/>
        <v>0</v>
      </c>
      <c r="J739" s="596">
        <f t="shared" si="69"/>
        <v>0</v>
      </c>
      <c r="K739" s="596">
        <f t="shared" si="69"/>
        <v>0</v>
      </c>
      <c r="L739" s="596">
        <f t="shared" si="69"/>
        <v>0</v>
      </c>
      <c r="M739" s="596">
        <f t="shared" si="69"/>
        <v>55127402</v>
      </c>
      <c r="N739" s="596"/>
    </row>
    <row r="740" spans="1:14">
      <c r="A740" s="779">
        <v>10</v>
      </c>
      <c r="B740" s="440" t="s">
        <v>2</v>
      </c>
      <c r="D740" s="596">
        <f>D29</f>
        <v>1442852</v>
      </c>
      <c r="E740" s="596">
        <f t="shared" ref="E740:M740" si="70">E29</f>
        <v>0</v>
      </c>
      <c r="F740" s="596">
        <f t="shared" si="70"/>
        <v>0</v>
      </c>
      <c r="G740" s="596">
        <f t="shared" si="70"/>
        <v>685993</v>
      </c>
      <c r="H740" s="596">
        <f t="shared" si="70"/>
        <v>0</v>
      </c>
      <c r="I740" s="596">
        <f t="shared" si="70"/>
        <v>0</v>
      </c>
      <c r="J740" s="596">
        <f t="shared" si="70"/>
        <v>0</v>
      </c>
      <c r="K740" s="596">
        <f t="shared" si="70"/>
        <v>0</v>
      </c>
      <c r="L740" s="596">
        <f t="shared" si="70"/>
        <v>0</v>
      </c>
      <c r="M740" s="596">
        <f t="shared" si="70"/>
        <v>2128845</v>
      </c>
      <c r="N740" s="596"/>
    </row>
    <row r="741" spans="1:14">
      <c r="A741" s="779">
        <v>11</v>
      </c>
      <c r="B741" s="440" t="s">
        <v>95</v>
      </c>
      <c r="D741" s="596">
        <f>D39</f>
        <v>0</v>
      </c>
      <c r="E741" s="596">
        <f t="shared" ref="E741:M741" si="71">E39</f>
        <v>0</v>
      </c>
      <c r="F741" s="596">
        <f t="shared" si="71"/>
        <v>0</v>
      </c>
      <c r="G741" s="596">
        <f t="shared" si="71"/>
        <v>0</v>
      </c>
      <c r="H741" s="596">
        <f t="shared" si="71"/>
        <v>0</v>
      </c>
      <c r="I741" s="596">
        <f t="shared" si="71"/>
        <v>0</v>
      </c>
      <c r="J741" s="596">
        <f t="shared" si="71"/>
        <v>0</v>
      </c>
      <c r="K741" s="596">
        <f t="shared" si="71"/>
        <v>0</v>
      </c>
      <c r="L741" s="596">
        <f t="shared" si="71"/>
        <v>0</v>
      </c>
      <c r="M741" s="596">
        <f t="shared" si="71"/>
        <v>0</v>
      </c>
      <c r="N741" s="596"/>
    </row>
    <row r="742" spans="1:14">
      <c r="A742" s="779">
        <v>12</v>
      </c>
      <c r="B742" s="440" t="s">
        <v>1334</v>
      </c>
      <c r="D742" s="596">
        <f>D49</f>
        <v>6258628</v>
      </c>
      <c r="E742" s="596">
        <f t="shared" ref="E742:M742" si="72">E49</f>
        <v>0</v>
      </c>
      <c r="F742" s="596">
        <f t="shared" si="72"/>
        <v>0</v>
      </c>
      <c r="G742" s="596">
        <f t="shared" si="72"/>
        <v>0</v>
      </c>
      <c r="H742" s="596">
        <f t="shared" si="72"/>
        <v>0</v>
      </c>
      <c r="I742" s="596">
        <f t="shared" si="72"/>
        <v>0</v>
      </c>
      <c r="J742" s="596">
        <f t="shared" si="72"/>
        <v>0</v>
      </c>
      <c r="K742" s="596">
        <f t="shared" si="72"/>
        <v>0</v>
      </c>
      <c r="L742" s="596">
        <f t="shared" si="72"/>
        <v>0</v>
      </c>
      <c r="M742" s="596">
        <f t="shared" si="72"/>
        <v>6258628</v>
      </c>
      <c r="N742" s="596"/>
    </row>
    <row r="743" spans="1:14">
      <c r="A743" s="779">
        <v>13</v>
      </c>
      <c r="B743" s="440" t="s">
        <v>49</v>
      </c>
      <c r="D743" s="596">
        <f>D59</f>
        <v>0</v>
      </c>
      <c r="E743" s="596">
        <f t="shared" ref="E743:M743" si="73">E59</f>
        <v>0</v>
      </c>
      <c r="F743" s="596">
        <f t="shared" si="73"/>
        <v>0</v>
      </c>
      <c r="G743" s="596">
        <f t="shared" si="73"/>
        <v>0</v>
      </c>
      <c r="H743" s="596">
        <f t="shared" si="73"/>
        <v>0</v>
      </c>
      <c r="I743" s="596">
        <f t="shared" si="73"/>
        <v>0</v>
      </c>
      <c r="J743" s="596">
        <f t="shared" si="73"/>
        <v>0</v>
      </c>
      <c r="K743" s="596">
        <f t="shared" si="73"/>
        <v>0</v>
      </c>
      <c r="L743" s="596">
        <f t="shared" si="73"/>
        <v>0</v>
      </c>
      <c r="M743" s="596">
        <f t="shared" si="73"/>
        <v>0</v>
      </c>
      <c r="N743" s="596"/>
    </row>
    <row r="744" spans="1:14">
      <c r="A744" s="779">
        <v>14</v>
      </c>
      <c r="B744" s="464" t="s">
        <v>3</v>
      </c>
      <c r="C744" s="464"/>
      <c r="D744" s="781">
        <f t="shared" ref="D744:M744" si="74">SUM(D739:D743)</f>
        <v>62828882</v>
      </c>
      <c r="E744" s="781">
        <f t="shared" si="74"/>
        <v>0</v>
      </c>
      <c r="F744" s="781">
        <f t="shared" si="74"/>
        <v>0</v>
      </c>
      <c r="G744" s="781">
        <f t="shared" si="74"/>
        <v>685993</v>
      </c>
      <c r="H744" s="781">
        <f t="shared" si="74"/>
        <v>0</v>
      </c>
      <c r="I744" s="781">
        <f t="shared" si="74"/>
        <v>0</v>
      </c>
      <c r="J744" s="781">
        <f t="shared" si="74"/>
        <v>0</v>
      </c>
      <c r="K744" s="781">
        <f t="shared" si="74"/>
        <v>0</v>
      </c>
      <c r="L744" s="781">
        <f t="shared" si="74"/>
        <v>0</v>
      </c>
      <c r="M744" s="781">
        <f t="shared" si="74"/>
        <v>63514875</v>
      </c>
      <c r="N744" s="782" t="str">
        <f>IF(M744&lt;&gt;M69,"Error","")</f>
        <v/>
      </c>
    </row>
    <row r="745" spans="1:14">
      <c r="A745" s="779">
        <v>15</v>
      </c>
      <c r="D745" s="596"/>
      <c r="E745" s="596"/>
      <c r="F745" s="596"/>
      <c r="G745" s="596"/>
      <c r="H745" s="596"/>
      <c r="I745" s="596"/>
      <c r="J745" s="596"/>
      <c r="K745" s="596"/>
      <c r="L745" s="596"/>
      <c r="M745" s="596"/>
      <c r="N745" s="596"/>
    </row>
    <row r="746" spans="1:14">
      <c r="A746" s="779">
        <v>16</v>
      </c>
      <c r="B746" s="449" t="s">
        <v>4</v>
      </c>
    </row>
    <row r="747" spans="1:14">
      <c r="A747" s="779"/>
      <c r="B747" s="469" t="s">
        <v>678</v>
      </c>
      <c r="C747" s="469"/>
      <c r="D747" s="781">
        <f>D752-SUM(D748:D751)</f>
        <v>11112153</v>
      </c>
      <c r="E747" s="781">
        <f>E752-SUM(E748:E751)</f>
        <v>3896596</v>
      </c>
      <c r="F747" s="781">
        <f t="shared" ref="F747:M747" si="75">F752-SUM(F748:F751)</f>
        <v>0</v>
      </c>
      <c r="G747" s="781">
        <f t="shared" si="75"/>
        <v>0</v>
      </c>
      <c r="H747" s="781">
        <f t="shared" si="75"/>
        <v>0</v>
      </c>
      <c r="I747" s="781">
        <f t="shared" si="75"/>
        <v>0</v>
      </c>
      <c r="J747" s="781">
        <f t="shared" si="75"/>
        <v>0</v>
      </c>
      <c r="K747" s="781">
        <f t="shared" si="75"/>
        <v>0</v>
      </c>
      <c r="L747" s="781">
        <f t="shared" si="75"/>
        <v>0</v>
      </c>
      <c r="M747" s="781">
        <f t="shared" si="75"/>
        <v>15008749</v>
      </c>
    </row>
    <row r="748" spans="1:14">
      <c r="A748" s="779"/>
      <c r="B748" s="428" t="s">
        <v>679</v>
      </c>
      <c r="C748" s="428"/>
      <c r="D748" s="596">
        <f>D91</f>
        <v>-2417999</v>
      </c>
      <c r="E748" s="596">
        <f t="shared" ref="E748:M748" si="76">E91</f>
        <v>-3585</v>
      </c>
      <c r="F748" s="596">
        <f t="shared" si="76"/>
        <v>0</v>
      </c>
      <c r="G748" s="596">
        <f t="shared" si="76"/>
        <v>0</v>
      </c>
      <c r="H748" s="596">
        <f t="shared" si="76"/>
        <v>0</v>
      </c>
      <c r="I748" s="596">
        <f t="shared" si="76"/>
        <v>0</v>
      </c>
      <c r="J748" s="596">
        <f t="shared" si="76"/>
        <v>0</v>
      </c>
      <c r="K748" s="596">
        <f t="shared" si="76"/>
        <v>0</v>
      </c>
      <c r="L748" s="596">
        <f t="shared" si="76"/>
        <v>0</v>
      </c>
      <c r="M748" s="596">
        <f t="shared" si="76"/>
        <v>-2421584</v>
      </c>
    </row>
    <row r="749" spans="1:14">
      <c r="A749" s="779"/>
      <c r="B749" s="428" t="s">
        <v>681</v>
      </c>
      <c r="C749" s="428"/>
      <c r="D749" s="596">
        <f>D101</f>
        <v>0</v>
      </c>
      <c r="E749" s="596">
        <f t="shared" ref="E749:M749" si="77">E101</f>
        <v>0</v>
      </c>
      <c r="F749" s="596">
        <f t="shared" si="77"/>
        <v>0</v>
      </c>
      <c r="G749" s="596">
        <f t="shared" si="77"/>
        <v>0</v>
      </c>
      <c r="H749" s="596">
        <f t="shared" si="77"/>
        <v>0</v>
      </c>
      <c r="I749" s="596">
        <f t="shared" si="77"/>
        <v>0</v>
      </c>
      <c r="J749" s="596">
        <f t="shared" si="77"/>
        <v>0</v>
      </c>
      <c r="K749" s="596">
        <f t="shared" si="77"/>
        <v>0</v>
      </c>
      <c r="L749" s="596">
        <f t="shared" si="77"/>
        <v>0</v>
      </c>
      <c r="M749" s="596">
        <f t="shared" si="77"/>
        <v>0</v>
      </c>
    </row>
    <row r="750" spans="1:14">
      <c r="A750" s="779"/>
      <c r="B750" s="428" t="s">
        <v>683</v>
      </c>
      <c r="C750" s="428"/>
      <c r="D750" s="596">
        <f>D111</f>
        <v>0</v>
      </c>
      <c r="E750" s="596">
        <f t="shared" ref="E750:M750" si="78">E111</f>
        <v>0</v>
      </c>
      <c r="F750" s="596">
        <f t="shared" si="78"/>
        <v>0</v>
      </c>
      <c r="G750" s="596">
        <f t="shared" si="78"/>
        <v>0</v>
      </c>
      <c r="H750" s="596">
        <f t="shared" si="78"/>
        <v>0</v>
      </c>
      <c r="I750" s="596">
        <f t="shared" si="78"/>
        <v>0</v>
      </c>
      <c r="J750" s="596">
        <f t="shared" si="78"/>
        <v>0</v>
      </c>
      <c r="K750" s="596">
        <f t="shared" si="78"/>
        <v>0</v>
      </c>
      <c r="L750" s="596">
        <f t="shared" si="78"/>
        <v>0</v>
      </c>
      <c r="M750" s="596">
        <f t="shared" si="78"/>
        <v>0</v>
      </c>
    </row>
    <row r="751" spans="1:14">
      <c r="A751" s="779"/>
      <c r="B751" s="428" t="s">
        <v>685</v>
      </c>
      <c r="C751" s="428"/>
      <c r="D751" s="596">
        <f>D121</f>
        <v>0</v>
      </c>
      <c r="E751" s="596">
        <f t="shared" ref="E751:M751" si="79">E121</f>
        <v>0</v>
      </c>
      <c r="F751" s="596">
        <f t="shared" si="79"/>
        <v>0</v>
      </c>
      <c r="G751" s="596">
        <f t="shared" si="79"/>
        <v>0</v>
      </c>
      <c r="H751" s="596">
        <f t="shared" si="79"/>
        <v>0</v>
      </c>
      <c r="I751" s="596">
        <f t="shared" si="79"/>
        <v>0</v>
      </c>
      <c r="J751" s="596">
        <f t="shared" si="79"/>
        <v>0</v>
      </c>
      <c r="K751" s="596">
        <f t="shared" si="79"/>
        <v>0</v>
      </c>
      <c r="L751" s="596">
        <f t="shared" si="79"/>
        <v>0</v>
      </c>
      <c r="M751" s="596">
        <f t="shared" si="79"/>
        <v>0</v>
      </c>
    </row>
    <row r="752" spans="1:14">
      <c r="A752" s="779"/>
      <c r="B752" s="469" t="s">
        <v>688</v>
      </c>
      <c r="C752" s="483"/>
      <c r="D752" s="485">
        <f>D131</f>
        <v>8694154</v>
      </c>
      <c r="E752" s="485">
        <f t="shared" ref="E752:M752" si="80">E131</f>
        <v>3893011</v>
      </c>
      <c r="F752" s="485">
        <f t="shared" si="80"/>
        <v>0</v>
      </c>
      <c r="G752" s="485">
        <f t="shared" si="80"/>
        <v>0</v>
      </c>
      <c r="H752" s="485">
        <f t="shared" si="80"/>
        <v>0</v>
      </c>
      <c r="I752" s="485">
        <f t="shared" si="80"/>
        <v>0</v>
      </c>
      <c r="J752" s="485">
        <f t="shared" si="80"/>
        <v>0</v>
      </c>
      <c r="K752" s="485">
        <f t="shared" si="80"/>
        <v>0</v>
      </c>
      <c r="L752" s="485">
        <f t="shared" si="80"/>
        <v>0</v>
      </c>
      <c r="M752" s="485">
        <f t="shared" si="80"/>
        <v>12587165</v>
      </c>
    </row>
    <row r="753" spans="1:14">
      <c r="A753" s="779"/>
      <c r="B753" s="428" t="s">
        <v>689</v>
      </c>
      <c r="C753" s="486"/>
      <c r="D753" s="596">
        <f>D141</f>
        <v>0</v>
      </c>
      <c r="E753" s="596">
        <f t="shared" ref="E753:M753" si="81">E141</f>
        <v>0</v>
      </c>
      <c r="F753" s="596">
        <f t="shared" si="81"/>
        <v>0</v>
      </c>
      <c r="G753" s="596">
        <f t="shared" si="81"/>
        <v>0</v>
      </c>
      <c r="H753" s="596">
        <f t="shared" si="81"/>
        <v>0</v>
      </c>
      <c r="I753" s="596">
        <f t="shared" si="81"/>
        <v>0</v>
      </c>
      <c r="J753" s="596">
        <f t="shared" si="81"/>
        <v>0</v>
      </c>
      <c r="K753" s="596">
        <f t="shared" si="81"/>
        <v>0</v>
      </c>
      <c r="L753" s="596">
        <f t="shared" si="81"/>
        <v>0</v>
      </c>
      <c r="M753" s="596">
        <f t="shared" si="81"/>
        <v>0</v>
      </c>
    </row>
    <row r="754" spans="1:14">
      <c r="A754" s="779"/>
      <c r="B754" s="428" t="s">
        <v>691</v>
      </c>
      <c r="C754" s="486"/>
      <c r="D754" s="596">
        <f>D151</f>
        <v>0</v>
      </c>
      <c r="E754" s="596">
        <f t="shared" ref="E754:M754" si="82">E151</f>
        <v>0</v>
      </c>
      <c r="F754" s="596">
        <f t="shared" si="82"/>
        <v>0</v>
      </c>
      <c r="G754" s="596">
        <f t="shared" si="82"/>
        <v>0</v>
      </c>
      <c r="H754" s="596">
        <f t="shared" si="82"/>
        <v>0</v>
      </c>
      <c r="I754" s="596">
        <f t="shared" si="82"/>
        <v>0</v>
      </c>
      <c r="J754" s="596">
        <f t="shared" si="82"/>
        <v>0</v>
      </c>
      <c r="K754" s="596">
        <f t="shared" si="82"/>
        <v>0</v>
      </c>
      <c r="L754" s="596">
        <f t="shared" si="82"/>
        <v>0</v>
      </c>
      <c r="M754" s="596">
        <f t="shared" si="82"/>
        <v>0</v>
      </c>
    </row>
    <row r="755" spans="1:14">
      <c r="A755" s="779"/>
      <c r="B755" s="428" t="s">
        <v>693</v>
      </c>
      <c r="C755" s="486"/>
      <c r="D755" s="596">
        <f>D161</f>
        <v>-293950</v>
      </c>
      <c r="E755" s="596">
        <f t="shared" ref="E755:M755" si="83">E161</f>
        <v>-76068</v>
      </c>
      <c r="F755" s="596">
        <f t="shared" si="83"/>
        <v>0</v>
      </c>
      <c r="G755" s="596">
        <f t="shared" si="83"/>
        <v>0</v>
      </c>
      <c r="H755" s="596">
        <f t="shared" si="83"/>
        <v>0</v>
      </c>
      <c r="I755" s="596">
        <f t="shared" si="83"/>
        <v>0</v>
      </c>
      <c r="J755" s="596">
        <f t="shared" si="83"/>
        <v>0</v>
      </c>
      <c r="K755" s="596">
        <f t="shared" si="83"/>
        <v>0</v>
      </c>
      <c r="L755" s="596">
        <f t="shared" si="83"/>
        <v>0</v>
      </c>
      <c r="M755" s="596">
        <f t="shared" si="83"/>
        <v>-370018</v>
      </c>
    </row>
    <row r="756" spans="1:14">
      <c r="A756" s="779"/>
      <c r="B756" s="428" t="s">
        <v>696</v>
      </c>
      <c r="C756" s="486"/>
      <c r="D756" s="596">
        <f>D171</f>
        <v>0</v>
      </c>
      <c r="E756" s="596">
        <f t="shared" ref="E756:M756" si="84">E171</f>
        <v>-272977</v>
      </c>
      <c r="F756" s="596">
        <f t="shared" si="84"/>
        <v>0</v>
      </c>
      <c r="G756" s="596">
        <f t="shared" si="84"/>
        <v>0</v>
      </c>
      <c r="H756" s="596">
        <f t="shared" si="84"/>
        <v>0</v>
      </c>
      <c r="I756" s="596">
        <f t="shared" si="84"/>
        <v>0</v>
      </c>
      <c r="J756" s="596">
        <f t="shared" si="84"/>
        <v>0</v>
      </c>
      <c r="K756" s="596">
        <f t="shared" si="84"/>
        <v>0</v>
      </c>
      <c r="L756" s="596">
        <f t="shared" si="84"/>
        <v>0</v>
      </c>
      <c r="M756" s="596">
        <f t="shared" si="84"/>
        <v>-272977</v>
      </c>
    </row>
    <row r="757" spans="1:14">
      <c r="A757" s="779"/>
      <c r="B757" s="428" t="s">
        <v>698</v>
      </c>
      <c r="C757" s="486"/>
      <c r="D757" s="596">
        <f>D181</f>
        <v>-3643989</v>
      </c>
      <c r="E757" s="596">
        <f t="shared" ref="E757:M757" si="85">E181</f>
        <v>-902641</v>
      </c>
      <c r="F757" s="596">
        <f t="shared" si="85"/>
        <v>0</v>
      </c>
      <c r="G757" s="596">
        <f t="shared" si="85"/>
        <v>0</v>
      </c>
      <c r="H757" s="596">
        <f t="shared" si="85"/>
        <v>0</v>
      </c>
      <c r="I757" s="596">
        <f t="shared" si="85"/>
        <v>0</v>
      </c>
      <c r="J757" s="596">
        <f t="shared" si="85"/>
        <v>0</v>
      </c>
      <c r="K757" s="596">
        <f t="shared" si="85"/>
        <v>0</v>
      </c>
      <c r="L757" s="596">
        <f t="shared" si="85"/>
        <v>0</v>
      </c>
      <c r="M757" s="596">
        <f t="shared" si="85"/>
        <v>-4546630</v>
      </c>
    </row>
    <row r="758" spans="1:14">
      <c r="A758" s="779"/>
      <c r="B758" s="497" t="s">
        <v>39</v>
      </c>
      <c r="C758" s="483"/>
      <c r="D758" s="781">
        <f t="shared" ref="D758:M758" si="86">SUM(D752:D757)</f>
        <v>4756215</v>
      </c>
      <c r="E758" s="781">
        <f t="shared" si="86"/>
        <v>2641325</v>
      </c>
      <c r="F758" s="781">
        <f t="shared" si="86"/>
        <v>0</v>
      </c>
      <c r="G758" s="781">
        <f t="shared" si="86"/>
        <v>0</v>
      </c>
      <c r="H758" s="781">
        <f t="shared" si="86"/>
        <v>0</v>
      </c>
      <c r="I758" s="781">
        <f t="shared" si="86"/>
        <v>0</v>
      </c>
      <c r="J758" s="781">
        <f t="shared" si="86"/>
        <v>0</v>
      </c>
      <c r="K758" s="781">
        <f t="shared" si="86"/>
        <v>0</v>
      </c>
      <c r="L758" s="781">
        <f t="shared" si="86"/>
        <v>0</v>
      </c>
      <c r="M758" s="781">
        <f t="shared" si="86"/>
        <v>7397540</v>
      </c>
      <c r="N758" s="782" t="str">
        <f>IF(M758&lt;&gt;M191,"Error","")</f>
        <v/>
      </c>
    </row>
    <row r="759" spans="1:14">
      <c r="A759" s="779"/>
      <c r="B759" s="428"/>
      <c r="C759" s="486"/>
      <c r="D759" s="486"/>
      <c r="E759" s="486"/>
      <c r="F759" s="486"/>
      <c r="G759" s="486"/>
      <c r="H759" s="486"/>
      <c r="I759" s="486"/>
      <c r="J759" s="486"/>
      <c r="K759" s="486"/>
      <c r="L759" s="486"/>
      <c r="M759" s="486"/>
    </row>
    <row r="760" spans="1:14">
      <c r="A760" s="779"/>
      <c r="B760" s="469" t="s">
        <v>703</v>
      </c>
      <c r="C760" s="469"/>
      <c r="D760" s="781">
        <f t="shared" ref="D760:M760" si="87">D765-SUM(D761:D764)</f>
        <v>905001</v>
      </c>
      <c r="E760" s="781">
        <f t="shared" si="87"/>
        <v>6846181</v>
      </c>
      <c r="F760" s="781">
        <f t="shared" si="87"/>
        <v>1053480</v>
      </c>
      <c r="G760" s="781">
        <f t="shared" si="87"/>
        <v>0</v>
      </c>
      <c r="H760" s="781">
        <f t="shared" si="87"/>
        <v>0</v>
      </c>
      <c r="I760" s="781">
        <f t="shared" si="87"/>
        <v>0</v>
      </c>
      <c r="J760" s="781">
        <f t="shared" si="87"/>
        <v>0</v>
      </c>
      <c r="K760" s="781">
        <f t="shared" si="87"/>
        <v>0</v>
      </c>
      <c r="L760" s="781">
        <f t="shared" si="87"/>
        <v>0</v>
      </c>
      <c r="M760" s="781">
        <f t="shared" si="87"/>
        <v>8804662</v>
      </c>
    </row>
    <row r="761" spans="1:14">
      <c r="A761" s="779"/>
      <c r="B761" s="428" t="s">
        <v>679</v>
      </c>
      <c r="C761" s="428"/>
      <c r="D761" s="596">
        <f>D212</f>
        <v>-4</v>
      </c>
      <c r="E761" s="596">
        <f t="shared" ref="E761:M761" si="88">E212</f>
        <v>-535</v>
      </c>
      <c r="F761" s="596">
        <f t="shared" si="88"/>
        <v>-105</v>
      </c>
      <c r="G761" s="596">
        <f t="shared" si="88"/>
        <v>0</v>
      </c>
      <c r="H761" s="596">
        <f t="shared" si="88"/>
        <v>0</v>
      </c>
      <c r="I761" s="596">
        <f t="shared" si="88"/>
        <v>0</v>
      </c>
      <c r="J761" s="596">
        <f t="shared" si="88"/>
        <v>0</v>
      </c>
      <c r="K761" s="596">
        <f t="shared" si="88"/>
        <v>0</v>
      </c>
      <c r="L761" s="596">
        <f t="shared" si="88"/>
        <v>0</v>
      </c>
      <c r="M761" s="596">
        <f t="shared" si="88"/>
        <v>-644</v>
      </c>
    </row>
    <row r="762" spans="1:14">
      <c r="A762" s="779"/>
      <c r="B762" s="428" t="s">
        <v>681</v>
      </c>
      <c r="C762" s="428"/>
      <c r="D762" s="596">
        <f>D222</f>
        <v>0</v>
      </c>
      <c r="E762" s="596">
        <f t="shared" ref="E762:M762" si="89">E222</f>
        <v>0</v>
      </c>
      <c r="F762" s="596">
        <f t="shared" si="89"/>
        <v>0</v>
      </c>
      <c r="G762" s="596">
        <f t="shared" si="89"/>
        <v>0</v>
      </c>
      <c r="H762" s="596">
        <f t="shared" si="89"/>
        <v>0</v>
      </c>
      <c r="I762" s="596">
        <f t="shared" si="89"/>
        <v>0</v>
      </c>
      <c r="J762" s="596">
        <f t="shared" si="89"/>
        <v>0</v>
      </c>
      <c r="K762" s="596">
        <f t="shared" si="89"/>
        <v>0</v>
      </c>
      <c r="L762" s="596">
        <f t="shared" si="89"/>
        <v>0</v>
      </c>
      <c r="M762" s="596">
        <f t="shared" si="89"/>
        <v>0</v>
      </c>
    </row>
    <row r="763" spans="1:14">
      <c r="A763" s="779"/>
      <c r="B763" s="428" t="s">
        <v>683</v>
      </c>
      <c r="C763" s="428"/>
      <c r="D763" s="596">
        <f>D232</f>
        <v>0</v>
      </c>
      <c r="E763" s="596">
        <f t="shared" ref="E763:M763" si="90">E232</f>
        <v>0</v>
      </c>
      <c r="F763" s="596">
        <f t="shared" si="90"/>
        <v>0</v>
      </c>
      <c r="G763" s="596">
        <f t="shared" si="90"/>
        <v>0</v>
      </c>
      <c r="H763" s="596">
        <f t="shared" si="90"/>
        <v>0</v>
      </c>
      <c r="I763" s="596">
        <f t="shared" si="90"/>
        <v>0</v>
      </c>
      <c r="J763" s="596">
        <f t="shared" si="90"/>
        <v>0</v>
      </c>
      <c r="K763" s="596">
        <f t="shared" si="90"/>
        <v>0</v>
      </c>
      <c r="L763" s="596">
        <f t="shared" si="90"/>
        <v>0</v>
      </c>
      <c r="M763" s="596">
        <f t="shared" si="90"/>
        <v>0</v>
      </c>
    </row>
    <row r="764" spans="1:14">
      <c r="A764" s="779"/>
      <c r="B764" s="428" t="s">
        <v>685</v>
      </c>
      <c r="C764" s="428"/>
      <c r="D764" s="596">
        <f>D242</f>
        <v>0</v>
      </c>
      <c r="E764" s="596">
        <f t="shared" ref="E764:M764" si="91">E242</f>
        <v>0</v>
      </c>
      <c r="F764" s="596">
        <f t="shared" si="91"/>
        <v>0</v>
      </c>
      <c r="G764" s="596">
        <f t="shared" si="91"/>
        <v>0</v>
      </c>
      <c r="H764" s="596">
        <f t="shared" si="91"/>
        <v>0</v>
      </c>
      <c r="I764" s="596">
        <f t="shared" si="91"/>
        <v>0</v>
      </c>
      <c r="J764" s="596">
        <f t="shared" si="91"/>
        <v>0</v>
      </c>
      <c r="K764" s="596">
        <f t="shared" si="91"/>
        <v>0</v>
      </c>
      <c r="L764" s="596">
        <f t="shared" si="91"/>
        <v>0</v>
      </c>
      <c r="M764" s="596">
        <f t="shared" si="91"/>
        <v>0</v>
      </c>
    </row>
    <row r="765" spans="1:14">
      <c r="A765" s="779"/>
      <c r="B765" s="469" t="s">
        <v>708</v>
      </c>
      <c r="C765" s="483"/>
      <c r="D765" s="485">
        <f>D252</f>
        <v>904997</v>
      </c>
      <c r="E765" s="485">
        <f t="shared" ref="E765:M765" si="92">E252</f>
        <v>6845646</v>
      </c>
      <c r="F765" s="485">
        <f t="shared" si="92"/>
        <v>1053375</v>
      </c>
      <c r="G765" s="485">
        <f t="shared" si="92"/>
        <v>0</v>
      </c>
      <c r="H765" s="485">
        <f t="shared" si="92"/>
        <v>0</v>
      </c>
      <c r="I765" s="485">
        <f t="shared" si="92"/>
        <v>0</v>
      </c>
      <c r="J765" s="485">
        <f t="shared" si="92"/>
        <v>0</v>
      </c>
      <c r="K765" s="485">
        <f t="shared" si="92"/>
        <v>0</v>
      </c>
      <c r="L765" s="485">
        <f t="shared" si="92"/>
        <v>0</v>
      </c>
      <c r="M765" s="485">
        <f t="shared" si="92"/>
        <v>8804018</v>
      </c>
    </row>
    <row r="766" spans="1:14">
      <c r="A766" s="779"/>
      <c r="B766" s="428" t="s">
        <v>689</v>
      </c>
      <c r="C766" s="486"/>
      <c r="D766" s="596">
        <f>D262</f>
        <v>0</v>
      </c>
      <c r="E766" s="596">
        <f t="shared" ref="E766:M766" si="93">E262</f>
        <v>0</v>
      </c>
      <c r="F766" s="596">
        <f t="shared" si="93"/>
        <v>0</v>
      </c>
      <c r="G766" s="596">
        <f t="shared" si="93"/>
        <v>0</v>
      </c>
      <c r="H766" s="596">
        <f t="shared" si="93"/>
        <v>0</v>
      </c>
      <c r="I766" s="596">
        <f t="shared" si="93"/>
        <v>0</v>
      </c>
      <c r="J766" s="596">
        <f t="shared" si="93"/>
        <v>0</v>
      </c>
      <c r="K766" s="596">
        <f t="shared" si="93"/>
        <v>0</v>
      </c>
      <c r="L766" s="596">
        <f t="shared" si="93"/>
        <v>0</v>
      </c>
      <c r="M766" s="596">
        <f t="shared" si="93"/>
        <v>0</v>
      </c>
    </row>
    <row r="767" spans="1:14">
      <c r="A767" s="779"/>
      <c r="B767" s="428" t="s">
        <v>691</v>
      </c>
      <c r="C767" s="486"/>
      <c r="D767" s="596">
        <f>D272</f>
        <v>0</v>
      </c>
      <c r="E767" s="596">
        <f t="shared" ref="E767:M767" si="94">E272</f>
        <v>0</v>
      </c>
      <c r="F767" s="596">
        <f t="shared" si="94"/>
        <v>0</v>
      </c>
      <c r="G767" s="596">
        <f t="shared" si="94"/>
        <v>0</v>
      </c>
      <c r="H767" s="596">
        <f t="shared" si="94"/>
        <v>0</v>
      </c>
      <c r="I767" s="596">
        <f t="shared" si="94"/>
        <v>0</v>
      </c>
      <c r="J767" s="596">
        <f t="shared" si="94"/>
        <v>0</v>
      </c>
      <c r="K767" s="596">
        <f t="shared" si="94"/>
        <v>0</v>
      </c>
      <c r="L767" s="596">
        <f t="shared" si="94"/>
        <v>0</v>
      </c>
      <c r="M767" s="596">
        <f t="shared" si="94"/>
        <v>0</v>
      </c>
    </row>
    <row r="768" spans="1:14">
      <c r="A768" s="779"/>
      <c r="B768" s="428" t="s">
        <v>693</v>
      </c>
      <c r="C768" s="486"/>
      <c r="D768" s="596">
        <f>D282</f>
        <v>-4411</v>
      </c>
      <c r="E768" s="596">
        <f t="shared" ref="E768:M768" si="95">E282</f>
        <v>-106459</v>
      </c>
      <c r="F768" s="596">
        <f t="shared" si="95"/>
        <v>-13910</v>
      </c>
      <c r="G768" s="596">
        <f t="shared" si="95"/>
        <v>0</v>
      </c>
      <c r="H768" s="596">
        <f t="shared" si="95"/>
        <v>0</v>
      </c>
      <c r="I768" s="596">
        <f t="shared" si="95"/>
        <v>0</v>
      </c>
      <c r="J768" s="596">
        <f t="shared" si="95"/>
        <v>0</v>
      </c>
      <c r="K768" s="596">
        <f t="shared" si="95"/>
        <v>0</v>
      </c>
      <c r="L768" s="596">
        <f t="shared" si="95"/>
        <v>0</v>
      </c>
      <c r="M768" s="596">
        <f t="shared" si="95"/>
        <v>-124780</v>
      </c>
    </row>
    <row r="769" spans="1:14">
      <c r="A769" s="779"/>
      <c r="B769" s="428" t="s">
        <v>696</v>
      </c>
      <c r="C769" s="486"/>
      <c r="D769" s="596">
        <f>D292</f>
        <v>0</v>
      </c>
      <c r="E769" s="596">
        <f t="shared" ref="E769:M769" si="96">E292</f>
        <v>-300230</v>
      </c>
      <c r="F769" s="596">
        <f t="shared" si="96"/>
        <v>-30057</v>
      </c>
      <c r="G769" s="596">
        <f t="shared" si="96"/>
        <v>0</v>
      </c>
      <c r="H769" s="596">
        <f t="shared" si="96"/>
        <v>0</v>
      </c>
      <c r="I769" s="596">
        <f t="shared" si="96"/>
        <v>0</v>
      </c>
      <c r="J769" s="596">
        <f t="shared" si="96"/>
        <v>0</v>
      </c>
      <c r="K769" s="596">
        <f t="shared" si="96"/>
        <v>0</v>
      </c>
      <c r="L769" s="596">
        <f t="shared" si="96"/>
        <v>0</v>
      </c>
      <c r="M769" s="596">
        <f t="shared" si="96"/>
        <v>-330287</v>
      </c>
    </row>
    <row r="770" spans="1:14">
      <c r="A770" s="779"/>
      <c r="B770" s="428" t="s">
        <v>698</v>
      </c>
      <c r="C770" s="486"/>
      <c r="D770" s="596">
        <f>D302</f>
        <v>-332935</v>
      </c>
      <c r="E770" s="596">
        <f t="shared" ref="E770:M770" si="97">E302</f>
        <v>-1638679</v>
      </c>
      <c r="F770" s="596">
        <f t="shared" si="97"/>
        <v>-289153</v>
      </c>
      <c r="G770" s="596">
        <f t="shared" si="97"/>
        <v>0</v>
      </c>
      <c r="H770" s="596">
        <f t="shared" si="97"/>
        <v>0</v>
      </c>
      <c r="I770" s="596">
        <f t="shared" si="97"/>
        <v>0</v>
      </c>
      <c r="J770" s="596">
        <f t="shared" si="97"/>
        <v>0</v>
      </c>
      <c r="K770" s="596">
        <f t="shared" si="97"/>
        <v>0</v>
      </c>
      <c r="L770" s="596">
        <f t="shared" si="97"/>
        <v>0</v>
      </c>
      <c r="M770" s="596">
        <f t="shared" si="97"/>
        <v>-2260767</v>
      </c>
    </row>
    <row r="771" spans="1:14">
      <c r="A771" s="779"/>
      <c r="B771" s="497" t="s">
        <v>40</v>
      </c>
      <c r="C771" s="483"/>
      <c r="D771" s="781">
        <f t="shared" ref="D771:M771" si="98">SUM(D765:D770)</f>
        <v>567651</v>
      </c>
      <c r="E771" s="781">
        <f t="shared" si="98"/>
        <v>4800278</v>
      </c>
      <c r="F771" s="781">
        <f t="shared" si="98"/>
        <v>720255</v>
      </c>
      <c r="G771" s="781">
        <f t="shared" si="98"/>
        <v>0</v>
      </c>
      <c r="H771" s="781">
        <f t="shared" si="98"/>
        <v>0</v>
      </c>
      <c r="I771" s="781">
        <f t="shared" si="98"/>
        <v>0</v>
      </c>
      <c r="J771" s="781">
        <f t="shared" si="98"/>
        <v>0</v>
      </c>
      <c r="K771" s="781">
        <f t="shared" si="98"/>
        <v>0</v>
      </c>
      <c r="L771" s="781">
        <f t="shared" si="98"/>
        <v>0</v>
      </c>
      <c r="M771" s="781">
        <f t="shared" si="98"/>
        <v>6088184</v>
      </c>
      <c r="N771" s="782" t="str">
        <f>IF(M771&lt;&gt;M312,"Error","")</f>
        <v/>
      </c>
    </row>
    <row r="772" spans="1:14">
      <c r="A772" s="779"/>
      <c r="B772" s="428"/>
      <c r="C772" s="486"/>
      <c r="D772" s="486"/>
      <c r="E772" s="486"/>
      <c r="F772" s="486"/>
      <c r="G772" s="486"/>
      <c r="H772" s="486"/>
      <c r="I772" s="486"/>
      <c r="J772" s="486"/>
      <c r="K772" s="486"/>
      <c r="L772" s="486"/>
      <c r="M772" s="486"/>
    </row>
    <row r="773" spans="1:14">
      <c r="A773" s="779"/>
      <c r="B773" s="497" t="s">
        <v>714</v>
      </c>
      <c r="C773" s="483"/>
      <c r="D773" s="781">
        <f>D758+D771</f>
        <v>5323866</v>
      </c>
      <c r="E773" s="781">
        <f t="shared" ref="E773:M773" si="99">E758+E771</f>
        <v>7441603</v>
      </c>
      <c r="F773" s="781">
        <f t="shared" si="99"/>
        <v>720255</v>
      </c>
      <c r="G773" s="781">
        <f t="shared" si="99"/>
        <v>0</v>
      </c>
      <c r="H773" s="781">
        <f t="shared" si="99"/>
        <v>0</v>
      </c>
      <c r="I773" s="781">
        <f t="shared" si="99"/>
        <v>0</v>
      </c>
      <c r="J773" s="781">
        <f t="shared" si="99"/>
        <v>0</v>
      </c>
      <c r="K773" s="781">
        <f t="shared" si="99"/>
        <v>0</v>
      </c>
      <c r="L773" s="781">
        <f t="shared" si="99"/>
        <v>0</v>
      </c>
      <c r="M773" s="781">
        <f t="shared" si="99"/>
        <v>13485724</v>
      </c>
      <c r="N773" s="782" t="str">
        <f>IF(M773&lt;&gt;M323,"Error","")</f>
        <v/>
      </c>
    </row>
    <row r="774" spans="1:14">
      <c r="A774" s="779"/>
      <c r="B774" s="467"/>
      <c r="C774" s="467"/>
      <c r="D774" s="467"/>
      <c r="E774" s="467"/>
      <c r="F774" s="467"/>
      <c r="G774" s="467"/>
      <c r="H774" s="467"/>
      <c r="I774" s="467"/>
      <c r="J774" s="467"/>
      <c r="K774" s="467"/>
      <c r="L774" s="467"/>
      <c r="M774" s="467"/>
    </row>
    <row r="775" spans="1:14">
      <c r="A775" s="779">
        <v>29</v>
      </c>
      <c r="B775" s="449" t="s">
        <v>6</v>
      </c>
      <c r="C775" s="596"/>
      <c r="D775" s="596"/>
      <c r="E775" s="596"/>
      <c r="F775" s="596"/>
      <c r="G775" s="596"/>
      <c r="H775" s="596"/>
      <c r="I775" s="596"/>
      <c r="J775" s="596"/>
      <c r="K775" s="596"/>
      <c r="L775" s="596"/>
      <c r="M775" s="596"/>
    </row>
    <row r="776" spans="1:14">
      <c r="A776" s="779">
        <v>30</v>
      </c>
      <c r="B776" s="464" t="s">
        <v>7</v>
      </c>
      <c r="C776" s="781">
        <f>C360</f>
        <v>0</v>
      </c>
      <c r="D776" s="781">
        <f>D335</f>
        <v>287458</v>
      </c>
      <c r="E776" s="781">
        <f t="shared" ref="E776:M776" si="100">E335</f>
        <v>-93895</v>
      </c>
      <c r="F776" s="781">
        <f t="shared" si="100"/>
        <v>0</v>
      </c>
      <c r="G776" s="781">
        <f t="shared" si="100"/>
        <v>34927782</v>
      </c>
      <c r="H776" s="781">
        <f t="shared" si="100"/>
        <v>0</v>
      </c>
      <c r="I776" s="781">
        <f t="shared" si="100"/>
        <v>0</v>
      </c>
      <c r="J776" s="781">
        <f t="shared" si="100"/>
        <v>-755480</v>
      </c>
      <c r="K776" s="781">
        <f t="shared" si="100"/>
        <v>0</v>
      </c>
      <c r="L776" s="781">
        <f t="shared" si="100"/>
        <v>0</v>
      </c>
      <c r="M776" s="781">
        <f t="shared" si="100"/>
        <v>34365865</v>
      </c>
      <c r="N776" s="782" t="str">
        <f>IF(M776&lt;&gt;M335,"Error","")</f>
        <v/>
      </c>
    </row>
    <row r="777" spans="1:14">
      <c r="A777" s="779">
        <v>31</v>
      </c>
      <c r="C777" s="596"/>
      <c r="D777" s="596"/>
      <c r="E777" s="596"/>
      <c r="F777" s="596"/>
      <c r="G777" s="596"/>
      <c r="H777" s="596"/>
      <c r="I777" s="596"/>
      <c r="J777" s="596"/>
      <c r="K777" s="596"/>
      <c r="L777" s="596"/>
      <c r="M777" s="596"/>
    </row>
    <row r="778" spans="1:14">
      <c r="A778" s="779">
        <v>32</v>
      </c>
      <c r="B778" s="449" t="s">
        <v>8</v>
      </c>
      <c r="C778" s="596"/>
      <c r="D778" s="596"/>
      <c r="E778" s="596"/>
      <c r="F778" s="596"/>
      <c r="G778" s="596"/>
      <c r="H778" s="596"/>
      <c r="I778" s="596"/>
      <c r="J778" s="596"/>
      <c r="K778" s="596"/>
      <c r="L778" s="596"/>
      <c r="M778" s="596"/>
    </row>
    <row r="779" spans="1:14">
      <c r="A779" s="779">
        <v>33</v>
      </c>
      <c r="B779" s="440" t="s">
        <v>42</v>
      </c>
      <c r="C779" s="596">
        <f t="shared" ref="C779" si="101">C372</f>
        <v>0</v>
      </c>
      <c r="D779" s="596">
        <f>D347</f>
        <v>52342</v>
      </c>
      <c r="E779" s="596">
        <f t="shared" ref="E779:M779" si="102">E347</f>
        <v>532029</v>
      </c>
      <c r="F779" s="596">
        <f t="shared" si="102"/>
        <v>11364</v>
      </c>
      <c r="G779" s="596">
        <f t="shared" si="102"/>
        <v>-4171</v>
      </c>
      <c r="H779" s="596">
        <f t="shared" si="102"/>
        <v>0</v>
      </c>
      <c r="I779" s="596">
        <f t="shared" si="102"/>
        <v>0</v>
      </c>
      <c r="J779" s="596">
        <f t="shared" si="102"/>
        <v>20</v>
      </c>
      <c r="K779" s="596">
        <f t="shared" si="102"/>
        <v>0</v>
      </c>
      <c r="L779" s="596">
        <f t="shared" si="102"/>
        <v>0</v>
      </c>
      <c r="M779" s="596">
        <f t="shared" si="102"/>
        <v>591584</v>
      </c>
    </row>
    <row r="780" spans="1:14">
      <c r="A780" s="779">
        <v>34</v>
      </c>
      <c r="B780" s="440" t="s">
        <v>9</v>
      </c>
      <c r="C780" s="596">
        <f>C382</f>
        <v>0</v>
      </c>
      <c r="D780" s="596">
        <f>D357</f>
        <v>0</v>
      </c>
      <c r="E780" s="596">
        <f t="shared" ref="E780:M780" si="103">E357</f>
        <v>0</v>
      </c>
      <c r="F780" s="596">
        <f t="shared" si="103"/>
        <v>0</v>
      </c>
      <c r="G780" s="596">
        <f t="shared" si="103"/>
        <v>0</v>
      </c>
      <c r="H780" s="596">
        <f t="shared" si="103"/>
        <v>0</v>
      </c>
      <c r="I780" s="596">
        <f t="shared" si="103"/>
        <v>0</v>
      </c>
      <c r="J780" s="596">
        <f t="shared" si="103"/>
        <v>0</v>
      </c>
      <c r="K780" s="596">
        <f t="shared" si="103"/>
        <v>0</v>
      </c>
      <c r="L780" s="596">
        <f t="shared" si="103"/>
        <v>0</v>
      </c>
      <c r="M780" s="596">
        <f t="shared" si="103"/>
        <v>0</v>
      </c>
    </row>
    <row r="781" spans="1:14">
      <c r="A781" s="779">
        <v>35</v>
      </c>
      <c r="B781" s="440" t="s">
        <v>10</v>
      </c>
      <c r="C781" s="596">
        <f>C392</f>
        <v>0</v>
      </c>
      <c r="D781" s="596">
        <f>D367</f>
        <v>0</v>
      </c>
      <c r="E781" s="596">
        <f t="shared" ref="E781:M781" si="104">E367</f>
        <v>173135</v>
      </c>
      <c r="F781" s="596">
        <f t="shared" si="104"/>
        <v>14704</v>
      </c>
      <c r="G781" s="596">
        <f t="shared" si="104"/>
        <v>2996522</v>
      </c>
      <c r="H781" s="596">
        <f t="shared" si="104"/>
        <v>0</v>
      </c>
      <c r="I781" s="596">
        <f t="shared" si="104"/>
        <v>0</v>
      </c>
      <c r="J781" s="596">
        <f t="shared" si="104"/>
        <v>0</v>
      </c>
      <c r="K781" s="596">
        <f t="shared" si="104"/>
        <v>0</v>
      </c>
      <c r="L781" s="596">
        <f t="shared" si="104"/>
        <v>0</v>
      </c>
      <c r="M781" s="596">
        <f t="shared" si="104"/>
        <v>3184361</v>
      </c>
    </row>
    <row r="782" spans="1:14">
      <c r="A782" s="779">
        <v>36</v>
      </c>
      <c r="B782" s="440" t="s">
        <v>11</v>
      </c>
      <c r="C782" s="596">
        <f>C402</f>
        <v>0</v>
      </c>
      <c r="D782" s="596">
        <f>D377</f>
        <v>0</v>
      </c>
      <c r="E782" s="596">
        <f t="shared" ref="E782:M782" si="105">E377</f>
        <v>68758</v>
      </c>
      <c r="F782" s="596">
        <f t="shared" si="105"/>
        <v>280744</v>
      </c>
      <c r="G782" s="596">
        <f t="shared" si="105"/>
        <v>2122402</v>
      </c>
      <c r="H782" s="596">
        <f t="shared" si="105"/>
        <v>0</v>
      </c>
      <c r="I782" s="596">
        <f t="shared" si="105"/>
        <v>0</v>
      </c>
      <c r="J782" s="596">
        <f t="shared" si="105"/>
        <v>0</v>
      </c>
      <c r="K782" s="596">
        <f t="shared" si="105"/>
        <v>0</v>
      </c>
      <c r="L782" s="596">
        <f t="shared" si="105"/>
        <v>0</v>
      </c>
      <c r="M782" s="596">
        <f t="shared" si="105"/>
        <v>2471904</v>
      </c>
    </row>
    <row r="783" spans="1:14">
      <c r="A783" s="779">
        <v>37</v>
      </c>
      <c r="B783" s="440" t="s">
        <v>12</v>
      </c>
      <c r="C783" s="596">
        <f>C412</f>
        <v>0</v>
      </c>
      <c r="D783" s="596">
        <f>D387</f>
        <v>0</v>
      </c>
      <c r="E783" s="596">
        <f t="shared" ref="E783:M783" si="106">E387</f>
        <v>0</v>
      </c>
      <c r="F783" s="596">
        <f t="shared" si="106"/>
        <v>0</v>
      </c>
      <c r="G783" s="596">
        <f t="shared" si="106"/>
        <v>0</v>
      </c>
      <c r="H783" s="596">
        <f t="shared" si="106"/>
        <v>0</v>
      </c>
      <c r="I783" s="596">
        <f t="shared" si="106"/>
        <v>0</v>
      </c>
      <c r="J783" s="596">
        <f t="shared" si="106"/>
        <v>0</v>
      </c>
      <c r="K783" s="596">
        <f t="shared" si="106"/>
        <v>0</v>
      </c>
      <c r="L783" s="596">
        <f t="shared" si="106"/>
        <v>0</v>
      </c>
      <c r="M783" s="596">
        <f t="shared" si="106"/>
        <v>0</v>
      </c>
    </row>
    <row r="784" spans="1:14">
      <c r="A784" s="779">
        <v>38</v>
      </c>
      <c r="B784" s="440" t="s">
        <v>43</v>
      </c>
      <c r="C784" s="596">
        <f>C422</f>
        <v>0</v>
      </c>
      <c r="D784" s="596">
        <f>D397</f>
        <v>194242</v>
      </c>
      <c r="E784" s="596">
        <f t="shared" ref="E784:M784" si="107">E397</f>
        <v>-9382</v>
      </c>
      <c r="F784" s="596">
        <f t="shared" si="107"/>
        <v>38310</v>
      </c>
      <c r="G784" s="596">
        <f t="shared" si="107"/>
        <v>585575</v>
      </c>
      <c r="H784" s="596">
        <f t="shared" si="107"/>
        <v>186912</v>
      </c>
      <c r="I784" s="596">
        <f t="shared" si="107"/>
        <v>0</v>
      </c>
      <c r="J784" s="596">
        <f t="shared" si="107"/>
        <v>1482658</v>
      </c>
      <c r="K784" s="596">
        <f t="shared" si="107"/>
        <v>0</v>
      </c>
      <c r="L784" s="596">
        <f t="shared" si="107"/>
        <v>2191466</v>
      </c>
      <c r="M784" s="596">
        <f t="shared" si="107"/>
        <v>4669781</v>
      </c>
    </row>
    <row r="785" spans="1:14">
      <c r="A785" s="779">
        <v>39</v>
      </c>
      <c r="B785" s="464" t="s">
        <v>3</v>
      </c>
      <c r="C785" s="781">
        <f>SUM(C779:C784)</f>
        <v>0</v>
      </c>
      <c r="D785" s="781">
        <f t="shared" ref="D785:M785" si="108">SUM(D779:D784)</f>
        <v>246584</v>
      </c>
      <c r="E785" s="781">
        <f t="shared" si="108"/>
        <v>764540</v>
      </c>
      <c r="F785" s="781">
        <f t="shared" si="108"/>
        <v>345122</v>
      </c>
      <c r="G785" s="781">
        <f t="shared" si="108"/>
        <v>5700328</v>
      </c>
      <c r="H785" s="781">
        <f t="shared" si="108"/>
        <v>186912</v>
      </c>
      <c r="I785" s="781">
        <f t="shared" si="108"/>
        <v>0</v>
      </c>
      <c r="J785" s="781">
        <f t="shared" si="108"/>
        <v>1482678</v>
      </c>
      <c r="K785" s="781">
        <f t="shared" si="108"/>
        <v>0</v>
      </c>
      <c r="L785" s="781">
        <f t="shared" si="108"/>
        <v>2191466</v>
      </c>
      <c r="M785" s="781">
        <f t="shared" si="108"/>
        <v>10917630</v>
      </c>
      <c r="N785" s="782" t="str">
        <f>IF(M785&lt;&gt;M407,"Error","")</f>
        <v/>
      </c>
    </row>
    <row r="786" spans="1:14">
      <c r="A786" s="779">
        <v>40</v>
      </c>
      <c r="B786" s="526" t="s">
        <v>67</v>
      </c>
      <c r="C786" s="781">
        <f>C785+C776+C773+C760</f>
        <v>0</v>
      </c>
      <c r="D786" s="781">
        <f>D785+D776+D773+D744</f>
        <v>68686790</v>
      </c>
      <c r="E786" s="781">
        <f t="shared" ref="E786:M786" si="109">E785+E776+E773+E744</f>
        <v>8112248</v>
      </c>
      <c r="F786" s="781">
        <f t="shared" si="109"/>
        <v>1065377</v>
      </c>
      <c r="G786" s="781">
        <f t="shared" si="109"/>
        <v>41314103</v>
      </c>
      <c r="H786" s="781">
        <f t="shared" si="109"/>
        <v>186912</v>
      </c>
      <c r="I786" s="781">
        <f t="shared" si="109"/>
        <v>0</v>
      </c>
      <c r="J786" s="781">
        <f t="shared" si="109"/>
        <v>727198</v>
      </c>
      <c r="K786" s="781">
        <f t="shared" si="109"/>
        <v>0</v>
      </c>
      <c r="L786" s="781">
        <f t="shared" si="109"/>
        <v>2191466</v>
      </c>
      <c r="M786" s="781">
        <f t="shared" si="109"/>
        <v>122284094</v>
      </c>
      <c r="N786" s="782" t="str">
        <f>IF(M786&lt;&gt;M417,"Error","")</f>
        <v/>
      </c>
    </row>
    <row r="787" spans="1:14">
      <c r="A787" s="779">
        <v>41</v>
      </c>
      <c r="C787" s="596"/>
      <c r="D787" s="596"/>
      <c r="E787" s="596"/>
      <c r="F787" s="596"/>
      <c r="G787" s="596"/>
      <c r="H787" s="596"/>
      <c r="I787" s="596"/>
      <c r="J787" s="596"/>
      <c r="K787" s="596"/>
      <c r="L787" s="596"/>
      <c r="M787" s="596"/>
    </row>
    <row r="788" spans="1:14">
      <c r="A788" s="779">
        <v>42</v>
      </c>
      <c r="B788" s="527" t="s">
        <v>71</v>
      </c>
      <c r="C788" s="783"/>
      <c r="D788" s="783"/>
      <c r="E788" s="783"/>
      <c r="F788" s="783"/>
      <c r="G788" s="783"/>
      <c r="H788" s="783"/>
      <c r="I788" s="783"/>
      <c r="J788" s="783"/>
      <c r="K788" s="783"/>
      <c r="L788" s="783"/>
      <c r="M788" s="783"/>
    </row>
    <row r="789" spans="1:14">
      <c r="A789" s="779">
        <v>43</v>
      </c>
      <c r="B789" s="440" t="s">
        <v>14</v>
      </c>
      <c r="C789" s="596">
        <f t="shared" ref="C789" si="110">C454</f>
        <v>0</v>
      </c>
      <c r="D789" s="596">
        <f>D429</f>
        <v>25924225</v>
      </c>
      <c r="E789" s="596">
        <f t="shared" ref="E789:M789" si="111">E429</f>
        <v>1870479</v>
      </c>
      <c r="F789" s="596">
        <f t="shared" si="111"/>
        <v>0</v>
      </c>
      <c r="G789" s="596">
        <f t="shared" si="111"/>
        <v>2625089</v>
      </c>
      <c r="H789" s="596">
        <f t="shared" si="111"/>
        <v>0</v>
      </c>
      <c r="I789" s="596">
        <f t="shared" si="111"/>
        <v>0</v>
      </c>
      <c r="J789" s="596">
        <f t="shared" si="111"/>
        <v>0</v>
      </c>
      <c r="K789" s="596">
        <f t="shared" si="111"/>
        <v>0</v>
      </c>
      <c r="L789" s="596">
        <f t="shared" si="111"/>
        <v>0</v>
      </c>
      <c r="M789" s="596">
        <f t="shared" si="111"/>
        <v>30419793</v>
      </c>
    </row>
    <row r="790" spans="1:14">
      <c r="A790" s="779">
        <v>44</v>
      </c>
      <c r="B790" s="440" t="s">
        <v>15</v>
      </c>
      <c r="C790" s="596">
        <f>C464</f>
        <v>0</v>
      </c>
      <c r="D790" s="596">
        <f>D439</f>
        <v>0</v>
      </c>
      <c r="E790" s="596">
        <f t="shared" ref="E790:M790" si="112">E439</f>
        <v>0</v>
      </c>
      <c r="F790" s="596">
        <f t="shared" si="112"/>
        <v>0</v>
      </c>
      <c r="G790" s="596">
        <f t="shared" si="112"/>
        <v>0</v>
      </c>
      <c r="H790" s="596">
        <f t="shared" si="112"/>
        <v>0</v>
      </c>
      <c r="I790" s="596">
        <f t="shared" si="112"/>
        <v>0</v>
      </c>
      <c r="J790" s="596">
        <f t="shared" si="112"/>
        <v>0</v>
      </c>
      <c r="K790" s="596">
        <f t="shared" si="112"/>
        <v>0</v>
      </c>
      <c r="L790" s="596">
        <f t="shared" si="112"/>
        <v>0</v>
      </c>
      <c r="M790" s="596">
        <f t="shared" si="112"/>
        <v>0</v>
      </c>
    </row>
    <row r="791" spans="1:14">
      <c r="A791" s="779">
        <v>45</v>
      </c>
      <c r="B791" s="440" t="s">
        <v>16</v>
      </c>
      <c r="C791" s="596">
        <f>C474</f>
        <v>0</v>
      </c>
      <c r="D791" s="596">
        <f>D449</f>
        <v>929166</v>
      </c>
      <c r="E791" s="596">
        <f t="shared" ref="E791:M791" si="113">E449</f>
        <v>516888</v>
      </c>
      <c r="F791" s="596">
        <f t="shared" si="113"/>
        <v>0</v>
      </c>
      <c r="G791" s="596">
        <f t="shared" si="113"/>
        <v>603385</v>
      </c>
      <c r="H791" s="596">
        <f t="shared" si="113"/>
        <v>0</v>
      </c>
      <c r="I791" s="596">
        <f t="shared" si="113"/>
        <v>0</v>
      </c>
      <c r="J791" s="596">
        <f t="shared" si="113"/>
        <v>0</v>
      </c>
      <c r="K791" s="596">
        <f t="shared" si="113"/>
        <v>0</v>
      </c>
      <c r="L791" s="596">
        <f t="shared" si="113"/>
        <v>0</v>
      </c>
      <c r="M791" s="596">
        <f t="shared" si="113"/>
        <v>2049439</v>
      </c>
    </row>
    <row r="792" spans="1:14">
      <c r="A792" s="779">
        <v>46</v>
      </c>
      <c r="B792" s="440" t="s">
        <v>17</v>
      </c>
      <c r="C792" s="596">
        <f>C484</f>
        <v>0</v>
      </c>
      <c r="D792" s="596">
        <f>D459</f>
        <v>5693404</v>
      </c>
      <c r="E792" s="596">
        <f t="shared" ref="E792:M792" si="114">E459</f>
        <v>1104535</v>
      </c>
      <c r="F792" s="596">
        <f t="shared" si="114"/>
        <v>0</v>
      </c>
      <c r="G792" s="596">
        <f t="shared" si="114"/>
        <v>1969072</v>
      </c>
      <c r="H792" s="596">
        <f t="shared" si="114"/>
        <v>0</v>
      </c>
      <c r="I792" s="596">
        <f t="shared" si="114"/>
        <v>0</v>
      </c>
      <c r="J792" s="596">
        <f t="shared" si="114"/>
        <v>0</v>
      </c>
      <c r="K792" s="596">
        <f t="shared" si="114"/>
        <v>0</v>
      </c>
      <c r="L792" s="596">
        <f t="shared" si="114"/>
        <v>0</v>
      </c>
      <c r="M792" s="596">
        <f t="shared" si="114"/>
        <v>8767011</v>
      </c>
    </row>
    <row r="793" spans="1:14">
      <c r="A793" s="779">
        <v>47</v>
      </c>
      <c r="B793" s="440" t="s">
        <v>18</v>
      </c>
      <c r="C793" s="596">
        <f>C494</f>
        <v>0</v>
      </c>
      <c r="D793" s="596">
        <f>D469</f>
        <v>4070425</v>
      </c>
      <c r="E793" s="596">
        <f t="shared" ref="E793:M793" si="115">E469</f>
        <v>257685</v>
      </c>
      <c r="F793" s="596">
        <f t="shared" si="115"/>
        <v>539132</v>
      </c>
      <c r="G793" s="596">
        <f t="shared" si="115"/>
        <v>351886</v>
      </c>
      <c r="H793" s="596">
        <f t="shared" si="115"/>
        <v>0</v>
      </c>
      <c r="I793" s="596">
        <f t="shared" si="115"/>
        <v>0</v>
      </c>
      <c r="J793" s="596">
        <f t="shared" si="115"/>
        <v>0</v>
      </c>
      <c r="K793" s="596">
        <f t="shared" si="115"/>
        <v>0</v>
      </c>
      <c r="L793" s="596">
        <f t="shared" si="115"/>
        <v>0</v>
      </c>
      <c r="M793" s="596">
        <f t="shared" si="115"/>
        <v>5219128</v>
      </c>
    </row>
    <row r="794" spans="1:14">
      <c r="A794" s="779">
        <v>48</v>
      </c>
      <c r="B794" s="440" t="s">
        <v>19</v>
      </c>
      <c r="C794" s="596">
        <f>C504</f>
        <v>0</v>
      </c>
      <c r="D794" s="596">
        <f>D479</f>
        <v>10185688</v>
      </c>
      <c r="E794" s="596">
        <f t="shared" ref="E794:M794" si="116">E479</f>
        <v>2878859</v>
      </c>
      <c r="F794" s="596">
        <f t="shared" si="116"/>
        <v>0</v>
      </c>
      <c r="G794" s="596">
        <f t="shared" si="116"/>
        <v>138391</v>
      </c>
      <c r="H794" s="596">
        <f t="shared" si="116"/>
        <v>0</v>
      </c>
      <c r="I794" s="596">
        <f t="shared" si="116"/>
        <v>0</v>
      </c>
      <c r="J794" s="596">
        <f t="shared" si="116"/>
        <v>0</v>
      </c>
      <c r="K794" s="596">
        <f t="shared" si="116"/>
        <v>0</v>
      </c>
      <c r="L794" s="596">
        <f t="shared" si="116"/>
        <v>0</v>
      </c>
      <c r="M794" s="596">
        <f t="shared" si="116"/>
        <v>13202938</v>
      </c>
    </row>
    <row r="795" spans="1:14">
      <c r="A795" s="779">
        <v>49</v>
      </c>
      <c r="B795" s="440" t="s">
        <v>20</v>
      </c>
      <c r="C795" s="596">
        <f>C514</f>
        <v>0</v>
      </c>
      <c r="D795" s="596">
        <f>D489</f>
        <v>6321612</v>
      </c>
      <c r="E795" s="596">
        <f t="shared" ref="E795:M795" si="117">E489</f>
        <v>1472137</v>
      </c>
      <c r="F795" s="596">
        <f t="shared" si="117"/>
        <v>0</v>
      </c>
      <c r="G795" s="596">
        <f t="shared" si="117"/>
        <v>35938</v>
      </c>
      <c r="H795" s="596">
        <f t="shared" si="117"/>
        <v>0</v>
      </c>
      <c r="I795" s="596">
        <f t="shared" si="117"/>
        <v>0</v>
      </c>
      <c r="J795" s="596">
        <f t="shared" si="117"/>
        <v>0</v>
      </c>
      <c r="K795" s="596">
        <f t="shared" si="117"/>
        <v>0</v>
      </c>
      <c r="L795" s="596">
        <f t="shared" si="117"/>
        <v>0</v>
      </c>
      <c r="M795" s="596">
        <f t="shared" si="117"/>
        <v>7829687</v>
      </c>
    </row>
    <row r="796" spans="1:14">
      <c r="A796" s="779">
        <v>50</v>
      </c>
      <c r="B796" s="440" t="s">
        <v>21</v>
      </c>
      <c r="C796" s="596">
        <f>C524</f>
        <v>0</v>
      </c>
      <c r="D796" s="596">
        <f>D499</f>
        <v>1620957</v>
      </c>
      <c r="E796" s="596">
        <f t="shared" ref="E796:M796" si="118">E499</f>
        <v>817211</v>
      </c>
      <c r="F796" s="596">
        <f t="shared" si="118"/>
        <v>0</v>
      </c>
      <c r="G796" s="596">
        <f t="shared" si="118"/>
        <v>20512289</v>
      </c>
      <c r="H796" s="596">
        <f t="shared" si="118"/>
        <v>0</v>
      </c>
      <c r="I796" s="596">
        <f t="shared" si="118"/>
        <v>0</v>
      </c>
      <c r="J796" s="596">
        <f t="shared" si="118"/>
        <v>0</v>
      </c>
      <c r="K796" s="596">
        <f t="shared" si="118"/>
        <v>0</v>
      </c>
      <c r="L796" s="596">
        <f t="shared" si="118"/>
        <v>0</v>
      </c>
      <c r="M796" s="596">
        <f t="shared" si="118"/>
        <v>22950457</v>
      </c>
    </row>
    <row r="797" spans="1:14">
      <c r="A797" s="779">
        <v>51</v>
      </c>
      <c r="B797" s="440" t="s">
        <v>22</v>
      </c>
      <c r="C797" s="596">
        <f>C534</f>
        <v>0</v>
      </c>
      <c r="D797" s="596">
        <f>D509</f>
        <v>0</v>
      </c>
      <c r="E797" s="596">
        <f t="shared" ref="E797:M797" si="119">E509</f>
        <v>0</v>
      </c>
      <c r="F797" s="596">
        <f t="shared" si="119"/>
        <v>1672893</v>
      </c>
      <c r="G797" s="596">
        <f t="shared" si="119"/>
        <v>0</v>
      </c>
      <c r="H797" s="596">
        <f t="shared" si="119"/>
        <v>0</v>
      </c>
      <c r="I797" s="596">
        <f t="shared" si="119"/>
        <v>0</v>
      </c>
      <c r="J797" s="596">
        <f t="shared" si="119"/>
        <v>0</v>
      </c>
      <c r="K797" s="596">
        <f t="shared" si="119"/>
        <v>0</v>
      </c>
      <c r="L797" s="596">
        <f t="shared" si="119"/>
        <v>0</v>
      </c>
      <c r="M797" s="596">
        <f t="shared" si="119"/>
        <v>1672893</v>
      </c>
    </row>
    <row r="798" spans="1:14">
      <c r="A798" s="779">
        <v>52</v>
      </c>
      <c r="B798" s="441" t="s">
        <v>58</v>
      </c>
      <c r="C798" s="596">
        <f>C544</f>
        <v>0</v>
      </c>
      <c r="D798" s="596">
        <f>D519</f>
        <v>5286211</v>
      </c>
      <c r="E798" s="596">
        <f t="shared" ref="E798:M798" si="120">E519</f>
        <v>93772</v>
      </c>
      <c r="F798" s="596">
        <f t="shared" si="120"/>
        <v>0</v>
      </c>
      <c r="G798" s="596">
        <f t="shared" si="120"/>
        <v>7499805</v>
      </c>
      <c r="H798" s="596">
        <f t="shared" si="120"/>
        <v>0</v>
      </c>
      <c r="I798" s="596">
        <f t="shared" si="120"/>
        <v>0</v>
      </c>
      <c r="J798" s="596">
        <f t="shared" si="120"/>
        <v>0</v>
      </c>
      <c r="K798" s="596">
        <f t="shared" si="120"/>
        <v>0</v>
      </c>
      <c r="L798" s="596">
        <f t="shared" si="120"/>
        <v>0</v>
      </c>
      <c r="M798" s="596">
        <f t="shared" si="120"/>
        <v>12879788</v>
      </c>
    </row>
    <row r="799" spans="1:14">
      <c r="A799" s="779">
        <v>53</v>
      </c>
      <c r="B799" s="566" t="s">
        <v>44</v>
      </c>
      <c r="C799" s="596">
        <f>C554</f>
        <v>0</v>
      </c>
      <c r="D799" s="596">
        <f>D529</f>
        <v>165912</v>
      </c>
      <c r="E799" s="596">
        <f t="shared" ref="E799:M799" si="121">E529</f>
        <v>383</v>
      </c>
      <c r="F799" s="596">
        <f t="shared" si="121"/>
        <v>0</v>
      </c>
      <c r="G799" s="596">
        <f t="shared" si="121"/>
        <v>278100</v>
      </c>
      <c r="H799" s="596">
        <f t="shared" si="121"/>
        <v>-393430</v>
      </c>
      <c r="I799" s="596">
        <f t="shared" si="121"/>
        <v>0</v>
      </c>
      <c r="J799" s="596">
        <f t="shared" si="121"/>
        <v>315798</v>
      </c>
      <c r="K799" s="596">
        <f t="shared" si="121"/>
        <v>0</v>
      </c>
      <c r="L799" s="596">
        <f t="shared" si="121"/>
        <v>0</v>
      </c>
      <c r="M799" s="596">
        <f t="shared" si="121"/>
        <v>366763</v>
      </c>
    </row>
    <row r="800" spans="1:14">
      <c r="A800" s="779">
        <v>54</v>
      </c>
      <c r="B800" s="526" t="s">
        <v>68</v>
      </c>
      <c r="C800" s="781">
        <f>SUM(C789:C799)</f>
        <v>0</v>
      </c>
      <c r="D800" s="781">
        <f t="shared" ref="D800:M800" si="122">SUM(D789:D799)</f>
        <v>60197600</v>
      </c>
      <c r="E800" s="781">
        <f t="shared" si="122"/>
        <v>9011949</v>
      </c>
      <c r="F800" s="781">
        <f t="shared" si="122"/>
        <v>2212025</v>
      </c>
      <c r="G800" s="781">
        <f t="shared" si="122"/>
        <v>34013955</v>
      </c>
      <c r="H800" s="781">
        <f t="shared" si="122"/>
        <v>-393430</v>
      </c>
      <c r="I800" s="781">
        <f t="shared" si="122"/>
        <v>0</v>
      </c>
      <c r="J800" s="781">
        <f t="shared" si="122"/>
        <v>315798</v>
      </c>
      <c r="K800" s="781">
        <f t="shared" si="122"/>
        <v>0</v>
      </c>
      <c r="L800" s="781">
        <f t="shared" si="122"/>
        <v>0</v>
      </c>
      <c r="M800" s="781">
        <f t="shared" si="122"/>
        <v>105357897</v>
      </c>
      <c r="N800" s="782" t="str">
        <f>IF(M800&lt;&gt;M539,"Error","")</f>
        <v/>
      </c>
    </row>
    <row r="801" spans="1:14">
      <c r="A801" s="779">
        <v>55</v>
      </c>
      <c r="C801" s="596"/>
      <c r="D801" s="596"/>
      <c r="E801" s="596"/>
      <c r="F801" s="596"/>
      <c r="G801" s="596"/>
      <c r="H801" s="596"/>
      <c r="I801" s="596"/>
      <c r="J801" s="596"/>
      <c r="K801" s="596"/>
      <c r="L801" s="596"/>
      <c r="M801" s="596"/>
    </row>
    <row r="802" spans="1:14">
      <c r="A802" s="779">
        <v>56</v>
      </c>
      <c r="B802" s="449" t="s">
        <v>23</v>
      </c>
      <c r="C802" s="596"/>
      <c r="D802" s="596"/>
      <c r="E802" s="596"/>
      <c r="F802" s="596"/>
      <c r="G802" s="596"/>
      <c r="H802" s="596"/>
      <c r="I802" s="596"/>
      <c r="J802" s="596"/>
      <c r="K802" s="596"/>
      <c r="L802" s="596"/>
      <c r="M802" s="596"/>
    </row>
    <row r="803" spans="1:14">
      <c r="A803" s="779">
        <v>57</v>
      </c>
      <c r="B803" s="440" t="s">
        <v>59</v>
      </c>
      <c r="C803" s="596">
        <f t="shared" ref="C803" si="123">C576</f>
        <v>0</v>
      </c>
      <c r="D803" s="596">
        <f>D551</f>
        <v>0</v>
      </c>
      <c r="E803" s="596">
        <f t="shared" ref="E803:M803" si="124">E551</f>
        <v>0</v>
      </c>
      <c r="F803" s="596">
        <f t="shared" si="124"/>
        <v>0</v>
      </c>
      <c r="G803" s="596">
        <f t="shared" si="124"/>
        <v>0</v>
      </c>
      <c r="H803" s="596">
        <f t="shared" si="124"/>
        <v>0</v>
      </c>
      <c r="I803" s="596">
        <f t="shared" si="124"/>
        <v>0</v>
      </c>
      <c r="J803" s="596">
        <f t="shared" si="124"/>
        <v>0</v>
      </c>
      <c r="K803" s="596">
        <f t="shared" si="124"/>
        <v>0</v>
      </c>
      <c r="L803" s="596">
        <f t="shared" si="124"/>
        <v>0</v>
      </c>
      <c r="M803" s="596">
        <f t="shared" si="124"/>
        <v>0</v>
      </c>
    </row>
    <row r="804" spans="1:14">
      <c r="A804" s="779">
        <v>58</v>
      </c>
      <c r="B804" s="440" t="s">
        <v>53</v>
      </c>
      <c r="C804" s="596">
        <f>C586</f>
        <v>0</v>
      </c>
      <c r="D804" s="596">
        <f>D561</f>
        <v>-938015</v>
      </c>
      <c r="E804" s="596">
        <f t="shared" ref="E804:M804" si="125">E561</f>
        <v>-795887</v>
      </c>
      <c r="F804" s="596">
        <f t="shared" si="125"/>
        <v>815225</v>
      </c>
      <c r="G804" s="596">
        <f t="shared" si="125"/>
        <v>-251630</v>
      </c>
      <c r="H804" s="596">
        <f t="shared" si="125"/>
        <v>44850</v>
      </c>
      <c r="I804" s="596">
        <f t="shared" si="125"/>
        <v>-655</v>
      </c>
      <c r="J804" s="596">
        <f t="shared" si="125"/>
        <v>317759</v>
      </c>
      <c r="K804" s="596">
        <f t="shared" si="125"/>
        <v>0</v>
      </c>
      <c r="L804" s="596">
        <f t="shared" si="125"/>
        <v>3363057</v>
      </c>
      <c r="M804" s="596">
        <f t="shared" si="125"/>
        <v>2554704</v>
      </c>
    </row>
    <row r="805" spans="1:14">
      <c r="A805" s="779">
        <v>59</v>
      </c>
      <c r="B805" s="440" t="s">
        <v>45</v>
      </c>
      <c r="C805" s="596">
        <f>C596</f>
        <v>0</v>
      </c>
      <c r="D805" s="596">
        <f>D571</f>
        <v>0</v>
      </c>
      <c r="E805" s="596">
        <f t="shared" ref="E805:M805" si="126">E571</f>
        <v>0</v>
      </c>
      <c r="F805" s="596">
        <f t="shared" si="126"/>
        <v>0</v>
      </c>
      <c r="G805" s="596">
        <f t="shared" si="126"/>
        <v>0</v>
      </c>
      <c r="H805" s="596">
        <f t="shared" si="126"/>
        <v>0</v>
      </c>
      <c r="I805" s="596">
        <f t="shared" si="126"/>
        <v>0</v>
      </c>
      <c r="J805" s="596">
        <f t="shared" si="126"/>
        <v>0</v>
      </c>
      <c r="K805" s="596">
        <f t="shared" si="126"/>
        <v>0</v>
      </c>
      <c r="L805" s="596">
        <f t="shared" si="126"/>
        <v>0</v>
      </c>
      <c r="M805" s="596">
        <f t="shared" si="126"/>
        <v>0</v>
      </c>
    </row>
    <row r="806" spans="1:14">
      <c r="A806" s="779">
        <v>60</v>
      </c>
      <c r="B806" s="440" t="s">
        <v>46</v>
      </c>
      <c r="C806" s="596">
        <f>C606</f>
        <v>0</v>
      </c>
      <c r="D806" s="596">
        <f>D581</f>
        <v>-3869500</v>
      </c>
      <c r="E806" s="596">
        <f t="shared" ref="E806:M806" si="127">E581</f>
        <v>-103424</v>
      </c>
      <c r="F806" s="596">
        <f t="shared" si="127"/>
        <v>0</v>
      </c>
      <c r="G806" s="596">
        <f t="shared" si="127"/>
        <v>0</v>
      </c>
      <c r="H806" s="596">
        <f t="shared" si="127"/>
        <v>0</v>
      </c>
      <c r="I806" s="596">
        <f t="shared" si="127"/>
        <v>0</v>
      </c>
      <c r="J806" s="596">
        <f t="shared" si="127"/>
        <v>0</v>
      </c>
      <c r="K806" s="596">
        <f t="shared" si="127"/>
        <v>0</v>
      </c>
      <c r="L806" s="596">
        <f t="shared" si="127"/>
        <v>0</v>
      </c>
      <c r="M806" s="596">
        <f t="shared" si="127"/>
        <v>-3972924</v>
      </c>
    </row>
    <row r="807" spans="1:14">
      <c r="A807" s="779">
        <v>61</v>
      </c>
      <c r="B807" s="526" t="s">
        <v>3</v>
      </c>
      <c r="C807" s="781">
        <f>SUM(C803:C806)</f>
        <v>0</v>
      </c>
      <c r="D807" s="781">
        <f t="shared" ref="D807:M807" si="128">SUM(D803:D806)</f>
        <v>-4807515</v>
      </c>
      <c r="E807" s="781">
        <f t="shared" si="128"/>
        <v>-899311</v>
      </c>
      <c r="F807" s="781">
        <f t="shared" si="128"/>
        <v>815225</v>
      </c>
      <c r="G807" s="781">
        <f t="shared" si="128"/>
        <v>-251630</v>
      </c>
      <c r="H807" s="781">
        <f t="shared" si="128"/>
        <v>44850</v>
      </c>
      <c r="I807" s="781">
        <f t="shared" si="128"/>
        <v>-655</v>
      </c>
      <c r="J807" s="781">
        <f t="shared" si="128"/>
        <v>317759</v>
      </c>
      <c r="K807" s="781">
        <f t="shared" si="128"/>
        <v>0</v>
      </c>
      <c r="L807" s="781">
        <f t="shared" si="128"/>
        <v>3363057</v>
      </c>
      <c r="M807" s="781">
        <f t="shared" si="128"/>
        <v>-1418220</v>
      </c>
      <c r="N807" s="782" t="str">
        <f>IF(M807&lt;&gt;M591,"Error","")</f>
        <v/>
      </c>
    </row>
    <row r="808" spans="1:14">
      <c r="A808" s="779">
        <v>62</v>
      </c>
      <c r="C808" s="596"/>
      <c r="D808" s="596"/>
      <c r="E808" s="596"/>
      <c r="F808" s="596"/>
      <c r="G808" s="596"/>
      <c r="H808" s="596"/>
      <c r="I808" s="596"/>
      <c r="J808" s="596"/>
      <c r="K808" s="596"/>
      <c r="L808" s="596"/>
      <c r="M808" s="596"/>
    </row>
    <row r="809" spans="1:14">
      <c r="A809" s="779">
        <v>63</v>
      </c>
      <c r="B809" s="449" t="s">
        <v>24</v>
      </c>
      <c r="C809" s="596"/>
      <c r="D809" s="596"/>
      <c r="E809" s="596"/>
      <c r="F809" s="596"/>
      <c r="G809" s="596"/>
      <c r="H809" s="596"/>
      <c r="I809" s="596"/>
      <c r="J809" s="596"/>
      <c r="K809" s="596"/>
      <c r="L809" s="596"/>
      <c r="M809" s="596"/>
    </row>
    <row r="810" spans="1:14">
      <c r="A810" s="779">
        <v>64</v>
      </c>
      <c r="B810" s="440" t="s">
        <v>47</v>
      </c>
      <c r="C810" s="596">
        <f t="shared" ref="C810" si="129">C628</f>
        <v>0</v>
      </c>
      <c r="D810" s="596">
        <f>D603</f>
        <v>0</v>
      </c>
      <c r="E810" s="596">
        <f t="shared" ref="E810:M810" si="130">E603</f>
        <v>0</v>
      </c>
      <c r="F810" s="596">
        <f t="shared" si="130"/>
        <v>0</v>
      </c>
      <c r="G810" s="596">
        <f t="shared" si="130"/>
        <v>-272178</v>
      </c>
      <c r="H810" s="596">
        <f t="shared" si="130"/>
        <v>0</v>
      </c>
      <c r="I810" s="596">
        <f t="shared" si="130"/>
        <v>0</v>
      </c>
      <c r="J810" s="596">
        <f t="shared" si="130"/>
        <v>0</v>
      </c>
      <c r="K810" s="596">
        <f t="shared" si="130"/>
        <v>0</v>
      </c>
      <c r="L810" s="596">
        <f t="shared" si="130"/>
        <v>-40984</v>
      </c>
      <c r="M810" s="596">
        <f t="shared" si="130"/>
        <v>-313162</v>
      </c>
    </row>
    <row r="811" spans="1:14">
      <c r="A811" s="779">
        <v>65</v>
      </c>
      <c r="B811" s="440" t="s">
        <v>48</v>
      </c>
      <c r="C811" s="596">
        <f>C638</f>
        <v>0</v>
      </c>
      <c r="D811" s="596">
        <f>D613</f>
        <v>0</v>
      </c>
      <c r="E811" s="596">
        <f t="shared" ref="E811:M811" si="131">E613</f>
        <v>0</v>
      </c>
      <c r="F811" s="596">
        <f t="shared" si="131"/>
        <v>0</v>
      </c>
      <c r="G811" s="596">
        <f t="shared" si="131"/>
        <v>0</v>
      </c>
      <c r="H811" s="596">
        <f t="shared" si="131"/>
        <v>0</v>
      </c>
      <c r="I811" s="596">
        <f t="shared" si="131"/>
        <v>0</v>
      </c>
      <c r="J811" s="596">
        <f t="shared" si="131"/>
        <v>0</v>
      </c>
      <c r="K811" s="596">
        <f t="shared" si="131"/>
        <v>0</v>
      </c>
      <c r="L811" s="596">
        <f t="shared" si="131"/>
        <v>0</v>
      </c>
      <c r="M811" s="596">
        <f t="shared" si="131"/>
        <v>0</v>
      </c>
    </row>
    <row r="812" spans="1:14">
      <c r="A812" s="779">
        <v>66</v>
      </c>
      <c r="B812" s="526" t="s">
        <v>3</v>
      </c>
      <c r="C812" s="781">
        <f>SUM(C810:C811)</f>
        <v>0</v>
      </c>
      <c r="D812" s="781">
        <f t="shared" ref="D812:M812" si="132">SUM(D810:D811)</f>
        <v>0</v>
      </c>
      <c r="E812" s="781">
        <f t="shared" si="132"/>
        <v>0</v>
      </c>
      <c r="F812" s="781">
        <f t="shared" si="132"/>
        <v>0</v>
      </c>
      <c r="G812" s="781">
        <f t="shared" si="132"/>
        <v>-272178</v>
      </c>
      <c r="H812" s="781">
        <f t="shared" si="132"/>
        <v>0</v>
      </c>
      <c r="I812" s="781">
        <f t="shared" si="132"/>
        <v>0</v>
      </c>
      <c r="J812" s="781">
        <f t="shared" si="132"/>
        <v>0</v>
      </c>
      <c r="K812" s="781">
        <f t="shared" si="132"/>
        <v>0</v>
      </c>
      <c r="L812" s="781">
        <f t="shared" si="132"/>
        <v>-40984</v>
      </c>
      <c r="M812" s="781">
        <f t="shared" si="132"/>
        <v>-313162</v>
      </c>
      <c r="N812" s="782" t="str">
        <f>IF(M812&lt;&gt;M623,"Error","")</f>
        <v/>
      </c>
    </row>
    <row r="813" spans="1:14">
      <c r="A813" s="779">
        <v>67</v>
      </c>
      <c r="C813" s="596"/>
      <c r="D813" s="596"/>
      <c r="E813" s="596"/>
      <c r="F813" s="596"/>
      <c r="G813" s="596"/>
      <c r="H813" s="596"/>
      <c r="I813" s="596"/>
      <c r="J813" s="596"/>
      <c r="K813" s="596"/>
      <c r="L813" s="596"/>
      <c r="M813" s="596"/>
    </row>
    <row r="814" spans="1:14">
      <c r="A814" s="779">
        <v>68</v>
      </c>
      <c r="B814" s="526" t="s">
        <v>56</v>
      </c>
      <c r="C814" s="781">
        <f>C786-C800+C807+C812</f>
        <v>0</v>
      </c>
      <c r="D814" s="781">
        <f t="shared" ref="D814:M814" si="133">D786-D800+D807+D812</f>
        <v>3681675</v>
      </c>
      <c r="E814" s="781">
        <f t="shared" si="133"/>
        <v>-1799012</v>
      </c>
      <c r="F814" s="781">
        <f t="shared" si="133"/>
        <v>-331423</v>
      </c>
      <c r="G814" s="781">
        <f t="shared" si="133"/>
        <v>6776340</v>
      </c>
      <c r="H814" s="781">
        <f t="shared" si="133"/>
        <v>625192</v>
      </c>
      <c r="I814" s="781">
        <f t="shared" si="133"/>
        <v>-655</v>
      </c>
      <c r="J814" s="781">
        <f t="shared" si="133"/>
        <v>729159</v>
      </c>
      <c r="K814" s="781">
        <f t="shared" si="133"/>
        <v>0</v>
      </c>
      <c r="L814" s="781">
        <f t="shared" si="133"/>
        <v>5513539</v>
      </c>
      <c r="M814" s="781">
        <f t="shared" si="133"/>
        <v>15194815</v>
      </c>
      <c r="N814" s="782" t="str">
        <f>IF(M814&lt;&gt;M634,"Error","")</f>
        <v/>
      </c>
    </row>
    <row r="815" spans="1:14">
      <c r="A815" s="779">
        <v>69</v>
      </c>
      <c r="B815" s="449"/>
      <c r="C815" s="596"/>
      <c r="D815" s="596"/>
      <c r="E815" s="596"/>
      <c r="F815" s="596"/>
      <c r="G815" s="596"/>
      <c r="H815" s="596"/>
      <c r="I815" s="596"/>
      <c r="J815" s="596"/>
      <c r="K815" s="596"/>
      <c r="L815" s="596"/>
      <c r="M815" s="596"/>
    </row>
    <row r="816" spans="1:14">
      <c r="A816" s="779">
        <v>70</v>
      </c>
      <c r="B816" s="441" t="s">
        <v>64</v>
      </c>
      <c r="C816" s="596">
        <f t="shared" ref="C816" si="134">C670</f>
        <v>0</v>
      </c>
      <c r="D816" s="596">
        <f>D645</f>
        <v>0</v>
      </c>
      <c r="E816" s="596">
        <f t="shared" ref="E816:M816" si="135">E645</f>
        <v>0</v>
      </c>
      <c r="F816" s="596">
        <f t="shared" si="135"/>
        <v>0</v>
      </c>
      <c r="G816" s="596">
        <f t="shared" si="135"/>
        <v>0</v>
      </c>
      <c r="H816" s="596">
        <f t="shared" si="135"/>
        <v>0</v>
      </c>
      <c r="I816" s="596">
        <f t="shared" si="135"/>
        <v>0</v>
      </c>
      <c r="J816" s="596">
        <f t="shared" si="135"/>
        <v>0</v>
      </c>
      <c r="K816" s="596">
        <f t="shared" si="135"/>
        <v>0</v>
      </c>
      <c r="L816" s="596">
        <f t="shared" si="135"/>
        <v>0</v>
      </c>
      <c r="M816" s="596">
        <f t="shared" si="135"/>
        <v>0</v>
      </c>
    </row>
    <row r="817" spans="1:14">
      <c r="A817" s="779">
        <v>72</v>
      </c>
      <c r="B817" s="440" t="s">
        <v>65</v>
      </c>
      <c r="C817" s="596">
        <f>C680</f>
        <v>0</v>
      </c>
      <c r="D817" s="596">
        <f>D655</f>
        <v>0</v>
      </c>
      <c r="E817" s="596">
        <f t="shared" ref="E817:M817" si="136">E655</f>
        <v>0</v>
      </c>
      <c r="F817" s="596">
        <f t="shared" si="136"/>
        <v>0</v>
      </c>
      <c r="G817" s="596">
        <f t="shared" si="136"/>
        <v>0</v>
      </c>
      <c r="H817" s="596">
        <f t="shared" si="136"/>
        <v>0</v>
      </c>
      <c r="I817" s="596">
        <f t="shared" si="136"/>
        <v>0</v>
      </c>
      <c r="J817" s="596">
        <f t="shared" si="136"/>
        <v>0</v>
      </c>
      <c r="K817" s="596">
        <f t="shared" si="136"/>
        <v>0</v>
      </c>
      <c r="L817" s="596">
        <f t="shared" si="136"/>
        <v>-7263934</v>
      </c>
      <c r="M817" s="596">
        <f t="shared" si="136"/>
        <v>-7263934</v>
      </c>
    </row>
    <row r="818" spans="1:14">
      <c r="A818" s="779"/>
      <c r="B818" s="440" t="s">
        <v>173</v>
      </c>
      <c r="C818" s="596">
        <f>C690</f>
        <v>0</v>
      </c>
      <c r="D818" s="596">
        <f>D665</f>
        <v>0</v>
      </c>
      <c r="E818" s="596">
        <f t="shared" ref="E818:M818" si="137">E665</f>
        <v>0</v>
      </c>
      <c r="F818" s="596">
        <f t="shared" si="137"/>
        <v>0</v>
      </c>
      <c r="G818" s="596">
        <f t="shared" si="137"/>
        <v>0</v>
      </c>
      <c r="H818" s="596">
        <f t="shared" si="137"/>
        <v>0</v>
      </c>
      <c r="I818" s="596">
        <f t="shared" si="137"/>
        <v>0</v>
      </c>
      <c r="J818" s="596">
        <f t="shared" si="137"/>
        <v>0</v>
      </c>
      <c r="K818" s="596">
        <f t="shared" si="137"/>
        <v>0</v>
      </c>
      <c r="L818" s="596">
        <f t="shared" si="137"/>
        <v>0</v>
      </c>
      <c r="M818" s="596">
        <f t="shared" si="137"/>
        <v>0</v>
      </c>
    </row>
    <row r="819" spans="1:14">
      <c r="A819" s="779"/>
      <c r="B819" s="440" t="s">
        <v>174</v>
      </c>
      <c r="C819" s="596">
        <f>C700</f>
        <v>0</v>
      </c>
      <c r="D819" s="596">
        <f>D675</f>
        <v>0</v>
      </c>
      <c r="E819" s="596">
        <f t="shared" ref="E819:M819" si="138">E675</f>
        <v>0</v>
      </c>
      <c r="F819" s="596">
        <f t="shared" si="138"/>
        <v>0</v>
      </c>
      <c r="G819" s="596">
        <f t="shared" si="138"/>
        <v>0</v>
      </c>
      <c r="H819" s="596">
        <f t="shared" si="138"/>
        <v>0</v>
      </c>
      <c r="I819" s="596">
        <f t="shared" si="138"/>
        <v>0</v>
      </c>
      <c r="J819" s="596">
        <f t="shared" si="138"/>
        <v>0</v>
      </c>
      <c r="K819" s="596">
        <f t="shared" si="138"/>
        <v>0</v>
      </c>
      <c r="L819" s="596">
        <f t="shared" si="138"/>
        <v>0</v>
      </c>
      <c r="M819" s="596">
        <f t="shared" si="138"/>
        <v>0</v>
      </c>
    </row>
    <row r="820" spans="1:14">
      <c r="A820" s="779"/>
      <c r="B820" s="440" t="s">
        <v>175</v>
      </c>
      <c r="C820" s="596">
        <f>C711</f>
        <v>0</v>
      </c>
      <c r="D820" s="596">
        <f>D685</f>
        <v>0</v>
      </c>
      <c r="E820" s="596">
        <f t="shared" ref="E820:M820" si="139">E685</f>
        <v>0</v>
      </c>
      <c r="F820" s="596">
        <f t="shared" si="139"/>
        <v>0</v>
      </c>
      <c r="G820" s="596">
        <f t="shared" si="139"/>
        <v>0</v>
      </c>
      <c r="H820" s="596">
        <f t="shared" si="139"/>
        <v>0</v>
      </c>
      <c r="I820" s="596">
        <f t="shared" si="139"/>
        <v>0</v>
      </c>
      <c r="J820" s="596">
        <f t="shared" si="139"/>
        <v>0</v>
      </c>
      <c r="K820" s="596">
        <f t="shared" si="139"/>
        <v>0</v>
      </c>
      <c r="L820" s="596">
        <f t="shared" si="139"/>
        <v>0</v>
      </c>
      <c r="M820" s="596">
        <f t="shared" si="139"/>
        <v>0</v>
      </c>
    </row>
    <row r="821" spans="1:14">
      <c r="A821" s="779">
        <v>73</v>
      </c>
      <c r="B821" s="440" t="s">
        <v>66</v>
      </c>
      <c r="C821" s="596">
        <f>C721</f>
        <v>0</v>
      </c>
      <c r="D821" s="596">
        <f>D695</f>
        <v>2626154</v>
      </c>
      <c r="E821" s="596">
        <f t="shared" ref="E821:M821" si="140">E695</f>
        <v>88772</v>
      </c>
      <c r="F821" s="596">
        <f t="shared" si="140"/>
        <v>0</v>
      </c>
      <c r="G821" s="596">
        <f t="shared" si="140"/>
        <v>6831459</v>
      </c>
      <c r="H821" s="596">
        <f t="shared" si="140"/>
        <v>0</v>
      </c>
      <c r="I821" s="596">
        <f t="shared" si="140"/>
        <v>0</v>
      </c>
      <c r="J821" s="596">
        <f t="shared" si="140"/>
        <v>0</v>
      </c>
      <c r="K821" s="596">
        <f t="shared" si="140"/>
        <v>0</v>
      </c>
      <c r="L821" s="596">
        <f t="shared" si="140"/>
        <v>0</v>
      </c>
      <c r="M821" s="596">
        <f t="shared" si="140"/>
        <v>9546385</v>
      </c>
    </row>
    <row r="822" spans="1:14" ht="13.8" thickBot="1">
      <c r="A822" s="779">
        <v>74</v>
      </c>
      <c r="B822" s="599" t="s">
        <v>57</v>
      </c>
      <c r="C822" s="600">
        <f t="shared" ref="C822:M822" si="141">SUM(C814:C821)</f>
        <v>0</v>
      </c>
      <c r="D822" s="600">
        <f t="shared" si="141"/>
        <v>6307829</v>
      </c>
      <c r="E822" s="600">
        <f t="shared" si="141"/>
        <v>-1710240</v>
      </c>
      <c r="F822" s="600">
        <f t="shared" si="141"/>
        <v>-331423</v>
      </c>
      <c r="G822" s="600">
        <f t="shared" si="141"/>
        <v>13607799</v>
      </c>
      <c r="H822" s="600">
        <f t="shared" si="141"/>
        <v>625192</v>
      </c>
      <c r="I822" s="600">
        <f t="shared" si="141"/>
        <v>-655</v>
      </c>
      <c r="J822" s="600">
        <f t="shared" si="141"/>
        <v>729159</v>
      </c>
      <c r="K822" s="600">
        <f t="shared" si="141"/>
        <v>0</v>
      </c>
      <c r="L822" s="600">
        <f t="shared" si="141"/>
        <v>-1750395</v>
      </c>
      <c r="M822" s="600">
        <f t="shared" si="141"/>
        <v>17477266</v>
      </c>
      <c r="N822" s="782" t="str">
        <f>IF(M822&lt;&gt;M705,"Error","")</f>
        <v/>
      </c>
    </row>
    <row r="823" spans="1:14" ht="13.8" thickTop="1"/>
  </sheetData>
  <dataConsolidate link="1">
    <dataRefs count="7">
      <dataRef ref="D10:M101" sheet="LIT FGD"/>
      <dataRef ref="D10:M101" sheet="LSCO FGD"/>
      <dataRef ref="D10:M101" sheet="LSCPA FGD"/>
      <dataRef ref="D10:M101" sheet="TSTCH FGD"/>
      <dataRef ref="D10:M101" sheet="TSTCM FGD"/>
      <dataRef ref="D10:M101" sheet="TSTCW FGD"/>
      <dataRef ref="D10:M101" sheet="TSTCWT FGD"/>
    </dataRefs>
  </dataConsolidate>
  <mergeCells count="5">
    <mergeCell ref="G419:K419"/>
    <mergeCell ref="B2:I2"/>
    <mergeCell ref="B3:F3"/>
    <mergeCell ref="B4:F4"/>
    <mergeCell ref="B6:M6"/>
  </mergeCells>
  <conditionalFormatting sqref="C705:C706">
    <cfRule type="cellIs" dxfId="255" priority="2" stopIfTrue="1" operator="notEqual">
      <formula>#REF!</formula>
    </cfRule>
  </conditionalFormatting>
  <conditionalFormatting sqref="D705:M711">
    <cfRule type="cellIs" dxfId="254" priority="5" stopIfTrue="1" operator="notEqual">
      <formula>#REF!</formula>
    </cfRule>
  </conditionalFormatting>
  <conditionalFormatting sqref="G419:K425 G428:K428">
    <cfRule type="expression" dxfId="253" priority="7">
      <formula>OR(#REF!&gt;0,#REF!&lt;&gt;0,#REF!&lt;&gt;0)</formula>
    </cfRule>
  </conditionalFormatting>
  <conditionalFormatting sqref="G426:K427">
    <cfRule type="expression" dxfId="252" priority="1">
      <formula>OR(#REF!&gt;0,#REF!&lt;&gt;0,#REF!&lt;&gt;0)</formula>
    </cfRule>
  </conditionalFormatting>
  <conditionalFormatting sqref="M732">
    <cfRule type="expression" dxfId="251" priority="4">
      <formula>$M$732&lt;&gt;0</formula>
    </cfRule>
  </conditionalFormatting>
  <conditionalFormatting sqref="M733">
    <cfRule type="expression" dxfId="250" priority="3">
      <formula>$M$705&lt;&gt;$M$722</formula>
    </cfRule>
  </conditionalFormatting>
  <conditionalFormatting sqref="M736">
    <cfRule type="cellIs" dxfId="249" priority="6" operator="notEqual">
      <formula>0</formula>
    </cfRule>
  </conditionalFormatting>
  <hyperlinks>
    <hyperlink ref="O2" location="Index!A1" display="Return to Index" xr:uid="{00000000-0004-0000-1700-000000000000}"/>
  </hyperlinks>
  <printOptions horizontalCentered="1"/>
  <pageMargins left="0.25" right="0.25" top="0.25" bottom="0.25" header="0.5" footer="0.5"/>
  <pageSetup scale="10" pageOrder="overThenDown" orientation="landscape"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ransitionEvaluation="1" transitionEntry="1">
    <tabColor theme="5" tint="0.39997558519241921"/>
  </sheetPr>
  <dimension ref="A1:O112"/>
  <sheetViews>
    <sheetView showGridLines="0" zoomScale="85" zoomScaleNormal="85" workbookViewId="0">
      <pane xSplit="2" ySplit="15" topLeftCell="C16" activePane="bottomRight" state="frozen"/>
      <selection activeCell="I90" sqref="I90"/>
      <selection pane="topRight" activeCell="I90" sqref="I90"/>
      <selection pane="bottomLeft" activeCell="I90" sqref="I90"/>
      <selection pane="bottomRight" activeCell="I90" sqref="I90"/>
    </sheetView>
  </sheetViews>
  <sheetFormatPr defaultColWidth="9.109375" defaultRowHeight="13.2" outlineLevelRow="1"/>
  <cols>
    <col min="1" max="1" width="61.6640625" style="424" customWidth="1"/>
    <col min="2" max="2" width="17.88671875" style="424" customWidth="1"/>
    <col min="3" max="3" width="14.6640625" style="424" customWidth="1"/>
    <col min="4" max="4" width="13.33203125" style="424" customWidth="1"/>
    <col min="5" max="5" width="14.33203125" style="424" customWidth="1"/>
    <col min="6" max="6" width="15.44140625" style="424" customWidth="1"/>
    <col min="7" max="7" width="19.5546875" style="424" customWidth="1"/>
    <col min="8" max="8" width="21.33203125" style="424" customWidth="1"/>
    <col min="9" max="9" width="13.88671875" style="424" customWidth="1"/>
    <col min="10" max="11" width="14.88671875" style="424" customWidth="1"/>
    <col min="12" max="12" width="14.6640625" style="424" customWidth="1"/>
    <col min="13" max="13" width="13.6640625" style="424" customWidth="1"/>
    <col min="14" max="14" width="13" style="424" customWidth="1"/>
    <col min="15" max="15" width="11.88671875" style="424" customWidth="1"/>
    <col min="16" max="16384" width="9.109375" style="424"/>
  </cols>
  <sheetData>
    <row r="1" spans="1:15" ht="16.8" thickTop="1" thickBot="1">
      <c r="A1" s="615" t="s">
        <v>1418</v>
      </c>
      <c r="B1" s="447" t="s">
        <v>1129</v>
      </c>
      <c r="C1" s="447"/>
      <c r="E1" s="784" t="s">
        <v>1079</v>
      </c>
      <c r="F1" s="1156" t="s">
        <v>1080</v>
      </c>
      <c r="G1" s="1156"/>
      <c r="H1" s="1156"/>
      <c r="I1" s="1156"/>
      <c r="J1" s="1164" t="s">
        <v>1081</v>
      </c>
      <c r="K1" s="1165"/>
      <c r="L1" s="1165"/>
      <c r="M1" s="1165"/>
      <c r="N1" s="1165"/>
      <c r="O1" s="1166"/>
    </row>
    <row r="2" spans="1:15" ht="16.2" thickTop="1">
      <c r="A2" s="615" t="str">
        <f>'Smmy LIT-TSTC Chrts'!$A$2</f>
        <v>For the Year Ended August 31, 2022</v>
      </c>
      <c r="B2" s="447"/>
      <c r="C2" s="447"/>
      <c r="D2" s="785"/>
      <c r="E2" s="785"/>
      <c r="F2" s="616"/>
      <c r="G2" s="428"/>
      <c r="H2" s="428"/>
      <c r="I2" s="428"/>
      <c r="J2" s="616"/>
      <c r="K2" s="616"/>
      <c r="L2" s="616"/>
      <c r="M2" s="616"/>
      <c r="N2" s="428"/>
      <c r="O2" s="428"/>
    </row>
    <row r="3" spans="1:15" ht="15.6">
      <c r="A3" s="615" t="str">
        <f>'Smmy LIT-TSTC Chrts'!$A$3</f>
        <v>Source: FY 2022 Annual Financial Report</v>
      </c>
      <c r="B3" s="447"/>
      <c r="C3" s="447"/>
      <c r="F3" s="428"/>
      <c r="G3" s="428"/>
      <c r="H3" s="428"/>
      <c r="I3" s="428"/>
      <c r="J3" s="428"/>
      <c r="K3" s="428"/>
      <c r="L3" s="428"/>
      <c r="M3" s="428"/>
      <c r="N3" s="428"/>
      <c r="O3" s="428"/>
    </row>
    <row r="4" spans="1:15">
      <c r="B4" s="436"/>
      <c r="C4" s="436"/>
      <c r="D4" s="1167" t="s">
        <v>80</v>
      </c>
      <c r="E4" s="1167" t="s">
        <v>1053</v>
      </c>
      <c r="F4" s="428"/>
      <c r="G4" s="428"/>
      <c r="H4" s="428"/>
      <c r="I4" s="428"/>
      <c r="J4" s="428"/>
      <c r="K4" s="428"/>
      <c r="L4" s="428"/>
      <c r="M4" s="428"/>
      <c r="N4" s="428"/>
      <c r="O4" s="428"/>
    </row>
    <row r="5" spans="1:15" ht="17.399999999999999">
      <c r="A5" s="617" t="str">
        <f>'Smmy LIT-TSTC Chrts'!$C$34</f>
        <v>Summary Worksheet FY 2022</v>
      </c>
      <c r="B5" s="618" t="s">
        <v>86</v>
      </c>
      <c r="C5" s="618" t="s">
        <v>122</v>
      </c>
      <c r="D5" s="1168"/>
      <c r="E5" s="1168"/>
      <c r="F5" s="428"/>
      <c r="G5" s="786" t="s">
        <v>1082</v>
      </c>
      <c r="H5" s="428"/>
      <c r="I5" s="621" t="s">
        <v>1406</v>
      </c>
      <c r="J5" s="622" t="s">
        <v>1054</v>
      </c>
      <c r="K5" s="428"/>
      <c r="L5" s="428"/>
      <c r="M5" s="428"/>
      <c r="N5" s="428"/>
      <c r="O5" s="428"/>
    </row>
    <row r="6" spans="1:15" ht="13.5" hidden="1" customHeight="1" outlineLevel="1">
      <c r="A6" s="770" t="str">
        <f>'LIT Chrts'!$A$1</f>
        <v>Lamar Institute of Technology</v>
      </c>
      <c r="B6" s="787"/>
      <c r="C6" s="788"/>
      <c r="D6" s="733"/>
      <c r="E6" s="733"/>
      <c r="F6" s="517"/>
      <c r="G6" s="517"/>
      <c r="H6" s="517"/>
      <c r="I6" s="467"/>
      <c r="J6" s="517"/>
    </row>
    <row r="7" spans="1:15" ht="12.75" hidden="1" customHeight="1" outlineLevel="1">
      <c r="A7" s="770" t="str">
        <f>'LSCO Chrts'!$A$1</f>
        <v>Lamar State College - Orange</v>
      </c>
      <c r="B7" s="787"/>
      <c r="C7" s="788"/>
      <c r="D7" s="733"/>
      <c r="E7" s="733"/>
      <c r="I7" s="467"/>
    </row>
    <row r="8" spans="1:15" ht="12.75" hidden="1" customHeight="1" outlineLevel="1">
      <c r="A8" s="770" t="str">
        <f>'LSCPA Chrts'!$A$1</f>
        <v>Lamar State College - Port Arthur</v>
      </c>
      <c r="B8" s="787"/>
      <c r="C8" s="788"/>
      <c r="D8" s="733"/>
      <c r="E8" s="733"/>
      <c r="I8" s="467"/>
    </row>
    <row r="9" spans="1:15" ht="12.75" hidden="1" customHeight="1" outlineLevel="1">
      <c r="A9" s="770" t="str">
        <f>'TSTCH Chrts'!$A$1</f>
        <v>Texas State Technical College - Harlingen</v>
      </c>
      <c r="B9" s="787"/>
      <c r="C9" s="788">
        <f>'TSTCH Sum'!$C$6</f>
        <v>2227.89</v>
      </c>
      <c r="D9" s="733"/>
      <c r="E9" s="733"/>
      <c r="I9" s="467"/>
    </row>
    <row r="10" spans="1:15" ht="12.75" hidden="1" customHeight="1" outlineLevel="1">
      <c r="A10" s="770" t="str">
        <f>'TSTCM Chrts'!$A$1</f>
        <v>Texas State Technical College - Marshall</v>
      </c>
      <c r="B10" s="787"/>
      <c r="C10" s="788">
        <f>'TSTCM Sum'!$C$6</f>
        <v>449.61</v>
      </c>
      <c r="D10" s="733"/>
      <c r="E10" s="733"/>
      <c r="I10" s="467"/>
    </row>
    <row r="11" spans="1:15" ht="12.75" hidden="1" customHeight="1" outlineLevel="1">
      <c r="A11" s="770" t="str">
        <f>'TSTCW Chrts'!$A$1</f>
        <v>Texas State Technical College - Waco</v>
      </c>
      <c r="B11" s="787"/>
      <c r="C11" s="788">
        <f>'TSTCW Sum'!$C$6</f>
        <v>3962.03</v>
      </c>
      <c r="D11" s="733"/>
      <c r="E11" s="733"/>
      <c r="I11" s="467"/>
    </row>
    <row r="12" spans="1:15" ht="12.75" hidden="1" customHeight="1" outlineLevel="1">
      <c r="A12" s="770" t="str">
        <f>'TSTCWT Chrts'!$A$1</f>
        <v>Texas State Technical College - West Texas</v>
      </c>
      <c r="B12" s="787"/>
      <c r="C12" s="788">
        <f>'TSTCWT Sum'!$C$6</f>
        <v>755.61</v>
      </c>
      <c r="D12" s="733"/>
      <c r="E12" s="733"/>
      <c r="I12" s="467"/>
    </row>
    <row r="13" spans="1:15" ht="12.75" hidden="1" customHeight="1" outlineLevel="1">
      <c r="A13" s="770" t="str">
        <f>'TSTCNT Chrts'!$A$1</f>
        <v>Texas State Technical College - North Texas</v>
      </c>
      <c r="B13" s="787"/>
      <c r="C13" s="788">
        <f>'TSTCNT Sum'!$C$6</f>
        <v>167.73</v>
      </c>
      <c r="D13" s="733"/>
      <c r="E13" s="733"/>
      <c r="I13" s="467"/>
    </row>
    <row r="14" spans="1:15" ht="12.75" hidden="1" customHeight="1" outlineLevel="1">
      <c r="A14" s="770" t="str">
        <f>'TSTCFB Chrts'!$A$1</f>
        <v>Texas State Technical College - Fort Bend</v>
      </c>
      <c r="B14" s="787"/>
      <c r="C14" s="788">
        <f>'TSTCFB Sum'!$C$6</f>
        <v>496.42</v>
      </c>
      <c r="D14" s="733"/>
      <c r="E14" s="733"/>
      <c r="I14" s="467"/>
    </row>
    <row r="15" spans="1:15" collapsed="1">
      <c r="A15" s="623" t="s">
        <v>160</v>
      </c>
      <c r="B15" s="624"/>
      <c r="C15" s="625">
        <f>SUM(C6:C14)</f>
        <v>8059.29</v>
      </c>
      <c r="I15" s="467"/>
    </row>
    <row r="16" spans="1:15">
      <c r="I16" s="677" t="s">
        <v>1083</v>
      </c>
    </row>
    <row r="17" spans="1:10">
      <c r="A17" s="629" t="s">
        <v>70</v>
      </c>
      <c r="B17" s="629"/>
      <c r="C17" s="629"/>
      <c r="D17" s="428"/>
      <c r="E17" s="428"/>
      <c r="F17" s="428"/>
      <c r="G17" s="428"/>
      <c r="H17" s="428"/>
      <c r="I17" s="789">
        <f>FTSE!$M$17</f>
        <v>475.67500000000001</v>
      </c>
      <c r="J17" s="626"/>
    </row>
    <row r="18" spans="1:10" ht="12.75" customHeight="1" thickBot="1">
      <c r="A18" s="623" t="s">
        <v>0</v>
      </c>
      <c r="B18" s="632"/>
      <c r="C18" s="632"/>
      <c r="D18" s="428"/>
      <c r="E18" s="428"/>
      <c r="F18" s="428"/>
      <c r="G18" s="428"/>
      <c r="H18" s="428"/>
      <c r="I18" s="428"/>
      <c r="J18" s="626"/>
    </row>
    <row r="19" spans="1:10" ht="12.75" customHeight="1" thickTop="1">
      <c r="A19" s="424" t="s">
        <v>1</v>
      </c>
      <c r="B19" s="633">
        <f>'Smmy TSTC FGD'!M19</f>
        <v>116983812</v>
      </c>
      <c r="C19" s="633">
        <f>ROUND(B19/$C$15,0)</f>
        <v>14515</v>
      </c>
      <c r="D19" s="633">
        <f>'Smmy TSTC FGD'!F19</f>
        <v>0</v>
      </c>
      <c r="E19" s="470"/>
      <c r="F19" s="634">
        <f>B19-(SUM(D19:E19))</f>
        <v>116983812</v>
      </c>
      <c r="G19" s="635" t="s">
        <v>1</v>
      </c>
      <c r="H19" s="636"/>
      <c r="I19" s="701" t="s">
        <v>1084</v>
      </c>
      <c r="J19" s="638">
        <f>ROUND(F19/$C$45,0)</f>
        <v>11521</v>
      </c>
    </row>
    <row r="20" spans="1:10" ht="12.75" customHeight="1" thickBot="1">
      <c r="A20" s="424" t="s">
        <v>2</v>
      </c>
      <c r="B20" s="639">
        <f>'Smmy TSTC FGD'!M29</f>
        <v>3359818</v>
      </c>
      <c r="C20" s="434">
        <f>ROUND(B20/$C$15,0)</f>
        <v>417</v>
      </c>
      <c r="D20" s="639">
        <f>'Smmy TSTC FGD'!F29</f>
        <v>0</v>
      </c>
      <c r="E20" s="447"/>
      <c r="F20" s="640">
        <f t="shared" ref="F20:F23" si="0">B20-(SUM(D20:E20))</f>
        <v>3359818</v>
      </c>
      <c r="G20" s="641">
        <f>SUM(F19:F20)</f>
        <v>120343630</v>
      </c>
      <c r="H20" s="642"/>
      <c r="I20" s="790">
        <f>ROUND($G$20/$C$15,0)</f>
        <v>14932</v>
      </c>
      <c r="J20" s="791">
        <f t="shared" ref="J20:J23" si="1">ROUND(F20/$C$45,0)</f>
        <v>331</v>
      </c>
    </row>
    <row r="21" spans="1:10" ht="12.75" hidden="1" customHeight="1" thickTop="1" thickBot="1">
      <c r="A21" s="424" t="s">
        <v>1365</v>
      </c>
      <c r="B21" s="639"/>
      <c r="C21" s="434"/>
      <c r="D21" s="639"/>
      <c r="E21" s="447"/>
      <c r="F21" s="645"/>
      <c r="J21" s="791"/>
    </row>
    <row r="22" spans="1:10" ht="12.75" customHeight="1" thickTop="1">
      <c r="A22" s="424" t="s">
        <v>1334</v>
      </c>
      <c r="B22" s="639">
        <f>'Smmy TSTC FGD'!M49</f>
        <v>8662500</v>
      </c>
      <c r="C22" s="434">
        <f>ROUND(B22/$C$15,0)</f>
        <v>1075</v>
      </c>
      <c r="D22" s="639">
        <f>'Smmy TSTC FGD'!F49</f>
        <v>0</v>
      </c>
      <c r="E22" s="447"/>
      <c r="F22" s="647">
        <f t="shared" si="0"/>
        <v>8662500</v>
      </c>
      <c r="G22" s="648" t="s">
        <v>81</v>
      </c>
      <c r="H22" s="649"/>
      <c r="I22" s="792" t="s">
        <v>1085</v>
      </c>
      <c r="J22" s="644">
        <f t="shared" si="1"/>
        <v>853</v>
      </c>
    </row>
    <row r="23" spans="1:10" ht="12.75" customHeight="1" thickBot="1">
      <c r="A23" s="424" t="s">
        <v>49</v>
      </c>
      <c r="B23" s="639">
        <f>'Smmy TSTC FGD'!M59</f>
        <v>0</v>
      </c>
      <c r="C23" s="434">
        <f>ROUND(B23/$C$15,0)</f>
        <v>0</v>
      </c>
      <c r="D23" s="639">
        <f>'Smmy TSTC FGD'!F59</f>
        <v>0</v>
      </c>
      <c r="E23" s="447"/>
      <c r="F23" s="645">
        <f t="shared" si="0"/>
        <v>0</v>
      </c>
      <c r="G23" s="651">
        <f>SUM(F22:F23)</f>
        <v>8662500</v>
      </c>
      <c r="H23" s="652"/>
      <c r="I23" s="793">
        <f>ROUND($G$20/$I$17,0)</f>
        <v>252995</v>
      </c>
      <c r="J23" s="791">
        <f t="shared" si="1"/>
        <v>0</v>
      </c>
    </row>
    <row r="24" spans="1:10" ht="12.75" customHeight="1" thickTop="1">
      <c r="A24" s="655" t="s">
        <v>3</v>
      </c>
      <c r="B24" s="656">
        <f>SUM(B19:B23)</f>
        <v>129006130</v>
      </c>
      <c r="C24" s="656">
        <f>SUM(C19:C23)</f>
        <v>16007</v>
      </c>
      <c r="D24" s="656">
        <f>SUM(D19:D23)</f>
        <v>0</v>
      </c>
      <c r="E24" s="656">
        <f>SUM(E19:E23)</f>
        <v>0</v>
      </c>
      <c r="F24" s="657">
        <f>SUM(F19:F23)</f>
        <v>129006130</v>
      </c>
      <c r="G24" s="428"/>
      <c r="H24" s="428"/>
      <c r="I24" s="658"/>
      <c r="J24" s="659">
        <f>SUM(J19:J23)</f>
        <v>12705</v>
      </c>
    </row>
    <row r="25" spans="1:10">
      <c r="B25" s="660"/>
      <c r="D25" s="428"/>
      <c r="E25" s="428"/>
      <c r="F25" s="428"/>
      <c r="G25" s="428"/>
      <c r="H25" s="428"/>
      <c r="I25" s="428"/>
      <c r="J25" s="626"/>
    </row>
    <row r="26" spans="1:10">
      <c r="A26" s="623" t="s">
        <v>4</v>
      </c>
      <c r="B26" s="639"/>
      <c r="D26" s="428"/>
      <c r="E26" s="428"/>
      <c r="F26" s="428"/>
      <c r="G26" s="428"/>
      <c r="H26" s="428"/>
      <c r="I26" s="428"/>
      <c r="J26" s="626"/>
    </row>
    <row r="27" spans="1:10">
      <c r="A27" s="424" t="s">
        <v>39</v>
      </c>
      <c r="B27" s="633">
        <f>'Smmy TSTC FGD'!M191</f>
        <v>29498684</v>
      </c>
      <c r="C27" s="633">
        <f>ROUND(B27/$C$15,0)</f>
        <v>3660</v>
      </c>
      <c r="D27" s="633">
        <f>'Smmy TSTC FGD'!F191</f>
        <v>0</v>
      </c>
      <c r="E27" s="470"/>
      <c r="F27" s="470">
        <f t="shared" ref="F27:F28" si="2">B27-(SUM(D27:E27))</f>
        <v>29498684</v>
      </c>
      <c r="G27" s="428"/>
      <c r="H27" s="428"/>
      <c r="I27" s="428"/>
      <c r="J27" s="638">
        <f t="shared" ref="J27:J28" si="3">ROUND(F27/$C$45,0)</f>
        <v>2905</v>
      </c>
    </row>
    <row r="28" spans="1:10" ht="13.8" thickBot="1">
      <c r="A28" s="424" t="s">
        <v>40</v>
      </c>
      <c r="B28" s="639">
        <f>'Smmy TSTC FGD'!M312</f>
        <v>898785</v>
      </c>
      <c r="C28" s="434">
        <f>ROUND(B28/$C$15,0)</f>
        <v>112</v>
      </c>
      <c r="D28" s="639">
        <f>'Smmy TSTC FGD'!F312</f>
        <v>0</v>
      </c>
      <c r="E28" s="447"/>
      <c r="F28" s="447">
        <f t="shared" si="2"/>
        <v>898785</v>
      </c>
      <c r="G28" s="428"/>
      <c r="H28" s="428"/>
      <c r="I28" s="428"/>
      <c r="J28" s="644">
        <f t="shared" si="3"/>
        <v>89</v>
      </c>
    </row>
    <row r="29" spans="1:10" ht="14.4" thickTop="1" thickBot="1">
      <c r="A29" s="655" t="s">
        <v>5</v>
      </c>
      <c r="B29" s="656">
        <f>SUM(B27:B28)</f>
        <v>30397469</v>
      </c>
      <c r="C29" s="656">
        <f>SUM(C27:C28)</f>
        <v>3772</v>
      </c>
      <c r="D29" s="501">
        <f>SUM(D27:D28)</f>
        <v>0</v>
      </c>
      <c r="E29" s="661">
        <f>SUM(E27:E28)</f>
        <v>0</v>
      </c>
      <c r="F29" s="662">
        <f>SUM(F27:F28)</f>
        <v>30397469</v>
      </c>
      <c r="G29" s="663" t="s">
        <v>26</v>
      </c>
      <c r="H29" s="664"/>
      <c r="I29" s="428"/>
      <c r="J29" s="665">
        <f>SUM(J27:J28)</f>
        <v>2994</v>
      </c>
    </row>
    <row r="30" spans="1:10" ht="12.75" customHeight="1" thickTop="1">
      <c r="B30" s="666"/>
      <c r="D30" s="428"/>
      <c r="E30" s="428"/>
      <c r="F30" s="428"/>
      <c r="G30" s="428"/>
      <c r="H30" s="428"/>
      <c r="I30" s="428"/>
      <c r="J30" s="626"/>
    </row>
    <row r="31" spans="1:10" ht="13.8" thickBot="1">
      <c r="A31" s="623" t="s">
        <v>6</v>
      </c>
      <c r="B31" s="666"/>
      <c r="D31" s="428"/>
      <c r="E31" s="428"/>
      <c r="F31" s="428"/>
      <c r="G31" s="428"/>
      <c r="H31" s="428"/>
      <c r="I31" s="428"/>
      <c r="J31" s="626"/>
    </row>
    <row r="32" spans="1:10" ht="14.4" thickTop="1" thickBot="1">
      <c r="A32" s="655" t="s">
        <v>7</v>
      </c>
      <c r="B32" s="668">
        <f>'Smmy TSTC FGD'!M335</f>
        <v>69445730</v>
      </c>
      <c r="C32" s="656">
        <f>ROUND(B32/$C$15,0)</f>
        <v>8617</v>
      </c>
      <c r="D32" s="668">
        <f>'Smmy TSTC FGD'!F335</f>
        <v>0</v>
      </c>
      <c r="E32" s="661"/>
      <c r="F32" s="662">
        <f>B32-(SUM(D32:E32))</f>
        <v>69445730</v>
      </c>
      <c r="G32" s="669" t="s">
        <v>73</v>
      </c>
      <c r="H32" s="664"/>
      <c r="I32" s="428"/>
      <c r="J32" s="670">
        <f>ROUND(F32/$C$45,0)</f>
        <v>6839</v>
      </c>
    </row>
    <row r="33" spans="1:15" ht="13.8" thickTop="1">
      <c r="B33" s="666"/>
      <c r="D33" s="428"/>
      <c r="E33" s="428"/>
      <c r="F33" s="428"/>
      <c r="G33" s="428"/>
      <c r="H33" s="428"/>
      <c r="I33" s="428"/>
      <c r="J33" s="626"/>
    </row>
    <row r="34" spans="1:15">
      <c r="A34" s="623" t="s">
        <v>8</v>
      </c>
      <c r="B34" s="666"/>
      <c r="D34" s="428"/>
      <c r="E34" s="428"/>
      <c r="F34" s="428"/>
      <c r="G34" s="428"/>
      <c r="H34" s="428"/>
      <c r="I34" s="428"/>
      <c r="J34" s="626"/>
    </row>
    <row r="35" spans="1:15">
      <c r="A35" s="424" t="s">
        <v>42</v>
      </c>
      <c r="B35" s="633">
        <f>'Smmy TSTC FGD'!M347</f>
        <v>57688</v>
      </c>
      <c r="C35" s="633">
        <f t="shared" ref="C35:C40" si="4">ROUND(B35/$C$15,0)</f>
        <v>7</v>
      </c>
      <c r="D35" s="633">
        <f>'Smmy TSTC FGD'!F347</f>
        <v>0</v>
      </c>
      <c r="E35" s="470"/>
      <c r="F35" s="470">
        <f t="shared" ref="F35:F40" si="5">B35-(SUM(D35:E35))</f>
        <v>57688</v>
      </c>
      <c r="G35" s="428"/>
      <c r="H35" s="428"/>
      <c r="I35" s="428"/>
      <c r="J35" s="638">
        <f t="shared" ref="J35:J40" si="6">ROUND(F35/$C$45,0)</f>
        <v>6</v>
      </c>
    </row>
    <row r="36" spans="1:15">
      <c r="A36" s="424" t="s">
        <v>9</v>
      </c>
      <c r="B36" s="639">
        <f>'Smmy TSTC FGD'!M357</f>
        <v>1246034</v>
      </c>
      <c r="C36" s="434">
        <f t="shared" si="4"/>
        <v>155</v>
      </c>
      <c r="D36" s="639">
        <f>'Smmy TSTC FGD'!F357</f>
        <v>0</v>
      </c>
      <c r="E36" s="447"/>
      <c r="F36" s="447">
        <f t="shared" si="5"/>
        <v>1246034</v>
      </c>
      <c r="G36" s="428"/>
      <c r="H36" s="428"/>
      <c r="I36" s="428"/>
      <c r="J36" s="644">
        <f t="shared" si="6"/>
        <v>123</v>
      </c>
    </row>
    <row r="37" spans="1:15" ht="13.8" thickBot="1">
      <c r="A37" s="424" t="s">
        <v>10</v>
      </c>
      <c r="B37" s="639">
        <f>'Smmy TSTC FGD'!M367</f>
        <v>2781270</v>
      </c>
      <c r="C37" s="434">
        <f t="shared" si="4"/>
        <v>345</v>
      </c>
      <c r="D37" s="639">
        <f>'Smmy TSTC FGD'!F367</f>
        <v>0</v>
      </c>
      <c r="E37" s="447"/>
      <c r="F37" s="447">
        <f t="shared" si="5"/>
        <v>2781270</v>
      </c>
      <c r="G37" s="428"/>
      <c r="H37" s="428"/>
      <c r="I37" s="428"/>
      <c r="J37" s="644">
        <f t="shared" si="6"/>
        <v>274</v>
      </c>
    </row>
    <row r="38" spans="1:15" ht="13.8" thickBot="1">
      <c r="A38" s="424" t="s">
        <v>11</v>
      </c>
      <c r="B38" s="639">
        <f>'Smmy TSTC FGD'!M377</f>
        <v>3806312</v>
      </c>
      <c r="C38" s="434">
        <f t="shared" si="4"/>
        <v>472</v>
      </c>
      <c r="D38" s="639">
        <f>'Smmy TSTC FGD'!F377</f>
        <v>0</v>
      </c>
      <c r="E38" s="447"/>
      <c r="F38" s="447">
        <f t="shared" si="5"/>
        <v>3806312</v>
      </c>
      <c r="G38" s="428"/>
      <c r="H38" s="428"/>
      <c r="I38" s="428"/>
      <c r="J38" s="644">
        <f t="shared" si="6"/>
        <v>375</v>
      </c>
      <c r="K38" s="1172" t="s">
        <v>664</v>
      </c>
      <c r="L38" s="1165"/>
      <c r="M38" s="1165"/>
      <c r="N38" s="1165"/>
      <c r="O38" s="1166"/>
    </row>
    <row r="39" spans="1:15" ht="13.8" thickBot="1">
      <c r="A39" s="424" t="s">
        <v>1376</v>
      </c>
      <c r="B39" s="671">
        <f>'Smmy TSTC FGD'!M387</f>
        <v>5480708</v>
      </c>
      <c r="C39" s="434">
        <f t="shared" si="4"/>
        <v>680</v>
      </c>
      <c r="D39" s="794">
        <f>B39</f>
        <v>5480708</v>
      </c>
      <c r="E39" s="447"/>
      <c r="F39" s="447">
        <f t="shared" si="5"/>
        <v>0</v>
      </c>
      <c r="G39" s="428"/>
      <c r="H39" s="428"/>
      <c r="I39" s="428"/>
      <c r="J39" s="644">
        <f t="shared" si="6"/>
        <v>0</v>
      </c>
      <c r="K39" s="1172" t="s">
        <v>643</v>
      </c>
      <c r="L39" s="1165"/>
      <c r="M39" s="1165"/>
      <c r="N39" s="1165"/>
      <c r="O39" s="1166"/>
    </row>
    <row r="40" spans="1:15" ht="12.75" customHeight="1" thickBot="1">
      <c r="A40" s="673" t="s">
        <v>43</v>
      </c>
      <c r="B40" s="639">
        <f>'Smmy TSTC FGD'!M397</f>
        <v>1258361</v>
      </c>
      <c r="C40" s="434">
        <f t="shared" si="4"/>
        <v>156</v>
      </c>
      <c r="D40" s="639">
        <f>'Smmy TSTC FGD'!F397</f>
        <v>0</v>
      </c>
      <c r="E40" s="447"/>
      <c r="F40" s="447">
        <f t="shared" si="5"/>
        <v>1258361</v>
      </c>
      <c r="G40" s="468"/>
      <c r="H40" s="468"/>
      <c r="I40" s="468"/>
      <c r="J40" s="644">
        <f t="shared" si="6"/>
        <v>124</v>
      </c>
      <c r="K40" s="1157" t="s">
        <v>651</v>
      </c>
      <c r="L40" s="1157" t="s">
        <v>652</v>
      </c>
      <c r="M40" s="1157" t="s">
        <v>653</v>
      </c>
      <c r="N40" s="1157" t="s">
        <v>1303</v>
      </c>
      <c r="O40" s="1157" t="s">
        <v>347</v>
      </c>
    </row>
    <row r="41" spans="1:15" ht="12.75" customHeight="1" thickTop="1" thickBot="1">
      <c r="A41" s="655" t="s">
        <v>3</v>
      </c>
      <c r="B41" s="656">
        <f>SUM(B35:B40)</f>
        <v>14630373</v>
      </c>
      <c r="C41" s="656">
        <f>SUM(C35:C40)</f>
        <v>1815</v>
      </c>
      <c r="D41" s="675">
        <f>SUM(D35:D40)</f>
        <v>5480708</v>
      </c>
      <c r="E41" s="675">
        <f>SUM(E35:E40)</f>
        <v>0</v>
      </c>
      <c r="F41" s="676">
        <f>SUM(F35:F40)</f>
        <v>9149665</v>
      </c>
      <c r="G41" s="1169" t="s">
        <v>8</v>
      </c>
      <c r="H41" s="1170"/>
      <c r="I41" s="677" t="s">
        <v>1087</v>
      </c>
      <c r="J41" s="678">
        <f>SUM(J35:J40)</f>
        <v>902</v>
      </c>
      <c r="K41" s="1158"/>
      <c r="L41" s="1158"/>
      <c r="M41" s="1158"/>
      <c r="N41" s="1158" t="s">
        <v>654</v>
      </c>
      <c r="O41" s="1158" t="s">
        <v>347</v>
      </c>
    </row>
    <row r="42" spans="1:15" ht="13.8" thickTop="1">
      <c r="A42" s="679" t="s">
        <v>67</v>
      </c>
      <c r="B42" s="680">
        <f>B24+B29+B32+B41</f>
        <v>243479702</v>
      </c>
      <c r="C42" s="681">
        <f>C24+C29+C32+C41</f>
        <v>30211</v>
      </c>
      <c r="D42" s="680">
        <f>D24+D29+D32+D41</f>
        <v>5480708</v>
      </c>
      <c r="E42" s="680">
        <f>E24+E29+E32+E41</f>
        <v>0</v>
      </c>
      <c r="F42" s="682">
        <f>F24+F29+F32+F41</f>
        <v>237998994</v>
      </c>
      <c r="G42" s="1171" t="s">
        <v>84</v>
      </c>
      <c r="H42" s="1171"/>
      <c r="I42" s="683">
        <f>ROUND($G$44/$C$15,0)</f>
        <v>28456</v>
      </c>
      <c r="J42" s="684">
        <f>J24+J29+J32+J41</f>
        <v>23440</v>
      </c>
      <c r="K42" s="1158"/>
      <c r="L42" s="1158"/>
      <c r="M42" s="1158"/>
      <c r="N42" s="1158"/>
      <c r="O42" s="1158"/>
    </row>
    <row r="43" spans="1:15" ht="13.8" thickBot="1">
      <c r="B43" s="685"/>
      <c r="D43" s="428"/>
      <c r="E43" s="428"/>
      <c r="F43" s="428" t="s">
        <v>1153</v>
      </c>
      <c r="G43" s="795">
        <f>G23*-1</f>
        <v>-8662500</v>
      </c>
      <c r="H43" s="428"/>
      <c r="I43" s="677" t="s">
        <v>1089</v>
      </c>
      <c r="J43" s="687"/>
      <c r="K43" s="1159"/>
      <c r="L43" s="1159"/>
      <c r="M43" s="1159"/>
      <c r="N43" s="1159"/>
      <c r="O43" s="1159"/>
    </row>
    <row r="44" spans="1:15" ht="14.4" thickTop="1" thickBot="1">
      <c r="A44" s="629" t="s">
        <v>71</v>
      </c>
      <c r="B44" s="629"/>
      <c r="C44" s="629"/>
      <c r="D44" s="517"/>
      <c r="E44" s="517"/>
      <c r="F44" s="688" t="s">
        <v>1088</v>
      </c>
      <c r="G44" s="689">
        <f>F42+G43</f>
        <v>229336494</v>
      </c>
      <c r="H44" s="428"/>
      <c r="I44" s="683">
        <f>ROUND($G$44/$I$17,0)</f>
        <v>482129</v>
      </c>
      <c r="J44" s="428"/>
      <c r="K44" s="690"/>
      <c r="L44" s="690"/>
      <c r="M44" s="690"/>
      <c r="N44" s="690"/>
      <c r="O44" s="690"/>
    </row>
    <row r="45" spans="1:15" ht="13.8" thickTop="1">
      <c r="A45" s="691" t="s">
        <v>14</v>
      </c>
      <c r="B45" s="633">
        <f>'Smmy TSTC FGD'!M429</f>
        <v>81832165</v>
      </c>
      <c r="C45" s="633">
        <f t="shared" ref="C45:C55" si="7">ROUND(B45/$C$15,0)</f>
        <v>10154</v>
      </c>
      <c r="D45" s="633">
        <f>'Smmy TSTC FGD'!F429</f>
        <v>0</v>
      </c>
      <c r="E45" s="470"/>
      <c r="F45" s="470">
        <f t="shared" ref="F45:F55" si="8">B45-(SUM(D45:E45))</f>
        <v>81832165</v>
      </c>
      <c r="G45" s="428"/>
      <c r="H45" s="692" t="s">
        <v>1407</v>
      </c>
      <c r="I45" s="693">
        <f>ROUND(F45/$C$15,0)</f>
        <v>10154</v>
      </c>
      <c r="J45" s="428" t="s">
        <v>665</v>
      </c>
      <c r="K45" s="470">
        <f>F45</f>
        <v>81832165</v>
      </c>
      <c r="L45" s="470">
        <f>K45</f>
        <v>81832165</v>
      </c>
      <c r="M45" s="470"/>
      <c r="N45" s="470"/>
      <c r="O45" s="470"/>
    </row>
    <row r="46" spans="1:15">
      <c r="A46" s="691" t="s">
        <v>15</v>
      </c>
      <c r="B46" s="639">
        <f>'Smmy TSTC FGD'!M439</f>
        <v>0</v>
      </c>
      <c r="C46" s="434">
        <f t="shared" si="7"/>
        <v>0</v>
      </c>
      <c r="D46" s="639">
        <f>'Smmy TSTC FGD'!F439</f>
        <v>0</v>
      </c>
      <c r="E46" s="447"/>
      <c r="F46" s="447">
        <f t="shared" si="8"/>
        <v>0</v>
      </c>
      <c r="G46" s="428"/>
      <c r="H46" s="428"/>
      <c r="J46" s="428" t="s">
        <v>666</v>
      </c>
      <c r="K46" s="458">
        <f>F46</f>
        <v>0</v>
      </c>
      <c r="L46" s="458">
        <f>K46</f>
        <v>0</v>
      </c>
      <c r="M46" s="458"/>
      <c r="N46" s="458"/>
      <c r="O46" s="458"/>
    </row>
    <row r="47" spans="1:15">
      <c r="A47" s="691" t="s">
        <v>16</v>
      </c>
      <c r="B47" s="639">
        <f>'Smmy TSTC FGD'!M449</f>
        <v>0</v>
      </c>
      <c r="C47" s="434">
        <f t="shared" si="7"/>
        <v>0</v>
      </c>
      <c r="D47" s="639">
        <f>'Smmy TSTC FGD'!F449</f>
        <v>0</v>
      </c>
      <c r="E47" s="639">
        <f>B47-D47</f>
        <v>0</v>
      </c>
      <c r="F47" s="447">
        <f t="shared" si="8"/>
        <v>0</v>
      </c>
      <c r="G47" s="428"/>
      <c r="H47" s="428"/>
      <c r="I47" s="428"/>
      <c r="J47" s="428" t="s">
        <v>667</v>
      </c>
      <c r="K47" s="1161" t="s">
        <v>1078</v>
      </c>
      <c r="L47" s="1162"/>
      <c r="M47" s="1162"/>
      <c r="N47" s="1162"/>
      <c r="O47" s="1163"/>
    </row>
    <row r="48" spans="1:15">
      <c r="A48" s="691" t="s">
        <v>17</v>
      </c>
      <c r="B48" s="639">
        <f>'Smmy TSTC FGD'!M459</f>
        <v>18824811</v>
      </c>
      <c r="C48" s="434">
        <f t="shared" si="7"/>
        <v>2336</v>
      </c>
      <c r="D48" s="639">
        <f>'Smmy TSTC FGD'!F459</f>
        <v>0</v>
      </c>
      <c r="E48" s="447"/>
      <c r="F48" s="447">
        <f t="shared" si="8"/>
        <v>18824811</v>
      </c>
      <c r="G48" s="428"/>
      <c r="H48" s="692" t="s">
        <v>1408</v>
      </c>
      <c r="I48" s="693">
        <f>ROUND(F48/$C$15,0)</f>
        <v>2336</v>
      </c>
      <c r="J48" s="428" t="s">
        <v>668</v>
      </c>
      <c r="K48" s="458">
        <f t="shared" ref="K48:K52" si="9">F48</f>
        <v>18824811</v>
      </c>
      <c r="L48" s="458">
        <f>K48</f>
        <v>18824811</v>
      </c>
      <c r="M48" s="458"/>
      <c r="N48" s="458"/>
      <c r="O48" s="458"/>
    </row>
    <row r="49" spans="1:15">
      <c r="A49" s="691" t="s">
        <v>18</v>
      </c>
      <c r="B49" s="639">
        <f>'Smmy TSTC FGD'!M469</f>
        <v>19282675</v>
      </c>
      <c r="C49" s="434">
        <f t="shared" si="7"/>
        <v>2393</v>
      </c>
      <c r="D49" s="639">
        <f>'Smmy TSTC FGD'!F469</f>
        <v>0</v>
      </c>
      <c r="E49" s="447"/>
      <c r="F49" s="447">
        <f t="shared" si="8"/>
        <v>19282675</v>
      </c>
      <c r="G49" s="428"/>
      <c r="H49" s="428"/>
      <c r="I49" s="428"/>
      <c r="J49" s="428" t="s">
        <v>669</v>
      </c>
      <c r="K49" s="458">
        <f t="shared" si="9"/>
        <v>19282675</v>
      </c>
      <c r="L49" s="458"/>
      <c r="M49" s="458">
        <f>K49</f>
        <v>19282675</v>
      </c>
      <c r="N49" s="458"/>
      <c r="O49" s="458"/>
    </row>
    <row r="50" spans="1:15">
      <c r="A50" s="691" t="s">
        <v>19</v>
      </c>
      <c r="B50" s="639">
        <f>'Smmy TSTC FGD'!M479</f>
        <v>25261185</v>
      </c>
      <c r="C50" s="434">
        <f t="shared" si="7"/>
        <v>3134</v>
      </c>
      <c r="D50" s="639">
        <f>'Smmy TSTC FGD'!F479</f>
        <v>0</v>
      </c>
      <c r="E50" s="447"/>
      <c r="F50" s="447">
        <f t="shared" si="8"/>
        <v>25261185</v>
      </c>
      <c r="G50" s="428"/>
      <c r="H50" s="692" t="s">
        <v>1409</v>
      </c>
      <c r="I50" s="693">
        <f>ROUND(F50/$C$15,0)</f>
        <v>3134</v>
      </c>
      <c r="J50" s="428" t="s">
        <v>670</v>
      </c>
      <c r="K50" s="458">
        <f t="shared" si="9"/>
        <v>25261185</v>
      </c>
      <c r="L50" s="458"/>
      <c r="M50" s="458"/>
      <c r="N50" s="458">
        <f>K50</f>
        <v>25261185</v>
      </c>
      <c r="O50" s="458"/>
    </row>
    <row r="51" spans="1:15">
      <c r="A51" s="691" t="s">
        <v>20</v>
      </c>
      <c r="B51" s="639">
        <f>'Smmy TSTC FGD'!M489</f>
        <v>16445686</v>
      </c>
      <c r="C51" s="434">
        <f t="shared" si="7"/>
        <v>2041</v>
      </c>
      <c r="D51" s="639">
        <f>'Smmy TSTC FGD'!F489</f>
        <v>0</v>
      </c>
      <c r="E51" s="447"/>
      <c r="F51" s="447">
        <f t="shared" si="8"/>
        <v>16445686</v>
      </c>
      <c r="G51" s="428"/>
      <c r="H51" s="428"/>
      <c r="I51" s="428"/>
      <c r="J51" s="428" t="s">
        <v>671</v>
      </c>
      <c r="K51" s="458">
        <f t="shared" si="9"/>
        <v>16445686</v>
      </c>
      <c r="L51" s="458"/>
      <c r="M51" s="458"/>
      <c r="N51" s="458">
        <f>K51</f>
        <v>16445686</v>
      </c>
      <c r="O51" s="458"/>
    </row>
    <row r="52" spans="1:15">
      <c r="A52" s="691" t="s">
        <v>21</v>
      </c>
      <c r="B52" s="639">
        <f>'Smmy TSTC FGD'!M499</f>
        <v>27411065</v>
      </c>
      <c r="C52" s="434">
        <f t="shared" si="7"/>
        <v>3401</v>
      </c>
      <c r="D52" s="639">
        <f>'Smmy TSTC FGD'!F499</f>
        <v>0</v>
      </c>
      <c r="E52" s="447"/>
      <c r="F52" s="447">
        <f t="shared" si="8"/>
        <v>27411065</v>
      </c>
      <c r="G52" s="428"/>
      <c r="H52" s="428"/>
      <c r="I52" s="428"/>
      <c r="J52" s="428" t="s">
        <v>1055</v>
      </c>
      <c r="K52" s="458">
        <f t="shared" si="9"/>
        <v>27411065</v>
      </c>
      <c r="L52" s="458"/>
      <c r="M52" s="458">
        <f>K52</f>
        <v>27411065</v>
      </c>
      <c r="N52" s="458"/>
      <c r="O52" s="458"/>
    </row>
    <row r="53" spans="1:15">
      <c r="A53" s="691" t="s">
        <v>1377</v>
      </c>
      <c r="B53" s="639">
        <f>'Smmy TSTC FGD'!M509</f>
        <v>8167298</v>
      </c>
      <c r="C53" s="434">
        <f t="shared" si="7"/>
        <v>1013</v>
      </c>
      <c r="D53" s="672">
        <f>B53</f>
        <v>8167298</v>
      </c>
      <c r="E53" s="447"/>
      <c r="F53" s="447">
        <f t="shared" si="8"/>
        <v>0</v>
      </c>
      <c r="G53" s="428"/>
      <c r="H53" s="428"/>
      <c r="I53" s="428"/>
      <c r="J53" s="428" t="s">
        <v>672</v>
      </c>
      <c r="K53" s="1161" t="s">
        <v>1078</v>
      </c>
      <c r="L53" s="1162"/>
      <c r="M53" s="1162"/>
      <c r="N53" s="1162"/>
      <c r="O53" s="1163"/>
    </row>
    <row r="54" spans="1:15" ht="14.25" customHeight="1">
      <c r="A54" s="691" t="s">
        <v>60</v>
      </c>
      <c r="B54" s="639">
        <f>'Smmy TSTC FGD'!M519</f>
        <v>16967840</v>
      </c>
      <c r="C54" s="434">
        <f t="shared" si="7"/>
        <v>2105</v>
      </c>
      <c r="D54" s="639">
        <f>'Smmy TSTC FGD'!F519</f>
        <v>173006</v>
      </c>
      <c r="E54" s="447"/>
      <c r="F54" s="447">
        <f t="shared" si="8"/>
        <v>16794834</v>
      </c>
      <c r="G54" s="428"/>
      <c r="H54" s="428"/>
      <c r="I54" s="428"/>
      <c r="J54" s="428" t="s">
        <v>673</v>
      </c>
      <c r="K54" s="458">
        <f t="shared" ref="K54:K55" si="10">F54</f>
        <v>16794834</v>
      </c>
      <c r="L54" s="458"/>
      <c r="M54" s="458"/>
      <c r="N54" s="458"/>
      <c r="O54" s="458">
        <f>K54</f>
        <v>16794834</v>
      </c>
    </row>
    <row r="55" spans="1:15" ht="13.8" thickBot="1">
      <c r="A55" s="424" t="s">
        <v>1627</v>
      </c>
      <c r="B55" s="639">
        <f>'Smmy TSTC FGD'!M529</f>
        <v>6047682</v>
      </c>
      <c r="C55" s="434">
        <f t="shared" si="7"/>
        <v>750</v>
      </c>
      <c r="D55" s="639">
        <f>'Smmy TSTC FGD'!F529</f>
        <v>0</v>
      </c>
      <c r="E55" s="447"/>
      <c r="F55" s="447">
        <f t="shared" si="8"/>
        <v>6047682</v>
      </c>
      <c r="G55" s="468"/>
      <c r="H55" s="692" t="s">
        <v>1410</v>
      </c>
      <c r="I55" s="693">
        <f>ROUND(SUM(F55+F54+F52+F51+F49+F46)/$C$15,0)</f>
        <v>10669</v>
      </c>
      <c r="J55" s="468" t="s">
        <v>347</v>
      </c>
      <c r="K55" s="458">
        <f t="shared" si="10"/>
        <v>6047682</v>
      </c>
      <c r="L55" s="696"/>
      <c r="M55" s="696"/>
      <c r="N55" s="696"/>
      <c r="O55" s="458">
        <f>K55</f>
        <v>6047682</v>
      </c>
    </row>
    <row r="56" spans="1:15" ht="14.25" customHeight="1" thickTop="1" thickBot="1">
      <c r="A56" s="697" t="s">
        <v>68</v>
      </c>
      <c r="B56" s="681">
        <f>SUM(B45:B55)</f>
        <v>220240407</v>
      </c>
      <c r="C56" s="681">
        <f>SUM(C45:C55)</f>
        <v>27327</v>
      </c>
      <c r="D56" s="698">
        <f>SUM(D45:D55)</f>
        <v>8340304</v>
      </c>
      <c r="E56" s="699">
        <f>SUM(E45:E55)</f>
        <v>0</v>
      </c>
      <c r="F56" s="700">
        <f>SUM(F45:F55)</f>
        <v>211900103</v>
      </c>
      <c r="G56" s="1150" t="s">
        <v>85</v>
      </c>
      <c r="H56" s="1151"/>
      <c r="I56" s="701" t="s">
        <v>1090</v>
      </c>
      <c r="J56" s="468" t="s">
        <v>674</v>
      </c>
      <c r="K56" s="702">
        <f>SUM(K45:K55)</f>
        <v>211900103</v>
      </c>
      <c r="L56" s="702">
        <f>SUM(L45:L55)</f>
        <v>100656976</v>
      </c>
      <c r="M56" s="702">
        <f>SUM(M45:M55)</f>
        <v>46693740</v>
      </c>
      <c r="N56" s="702">
        <f>SUM(N45:N55)</f>
        <v>41706871</v>
      </c>
      <c r="O56" s="702">
        <f>SUM(O45:O55)</f>
        <v>22842516</v>
      </c>
    </row>
    <row r="57" spans="1:15" ht="14.25" customHeight="1" thickTop="1" thickBot="1">
      <c r="B57" s="685"/>
      <c r="D57" s="428"/>
      <c r="E57" s="428"/>
      <c r="F57" s="796"/>
      <c r="G57" s="1152"/>
      <c r="H57" s="1153"/>
      <c r="I57" s="797">
        <f>ROUND($F$56/$C$15,0)</f>
        <v>26293</v>
      </c>
      <c r="J57" s="1160" t="s">
        <v>675</v>
      </c>
      <c r="K57" s="696"/>
      <c r="L57" s="696"/>
      <c r="M57" s="696"/>
      <c r="N57" s="696"/>
      <c r="O57" s="696"/>
    </row>
    <row r="58" spans="1:15" ht="13.5" customHeight="1" thickBot="1">
      <c r="A58" s="623" t="s">
        <v>23</v>
      </c>
      <c r="B58" s="632"/>
      <c r="D58" s="428"/>
      <c r="E58" s="428"/>
      <c r="F58" s="704"/>
      <c r="G58" s="1152"/>
      <c r="H58" s="1153"/>
      <c r="I58" s="798"/>
      <c r="J58" s="1160"/>
      <c r="K58" s="799">
        <f>ROUND(K56/$C$45,2)</f>
        <v>20868.63</v>
      </c>
      <c r="L58" s="799">
        <f t="shared" ref="L58:O58" si="11">ROUND(L56/$C$45,2)</f>
        <v>9913.0400000000009</v>
      </c>
      <c r="M58" s="799">
        <f t="shared" si="11"/>
        <v>4598.5600000000004</v>
      </c>
      <c r="N58" s="799">
        <f t="shared" si="11"/>
        <v>4107.43</v>
      </c>
      <c r="O58" s="799">
        <f t="shared" si="11"/>
        <v>2249.61</v>
      </c>
    </row>
    <row r="59" spans="1:15" ht="13.8" thickBot="1">
      <c r="A59" s="424" t="s">
        <v>61</v>
      </c>
      <c r="B59" s="800">
        <f>'Smmy TSTC FGD'!M551</f>
        <v>-16201405</v>
      </c>
      <c r="C59" s="633">
        <f>ROUND(B59/$C$15,0)</f>
        <v>-2010</v>
      </c>
      <c r="D59" s="666">
        <f>'Smmy TSTC FGD'!F551</f>
        <v>0</v>
      </c>
      <c r="E59" s="470"/>
      <c r="F59" s="706">
        <f t="shared" ref="F59" si="12">B59-(SUM(D59:E59))</f>
        <v>-16201405</v>
      </c>
      <c r="G59" s="1154"/>
      <c r="H59" s="1155"/>
      <c r="I59" s="658"/>
      <c r="J59" s="468"/>
      <c r="K59" s="674"/>
      <c r="L59" s="674"/>
      <c r="M59" s="674"/>
      <c r="N59" s="674"/>
      <c r="O59" s="674"/>
    </row>
    <row r="60" spans="1:15" ht="13.8" thickTop="1">
      <c r="A60" s="424" t="s">
        <v>627</v>
      </c>
      <c r="B60" s="666">
        <f>'Smmy TSTC FGD'!M561</f>
        <v>-2379129</v>
      </c>
      <c r="C60" s="434">
        <f>ROUND(B60/$C$15,0)</f>
        <v>-295</v>
      </c>
      <c r="D60" s="666">
        <f>'Smmy TSTC FGD'!F561</f>
        <v>3788021</v>
      </c>
      <c r="E60" s="632"/>
      <c r="F60" s="447">
        <f t="shared" ref="F60:F62" si="13">B60-(SUM(D60:E60))</f>
        <v>-6167150</v>
      </c>
      <c r="G60" s="428"/>
      <c r="H60" s="428"/>
      <c r="I60" s="428"/>
      <c r="J60" s="428"/>
    </row>
    <row r="61" spans="1:15">
      <c r="A61" s="424" t="s">
        <v>50</v>
      </c>
      <c r="B61" s="666">
        <f>'Smmy TSTC FGD'!M571</f>
        <v>0</v>
      </c>
      <c r="C61" s="434">
        <f>ROUND(B61/$C$15,0)</f>
        <v>0</v>
      </c>
      <c r="D61" s="666">
        <f>'Smmy TSTC FGD'!F571</f>
        <v>0</v>
      </c>
      <c r="E61" s="632"/>
      <c r="F61" s="447">
        <f t="shared" si="13"/>
        <v>0</v>
      </c>
      <c r="G61" s="428"/>
      <c r="H61" s="428"/>
      <c r="I61" s="428"/>
      <c r="J61" s="468"/>
      <c r="K61" s="801"/>
    </row>
    <row r="62" spans="1:15" ht="12" customHeight="1">
      <c r="A62" s="424" t="s">
        <v>46</v>
      </c>
      <c r="B62" s="666">
        <f>'Smmy TSTC FGD'!M581</f>
        <v>-3775687</v>
      </c>
      <c r="C62" s="434">
        <f>ROUND(B62/$C$15,0)</f>
        <v>-468</v>
      </c>
      <c r="D62" s="666">
        <f>'Smmy TSTC FGD'!F581</f>
        <v>-12768</v>
      </c>
      <c r="E62" s="632"/>
      <c r="F62" s="447">
        <f t="shared" si="13"/>
        <v>-3762919</v>
      </c>
      <c r="G62" s="468"/>
      <c r="H62" s="428"/>
      <c r="I62" s="428"/>
      <c r="J62" s="468"/>
      <c r="K62" s="802"/>
      <c r="L62" s="674"/>
      <c r="M62" s="674"/>
      <c r="N62" s="674"/>
      <c r="O62" s="803"/>
    </row>
    <row r="63" spans="1:15">
      <c r="A63" s="655" t="s">
        <v>3</v>
      </c>
      <c r="B63" s="656">
        <f>SUM(B59:B62)</f>
        <v>-22356221</v>
      </c>
      <c r="C63" s="656">
        <f>SUM(C59:C62)</f>
        <v>-2773</v>
      </c>
      <c r="D63" s="656">
        <f>SUM(D59:D62)</f>
        <v>3775253</v>
      </c>
      <c r="E63" s="656">
        <f>SUM(E59:E62)</f>
        <v>0</v>
      </c>
      <c r="F63" s="708">
        <f>SUM(F59:F62)</f>
        <v>-26131474</v>
      </c>
      <c r="G63" s="428"/>
      <c r="H63" s="428"/>
      <c r="I63" s="428"/>
      <c r="J63" s="468"/>
    </row>
    <row r="64" spans="1:15">
      <c r="B64" s="632"/>
      <c r="D64" s="428"/>
      <c r="E64" s="428"/>
      <c r="F64" s="428"/>
      <c r="G64" s="428"/>
      <c r="H64" s="428"/>
      <c r="I64" s="428"/>
      <c r="J64" s="428"/>
    </row>
    <row r="65" spans="1:15">
      <c r="A65" s="623" t="s">
        <v>24</v>
      </c>
      <c r="B65" s="632"/>
      <c r="D65" s="428"/>
      <c r="E65" s="428"/>
      <c r="F65" s="468"/>
      <c r="G65" s="468"/>
      <c r="H65" s="468"/>
      <c r="I65" s="468"/>
      <c r="J65" s="468"/>
      <c r="K65" s="674"/>
      <c r="L65" s="674"/>
      <c r="M65" s="674"/>
      <c r="N65" s="674"/>
      <c r="O65" s="674"/>
    </row>
    <row r="66" spans="1:15">
      <c r="A66" s="424" t="s">
        <v>47</v>
      </c>
      <c r="B66" s="800">
        <f>'Smmy TSTC FGD'!M603</f>
        <v>0</v>
      </c>
      <c r="C66" s="633">
        <f>ROUND(B66/$C$15,0)</f>
        <v>0</v>
      </c>
      <c r="D66" s="666">
        <f>'Smmy TSTC FGD'!F603</f>
        <v>0</v>
      </c>
      <c r="E66" s="470"/>
      <c r="F66" s="470">
        <f t="shared" ref="F66:F67" si="14">B66-(SUM(D66:E66))</f>
        <v>0</v>
      </c>
      <c r="G66" s="428"/>
      <c r="H66" s="428"/>
      <c r="I66" s="428"/>
      <c r="J66" s="428"/>
    </row>
    <row r="67" spans="1:15">
      <c r="A67" s="424" t="s">
        <v>48</v>
      </c>
      <c r="B67" s="666">
        <f>'Smmy TSTC FGD'!M613</f>
        <v>0</v>
      </c>
      <c r="C67" s="434">
        <f>ROUND(B67/$C$15,0)</f>
        <v>0</v>
      </c>
      <c r="D67" s="666">
        <f>'Smmy TSTC FGD'!F613</f>
        <v>0</v>
      </c>
      <c r="E67" s="632"/>
      <c r="F67" s="447">
        <f t="shared" si="14"/>
        <v>0</v>
      </c>
      <c r="G67" s="468"/>
      <c r="H67" s="468"/>
      <c r="I67" s="468"/>
      <c r="J67" s="468"/>
      <c r="K67" s="674"/>
      <c r="L67" s="674"/>
      <c r="M67" s="674"/>
      <c r="N67" s="674"/>
      <c r="O67" s="674"/>
    </row>
    <row r="68" spans="1:15">
      <c r="A68" s="655" t="s">
        <v>3</v>
      </c>
      <c r="B68" s="656">
        <f>SUM(B66:B67)</f>
        <v>0</v>
      </c>
      <c r="C68" s="656">
        <f>SUM(C66:C67)</f>
        <v>0</v>
      </c>
      <c r="D68" s="656">
        <f>SUM(D66:D67)</f>
        <v>0</v>
      </c>
      <c r="E68" s="656">
        <f>SUM(E66:E67)</f>
        <v>0</v>
      </c>
      <c r="F68" s="656">
        <f>SUM(F66:F67)</f>
        <v>0</v>
      </c>
      <c r="G68" s="428"/>
      <c r="H68" s="428"/>
      <c r="I68" s="428"/>
      <c r="J68" s="428"/>
    </row>
    <row r="69" spans="1:15">
      <c r="B69" s="632"/>
      <c r="D69" s="428"/>
      <c r="E69" s="428"/>
      <c r="F69" s="428"/>
      <c r="G69" s="428"/>
      <c r="H69" s="428"/>
      <c r="I69" s="428"/>
      <c r="J69" s="428"/>
    </row>
    <row r="70" spans="1:15" ht="13.5" customHeight="1" thickBot="1">
      <c r="A70" s="709" t="s">
        <v>626</v>
      </c>
      <c r="B70" s="710">
        <f>B42-B56+B63+B68</f>
        <v>883074</v>
      </c>
      <c r="C70" s="710">
        <f>C42-C56+C63+C68</f>
        <v>111</v>
      </c>
      <c r="D70" s="710">
        <f>D42-D56+D63+D68</f>
        <v>915657</v>
      </c>
      <c r="E70" s="710">
        <f>E42-E56+E63+E68</f>
        <v>0</v>
      </c>
      <c r="F70" s="710">
        <f>F42-F56+F63+F68</f>
        <v>-32583</v>
      </c>
      <c r="G70" s="428"/>
      <c r="H70" s="428"/>
      <c r="I70" s="428"/>
      <c r="J70" s="428"/>
      <c r="K70" s="470"/>
    </row>
    <row r="71" spans="1:15" ht="14.25" customHeight="1" thickTop="1">
      <c r="D71" s="428"/>
      <c r="E71" s="428"/>
    </row>
    <row r="72" spans="1:15">
      <c r="D72" s="470"/>
      <c r="E72" s="428"/>
    </row>
    <row r="73" spans="1:15">
      <c r="D73" s="428"/>
      <c r="E73" s="428"/>
    </row>
    <row r="74" spans="1:15">
      <c r="B74" s="711">
        <f>'Smmy TSTC FGD'!$M$634</f>
        <v>883074</v>
      </c>
      <c r="D74" s="711">
        <f>'Smmy TSTC FGD'!$F$634</f>
        <v>915657</v>
      </c>
      <c r="E74" s="711">
        <f>'Smmy TSTC FGD'!$M$449*-1</f>
        <v>0</v>
      </c>
    </row>
    <row r="75" spans="1:15">
      <c r="B75" s="711"/>
      <c r="D75" s="711">
        <f>'Smmy TSTC FGD'!F1992</f>
        <v>0</v>
      </c>
      <c r="E75" s="711">
        <f>+$D$47</f>
        <v>0</v>
      </c>
      <c r="F75" s="711"/>
    </row>
    <row r="76" spans="1:15">
      <c r="B76" s="712"/>
      <c r="D76" s="712">
        <f>-'Smmy TSTC FGD'!$M$2022</f>
        <v>0</v>
      </c>
      <c r="E76" s="712"/>
      <c r="F76" s="711"/>
    </row>
    <row r="77" spans="1:15">
      <c r="B77" s="711">
        <f>SUM(B74:B76)</f>
        <v>883074</v>
      </c>
      <c r="D77" s="711">
        <f>SUM(D74:D76)</f>
        <v>915657</v>
      </c>
      <c r="E77" s="711">
        <f>SUM(E74:E76)</f>
        <v>0</v>
      </c>
      <c r="F77" s="711">
        <f>B77-D77-E77</f>
        <v>-32583</v>
      </c>
    </row>
    <row r="78" spans="1:15">
      <c r="B78" s="711"/>
      <c r="D78" s="711">
        <f>'Smmy TSTC FGD'!F2853*-1</f>
        <v>0</v>
      </c>
      <c r="E78" s="711"/>
      <c r="F78" s="711"/>
    </row>
    <row r="79" spans="1:15" ht="12.75" customHeight="1">
      <c r="B79" s="712"/>
      <c r="C79" s="673"/>
      <c r="D79" s="712">
        <f>'Smmy TSTC FGD'!M2853</f>
        <v>0</v>
      </c>
      <c r="E79" s="712"/>
      <c r="F79" s="712">
        <f>-D79-D78</f>
        <v>0</v>
      </c>
    </row>
    <row r="80" spans="1:15" ht="12.75" customHeight="1">
      <c r="B80" s="711">
        <f>SUM(B77:B79)</f>
        <v>883074</v>
      </c>
      <c r="D80" s="711">
        <f>SUM(D77:D79)</f>
        <v>915657</v>
      </c>
      <c r="E80" s="711">
        <f>SUM(E77:E79)</f>
        <v>0</v>
      </c>
      <c r="F80" s="711">
        <f>SUM(F77:F79)</f>
        <v>-32583</v>
      </c>
    </row>
    <row r="81" spans="1:9" ht="12.75" customHeight="1">
      <c r="B81" s="711"/>
      <c r="D81" s="711"/>
      <c r="E81" s="711"/>
      <c r="F81" s="711"/>
    </row>
    <row r="82" spans="1:9" ht="12.75" customHeight="1">
      <c r="B82" s="470">
        <f>B70-B80</f>
        <v>0</v>
      </c>
      <c r="D82" s="470">
        <f>D70-D80</f>
        <v>0</v>
      </c>
      <c r="E82" s="470">
        <f>E70-E80</f>
        <v>0</v>
      </c>
      <c r="F82" s="470">
        <f>F70-F80</f>
        <v>0</v>
      </c>
    </row>
    <row r="83" spans="1:9" ht="12.75" customHeight="1">
      <c r="D83" s="428"/>
      <c r="E83" s="428"/>
      <c r="F83" s="713" t="str">
        <f>IF(F82=0,"Balanced","Error")</f>
        <v>Balanced</v>
      </c>
    </row>
    <row r="86" spans="1:9" ht="14.25" customHeight="1"/>
    <row r="87" spans="1:9" ht="14.25" customHeight="1"/>
    <row r="92" spans="1:9" ht="15.6">
      <c r="A92" s="720" t="str">
        <f>A1</f>
        <v>Statewide Summary - Texas State Technical Colleges</v>
      </c>
      <c r="B92" s="804" t="s">
        <v>1263</v>
      </c>
      <c r="I92" s="428"/>
    </row>
    <row r="93" spans="1:9" ht="15.6">
      <c r="A93" s="720" t="s">
        <v>1264</v>
      </c>
      <c r="B93" s="805" t="s">
        <v>1304</v>
      </c>
      <c r="I93" s="428"/>
    </row>
    <row r="94" spans="1:9" ht="15">
      <c r="A94" s="717" t="s">
        <v>1262</v>
      </c>
      <c r="B94" s="806">
        <f>C15</f>
        <v>8059.29</v>
      </c>
      <c r="I94" s="428"/>
    </row>
    <row r="95" spans="1:9" ht="15.6">
      <c r="A95" s="720"/>
      <c r="B95" s="436"/>
      <c r="I95" s="428"/>
    </row>
    <row r="96" spans="1:9">
      <c r="A96" s="424" t="s">
        <v>1</v>
      </c>
      <c r="B96" s="807">
        <f>B19</f>
        <v>116983812</v>
      </c>
      <c r="I96" s="428"/>
    </row>
    <row r="97" spans="1:9">
      <c r="A97" s="424" t="s">
        <v>2</v>
      </c>
      <c r="B97" s="807">
        <f>B20</f>
        <v>3359818</v>
      </c>
      <c r="I97" s="428"/>
    </row>
    <row r="98" spans="1:9">
      <c r="A98" s="424" t="s">
        <v>116</v>
      </c>
      <c r="B98" s="807" t="s">
        <v>170</v>
      </c>
      <c r="I98" s="428"/>
    </row>
    <row r="99" spans="1:9">
      <c r="A99" s="424" t="s">
        <v>1153</v>
      </c>
      <c r="B99" s="807">
        <f>B22+B23</f>
        <v>8662500</v>
      </c>
      <c r="I99" s="428"/>
    </row>
    <row r="100" spans="1:9">
      <c r="A100" s="424" t="s">
        <v>26</v>
      </c>
      <c r="B100" s="807">
        <f>B29</f>
        <v>30397469</v>
      </c>
      <c r="I100" s="428"/>
    </row>
    <row r="101" spans="1:9">
      <c r="A101" s="424" t="s">
        <v>1265</v>
      </c>
      <c r="B101" s="807">
        <f>B32</f>
        <v>69445730</v>
      </c>
      <c r="I101" s="428"/>
    </row>
    <row r="102" spans="1:9">
      <c r="A102" s="424" t="s">
        <v>1266</v>
      </c>
      <c r="B102" s="807">
        <f>B41-B39</f>
        <v>9149665</v>
      </c>
      <c r="I102" s="428"/>
    </row>
    <row r="103" spans="1:9">
      <c r="A103" s="424" t="s">
        <v>1269</v>
      </c>
      <c r="B103" s="807" t="s">
        <v>170</v>
      </c>
      <c r="I103" s="428"/>
    </row>
    <row r="104" spans="1:9">
      <c r="A104" s="424" t="s">
        <v>1267</v>
      </c>
      <c r="B104" s="808">
        <f>B39</f>
        <v>5480708</v>
      </c>
      <c r="I104" s="428"/>
    </row>
    <row r="105" spans="1:9">
      <c r="A105" s="424" t="s">
        <v>1268</v>
      </c>
      <c r="B105" s="633">
        <f>SUM(B96:B104)</f>
        <v>243479702</v>
      </c>
      <c r="I105" s="428"/>
    </row>
    <row r="106" spans="1:9">
      <c r="I106" s="428"/>
    </row>
    <row r="107" spans="1:9">
      <c r="I107" s="428"/>
    </row>
    <row r="108" spans="1:9">
      <c r="I108" s="428"/>
    </row>
    <row r="109" spans="1:9">
      <c r="B109" s="633">
        <f>B42</f>
        <v>243479702</v>
      </c>
      <c r="I109" s="428"/>
    </row>
    <row r="110" spans="1:9">
      <c r="I110" s="428"/>
    </row>
    <row r="111" spans="1:9">
      <c r="I111" s="428"/>
    </row>
    <row r="112" spans="1:9">
      <c r="B112" s="633">
        <f>B105-B109</f>
        <v>0</v>
      </c>
      <c r="I112" s="428"/>
    </row>
  </sheetData>
  <dataConsolidate link="1">
    <dataRefs count="7">
      <dataRef ref="C6" sheet="LIT Sum" r:id="rId1"/>
      <dataRef ref="C6" sheet="LSCO Sum" r:id="rId2"/>
      <dataRef ref="C6" sheet="LSCPA Sum" r:id="rId3"/>
      <dataRef ref="C6" sheet="TSTCH Sum" r:id="rId4"/>
      <dataRef ref="C6" sheet="TSTCM Sum" r:id="rId5"/>
      <dataRef ref="C6" sheet="TSTCW Sum" r:id="rId6"/>
      <dataRef ref="C6" sheet="TSTCWTX Sum" r:id="rId7"/>
    </dataRefs>
  </dataConsolidate>
  <mergeCells count="17">
    <mergeCell ref="K39:O39"/>
    <mergeCell ref="F1:I1"/>
    <mergeCell ref="J1:O1"/>
    <mergeCell ref="D4:D5"/>
    <mergeCell ref="E4:E5"/>
    <mergeCell ref="K38:O38"/>
    <mergeCell ref="K47:O47"/>
    <mergeCell ref="K53:O53"/>
    <mergeCell ref="G56:H59"/>
    <mergeCell ref="J57:J58"/>
    <mergeCell ref="K40:K43"/>
    <mergeCell ref="L40:L43"/>
    <mergeCell ref="M40:M43"/>
    <mergeCell ref="N40:N43"/>
    <mergeCell ref="O40:O43"/>
    <mergeCell ref="G41:H41"/>
    <mergeCell ref="G42:H42"/>
  </mergeCells>
  <hyperlinks>
    <hyperlink ref="E1" location="Index!A1" display="Return to Index" xr:uid="{00000000-0004-0000-1800-000000000000}"/>
  </hyperlinks>
  <printOptions horizontalCentered="1"/>
  <pageMargins left="0.25" right="0.25" top="0.5" bottom="0.3" header="0.3" footer="0.25"/>
  <pageSetup scale="90" fitToHeight="2" orientation="portrait" r:id="rId8"/>
  <headerFooter alignWithMargins="0"/>
  <rowBreaks count="1" manualBreakCount="1">
    <brk id="71" max="1" man="1"/>
  </rowBreaks>
  <legacyDrawing r:id="rId9"/>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5" tint="0.39997558519241921"/>
    <pageSetUpPr fitToPage="1"/>
  </sheetPr>
  <dimension ref="A1:O823"/>
  <sheetViews>
    <sheetView showGridLines="0" topLeftCell="A2" zoomScale="70" zoomScaleNormal="70" workbookViewId="0">
      <pane ySplit="7" topLeftCell="A9" activePane="bottomLeft" state="frozen"/>
      <selection activeCell="I90" sqref="I90"/>
      <selection pane="bottomLeft" activeCell="I90" sqref="I90"/>
    </sheetView>
  </sheetViews>
  <sheetFormatPr defaultColWidth="9.109375" defaultRowHeight="13.2" outlineLevelRow="1"/>
  <cols>
    <col min="1" max="1" width="4.33203125" style="448" customWidth="1"/>
    <col min="2" max="2" width="60.109375" style="440" customWidth="1"/>
    <col min="3" max="3" width="1.88671875" style="440" customWidth="1"/>
    <col min="4" max="4" width="15.5546875" style="440" customWidth="1"/>
    <col min="5" max="5" width="14.6640625" style="440" customWidth="1"/>
    <col min="6" max="6" width="15.109375" style="440" customWidth="1"/>
    <col min="7" max="7" width="16" style="440" customWidth="1"/>
    <col min="8" max="8" width="12.6640625" style="440" customWidth="1"/>
    <col min="9" max="9" width="17.44140625" style="440" customWidth="1"/>
    <col min="10" max="10" width="15.5546875" style="440" customWidth="1"/>
    <col min="11" max="11" width="16" style="440" customWidth="1"/>
    <col min="12" max="12" width="15.5546875" style="440" customWidth="1"/>
    <col min="13" max="13" width="21.109375" style="440" customWidth="1"/>
    <col min="14" max="14" width="7.109375" style="440" customWidth="1"/>
    <col min="15" max="15" width="22.33203125" style="440" customWidth="1"/>
    <col min="16" max="16" width="19.5546875" style="440" customWidth="1"/>
    <col min="17" max="16384" width="9.109375" style="440"/>
  </cols>
  <sheetData>
    <row r="1" spans="1:15" s="448" customFormat="1" ht="13.8" hidden="1" thickBot="1">
      <c r="A1" s="448">
        <v>0</v>
      </c>
      <c r="B1" s="448" t="s">
        <v>1129</v>
      </c>
      <c r="D1" s="448">
        <v>2</v>
      </c>
      <c r="E1" s="448">
        <v>3</v>
      </c>
      <c r="F1" s="448">
        <v>4</v>
      </c>
      <c r="G1" s="448">
        <v>5</v>
      </c>
      <c r="H1" s="448">
        <v>6</v>
      </c>
      <c r="I1" s="448">
        <v>7</v>
      </c>
      <c r="J1" s="448">
        <v>8</v>
      </c>
      <c r="K1" s="448">
        <v>9</v>
      </c>
      <c r="L1" s="448">
        <v>10</v>
      </c>
      <c r="M1" s="448">
        <v>11</v>
      </c>
      <c r="N1" s="448">
        <v>12</v>
      </c>
      <c r="O1" s="448">
        <v>13</v>
      </c>
    </row>
    <row r="2" spans="1:15" ht="21.6" thickBot="1">
      <c r="A2" s="448">
        <v>1</v>
      </c>
      <c r="B2" s="1175" t="s">
        <v>1430</v>
      </c>
      <c r="C2" s="1175"/>
      <c r="D2" s="1175"/>
      <c r="E2" s="1175"/>
      <c r="F2" s="1175"/>
      <c r="G2" s="1175"/>
      <c r="H2" s="1175"/>
      <c r="I2" s="1175"/>
      <c r="J2" s="441"/>
      <c r="K2" s="441"/>
      <c r="L2" s="441"/>
      <c r="M2" s="443"/>
      <c r="O2" s="426" t="s">
        <v>1079</v>
      </c>
    </row>
    <row r="3" spans="1:15" ht="21">
      <c r="A3" s="448">
        <v>2</v>
      </c>
      <c r="B3" s="1175" t="str">
        <f>'Smmy LIT-TSTC Chrts'!$A$2</f>
        <v>For the Year Ended August 31, 2022</v>
      </c>
      <c r="C3" s="1175"/>
      <c r="D3" s="1175"/>
      <c r="E3" s="1175"/>
      <c r="F3" s="1175"/>
      <c r="J3" s="441"/>
      <c r="K3" s="441"/>
      <c r="L3" s="441"/>
      <c r="M3" s="443"/>
    </row>
    <row r="4" spans="1:15" ht="21">
      <c r="A4" s="448">
        <v>3</v>
      </c>
      <c r="B4" s="1175" t="str">
        <f>'Smmy LIT-TSTC Chrts'!$A$3</f>
        <v>Source: FY 2022 Annual Financial Report</v>
      </c>
      <c r="C4" s="1175"/>
      <c r="D4" s="1175"/>
      <c r="E4" s="1175"/>
      <c r="F4" s="1175"/>
      <c r="J4" s="441"/>
      <c r="K4" s="441"/>
      <c r="L4" s="441"/>
      <c r="M4" s="443"/>
    </row>
    <row r="5" spans="1:15">
      <c r="A5" s="448">
        <v>4</v>
      </c>
      <c r="M5" s="448"/>
    </row>
    <row r="6" spans="1:15" ht="15" customHeight="1">
      <c r="A6" s="448">
        <v>5</v>
      </c>
      <c r="B6" s="1173" t="str">
        <f>'Smmy LIT-TSTC Chrts'!$C$32</f>
        <v>Detail Worksheet FY 2022</v>
      </c>
      <c r="C6" s="1173"/>
      <c r="D6" s="1174"/>
      <c r="E6" s="1174"/>
      <c r="F6" s="1174"/>
      <c r="G6" s="1174"/>
      <c r="H6" s="1174"/>
      <c r="I6" s="1174"/>
      <c r="J6" s="1174"/>
      <c r="K6" s="1174"/>
      <c r="L6" s="1174"/>
      <c r="M6" s="1174"/>
    </row>
    <row r="7" spans="1:15">
      <c r="A7" s="448">
        <v>6</v>
      </c>
      <c r="B7" s="449"/>
      <c r="C7" s="449"/>
      <c r="M7" s="450" t="str">
        <f>'Smmy LIT-TSTC Chrts'!$C$33</f>
        <v>FY 2022</v>
      </c>
      <c r="O7" s="448"/>
    </row>
    <row r="8" spans="1:15" ht="39.6">
      <c r="A8" s="448">
        <v>7</v>
      </c>
      <c r="B8" s="527" t="s">
        <v>70</v>
      </c>
      <c r="C8" s="527"/>
      <c r="D8" s="746" t="s">
        <v>30</v>
      </c>
      <c r="E8" s="746" t="s">
        <v>31</v>
      </c>
      <c r="F8" s="746" t="s">
        <v>22</v>
      </c>
      <c r="G8" s="746" t="s">
        <v>32</v>
      </c>
      <c r="H8" s="746" t="s">
        <v>33</v>
      </c>
      <c r="I8" s="746" t="s">
        <v>34</v>
      </c>
      <c r="J8" s="746" t="s">
        <v>35</v>
      </c>
      <c r="K8" s="746" t="s">
        <v>36</v>
      </c>
      <c r="L8" s="746" t="s">
        <v>37</v>
      </c>
      <c r="M8" s="746" t="s">
        <v>38</v>
      </c>
    </row>
    <row r="9" spans="1:15">
      <c r="A9" s="448">
        <v>8</v>
      </c>
      <c r="B9" s="449" t="s">
        <v>0</v>
      </c>
      <c r="C9" s="449"/>
      <c r="D9" s="747"/>
      <c r="E9" s="747"/>
      <c r="F9" s="747"/>
      <c r="G9" s="747"/>
      <c r="H9" s="747"/>
      <c r="I9" s="747"/>
      <c r="J9" s="747"/>
      <c r="K9" s="747"/>
      <c r="L9" s="747"/>
      <c r="M9" s="747"/>
    </row>
    <row r="10" spans="1:15" hidden="1" outlineLevel="1">
      <c r="B10" s="770"/>
      <c r="C10" s="449"/>
      <c r="D10" s="747"/>
      <c r="E10" s="747"/>
      <c r="F10" s="747"/>
      <c r="G10" s="747"/>
      <c r="H10" s="747"/>
      <c r="I10" s="747"/>
      <c r="J10" s="747"/>
      <c r="K10" s="747"/>
      <c r="L10" s="747"/>
      <c r="M10" s="747"/>
    </row>
    <row r="11" spans="1:15" hidden="1" outlineLevel="1">
      <c r="B11" s="770"/>
      <c r="C11" s="449"/>
      <c r="D11" s="747"/>
      <c r="E11" s="747"/>
      <c r="F11" s="747"/>
      <c r="G11" s="747"/>
      <c r="H11" s="747"/>
      <c r="I11" s="747"/>
      <c r="J11" s="747"/>
      <c r="K11" s="747"/>
      <c r="L11" s="747"/>
      <c r="M11" s="747"/>
    </row>
    <row r="12" spans="1:15" hidden="1" outlineLevel="1">
      <c r="B12" s="770"/>
      <c r="C12" s="449"/>
      <c r="D12" s="747"/>
      <c r="E12" s="747"/>
      <c r="F12" s="747"/>
      <c r="G12" s="747"/>
      <c r="H12" s="747"/>
      <c r="I12" s="747"/>
      <c r="J12" s="747"/>
      <c r="K12" s="747"/>
      <c r="L12" s="747"/>
      <c r="M12" s="747"/>
    </row>
    <row r="13" spans="1:15" hidden="1" outlineLevel="1">
      <c r="B13" s="770" t="str">
        <f>'TSTCH FGD'!$B$2</f>
        <v>Texas State Technical College - Harlingen</v>
      </c>
      <c r="C13" s="449"/>
      <c r="D13" s="747">
        <f>'TSTCH FGD'!$D$10</f>
        <v>30867699</v>
      </c>
      <c r="E13" s="747">
        <f>'TSTCH FGD'!$E$10</f>
        <v>0</v>
      </c>
      <c r="F13" s="747">
        <f>'TSTCH FGD'!$F$10</f>
        <v>0</v>
      </c>
      <c r="G13" s="747">
        <f>'TSTCH FGD'!$G$10</f>
        <v>0</v>
      </c>
      <c r="H13" s="747">
        <f>'TSTCH FGD'!$H$10</f>
        <v>0</v>
      </c>
      <c r="I13" s="747">
        <f>'TSTCH FGD'!$I$10</f>
        <v>0</v>
      </c>
      <c r="J13" s="747">
        <f>'TSTCH FGD'!$J$10</f>
        <v>0</v>
      </c>
      <c r="K13" s="747">
        <f>'TSTCH FGD'!$K$10</f>
        <v>0</v>
      </c>
      <c r="L13" s="747">
        <f>'TSTCH FGD'!$L$10</f>
        <v>0</v>
      </c>
      <c r="M13" s="747">
        <f>'TSTCH FGD'!$M$10</f>
        <v>30867699</v>
      </c>
    </row>
    <row r="14" spans="1:15" hidden="1" outlineLevel="1">
      <c r="B14" s="770" t="str">
        <f>'TSTCM FGD'!$B$2</f>
        <v>Texas State Technical College - Marshall</v>
      </c>
      <c r="C14" s="449"/>
      <c r="D14" s="747">
        <f>'TSTCM FGD'!$D$10</f>
        <v>6873858</v>
      </c>
      <c r="E14" s="747">
        <f>'TSTCM FGD'!$E$10</f>
        <v>0</v>
      </c>
      <c r="F14" s="747">
        <f>'TSTCM FGD'!$F$10</f>
        <v>0</v>
      </c>
      <c r="G14" s="747">
        <f>'TSTCM FGD'!$G$10</f>
        <v>0</v>
      </c>
      <c r="H14" s="747">
        <f>'TSTCM FGD'!$H$10</f>
        <v>0</v>
      </c>
      <c r="I14" s="747">
        <f>'TSTCM FGD'!$I$10</f>
        <v>0</v>
      </c>
      <c r="J14" s="747">
        <f>'TSTCM FGD'!$J$10</f>
        <v>0</v>
      </c>
      <c r="K14" s="747">
        <f>'TSTCM FGD'!$K$10</f>
        <v>0</v>
      </c>
      <c r="L14" s="747">
        <f>'TSTCM FGD'!$L$10</f>
        <v>0</v>
      </c>
      <c r="M14" s="747">
        <f>'TSTCM FGD'!$M$10</f>
        <v>6873858</v>
      </c>
    </row>
    <row r="15" spans="1:15" hidden="1" outlineLevel="1">
      <c r="B15" s="770" t="str">
        <f>'TSTCW FGD'!$B$2</f>
        <v>Texas State Technical College - Waco</v>
      </c>
      <c r="C15" s="449"/>
      <c r="D15" s="747">
        <f>'TSTCW FGD'!$D$10</f>
        <v>46506113</v>
      </c>
      <c r="E15" s="747">
        <f>'TSTCW FGD'!$E$10</f>
        <v>0</v>
      </c>
      <c r="F15" s="747">
        <f>'TSTCW FGD'!$F$10</f>
        <v>0</v>
      </c>
      <c r="G15" s="747">
        <f>'TSTCW FGD'!$G$10</f>
        <v>0</v>
      </c>
      <c r="H15" s="747">
        <f>'TSTCW FGD'!$H$10</f>
        <v>0</v>
      </c>
      <c r="I15" s="747">
        <f>'TSTCW FGD'!$I$10</f>
        <v>0</v>
      </c>
      <c r="J15" s="747">
        <f>'TSTCW FGD'!$J$10</f>
        <v>0</v>
      </c>
      <c r="K15" s="747">
        <f>'TSTCW FGD'!$K$10</f>
        <v>0</v>
      </c>
      <c r="L15" s="747">
        <f>'TSTCW FGD'!$L$10</f>
        <v>0</v>
      </c>
      <c r="M15" s="747">
        <f>'TSTCW FGD'!$M$10</f>
        <v>46506113</v>
      </c>
    </row>
    <row r="16" spans="1:15" hidden="1" outlineLevel="1">
      <c r="B16" s="770" t="str">
        <f>'TSTCWT FGD'!$B$2</f>
        <v>Texas State Technical College - West Texas</v>
      </c>
      <c r="C16" s="449"/>
      <c r="D16" s="747">
        <f>'TSTCWT FGD'!$D$10</f>
        <v>18736693</v>
      </c>
      <c r="E16" s="747">
        <f>'TSTCWT FGD'!$E$10</f>
        <v>0</v>
      </c>
      <c r="F16" s="747">
        <f>'TSTCWT FGD'!$F$10</f>
        <v>0</v>
      </c>
      <c r="G16" s="747">
        <f>'TSTCWT FGD'!$G$10</f>
        <v>0</v>
      </c>
      <c r="H16" s="747">
        <f>'TSTCWT FGD'!$H$10</f>
        <v>0</v>
      </c>
      <c r="I16" s="747">
        <f>'TSTCWT FGD'!$I$10</f>
        <v>0</v>
      </c>
      <c r="J16" s="747">
        <f>'TSTCWT FGD'!$J$10</f>
        <v>0</v>
      </c>
      <c r="K16" s="747">
        <f>'TSTCWT FGD'!$K$10</f>
        <v>0</v>
      </c>
      <c r="L16" s="747">
        <f>'TSTCWT FGD'!$L$10</f>
        <v>0</v>
      </c>
      <c r="M16" s="747">
        <f>'TSTCWT FGD'!$M$10</f>
        <v>18736693</v>
      </c>
    </row>
    <row r="17" spans="2:13" s="440" customFormat="1" hidden="1" outlineLevel="1">
      <c r="B17" s="770" t="str">
        <f>'TSTCNT FGD'!$B$2</f>
        <v>Texas State Technical College - North Texas</v>
      </c>
      <c r="C17" s="449"/>
      <c r="D17" s="747">
        <f>'TSTCNT FGD'!$D$10</f>
        <v>5346876</v>
      </c>
      <c r="E17" s="747">
        <f>'TSTCNT FGD'!$E$10</f>
        <v>0</v>
      </c>
      <c r="F17" s="747">
        <f>'TSTCNT FGD'!$F$10</f>
        <v>0</v>
      </c>
      <c r="G17" s="747">
        <f>'TSTCNT FGD'!$G$10</f>
        <v>0</v>
      </c>
      <c r="H17" s="747">
        <f>'TSTCNT FGD'!$H$10</f>
        <v>0</v>
      </c>
      <c r="I17" s="747">
        <f>'TSTCNT FGD'!$I$10</f>
        <v>0</v>
      </c>
      <c r="J17" s="747">
        <f>'TSTCNT FGD'!$J$10</f>
        <v>0</v>
      </c>
      <c r="K17" s="747">
        <f>'TSTCNT FGD'!$K$10</f>
        <v>0</v>
      </c>
      <c r="L17" s="747">
        <f>'TSTCNT FGD'!$L$10</f>
        <v>0</v>
      </c>
      <c r="M17" s="747">
        <f>'TSTCNT FGD'!$M$10</f>
        <v>5346876</v>
      </c>
    </row>
    <row r="18" spans="2:13" s="440" customFormat="1" hidden="1" outlineLevel="1">
      <c r="B18" s="770" t="str">
        <f>'TSTCFB FGD'!$B$2</f>
        <v>Texas State Technical College - Fort Bend</v>
      </c>
      <c r="C18" s="449"/>
      <c r="D18" s="747">
        <f>'TSTCFB FGD'!$D$10</f>
        <v>8652573</v>
      </c>
      <c r="E18" s="747">
        <f>'TSTCFB FGD'!$E$10</f>
        <v>0</v>
      </c>
      <c r="F18" s="747">
        <f>'TSTCFB FGD'!$F$10</f>
        <v>0</v>
      </c>
      <c r="G18" s="747">
        <f>'TSTCFB FGD'!$G$10</f>
        <v>0</v>
      </c>
      <c r="H18" s="747">
        <f>'TSTCFB FGD'!$H$10</f>
        <v>0</v>
      </c>
      <c r="I18" s="747">
        <f>'TSTCFB FGD'!$I$10</f>
        <v>0</v>
      </c>
      <c r="J18" s="747">
        <f>'TSTCFB FGD'!$J$10</f>
        <v>0</v>
      </c>
      <c r="K18" s="747">
        <f>'TSTCFB FGD'!$K$10</f>
        <v>0</v>
      </c>
      <c r="L18" s="747">
        <f>'TSTCFB FGD'!$L$10</f>
        <v>0</v>
      </c>
      <c r="M18" s="747">
        <f>'TSTCFB FGD'!$M$10</f>
        <v>8652573</v>
      </c>
    </row>
    <row r="19" spans="2:13" s="440" customFormat="1" collapsed="1">
      <c r="B19" s="440" t="s">
        <v>1</v>
      </c>
      <c r="D19" s="458">
        <f t="shared" ref="D19:M19" si="0">SUM(D10:D18)</f>
        <v>116983812</v>
      </c>
      <c r="E19" s="458">
        <f t="shared" si="0"/>
        <v>0</v>
      </c>
      <c r="F19" s="458">
        <f t="shared" si="0"/>
        <v>0</v>
      </c>
      <c r="G19" s="458">
        <f t="shared" si="0"/>
        <v>0</v>
      </c>
      <c r="H19" s="458">
        <f t="shared" si="0"/>
        <v>0</v>
      </c>
      <c r="I19" s="458">
        <f t="shared" si="0"/>
        <v>0</v>
      </c>
      <c r="J19" s="458">
        <f t="shared" si="0"/>
        <v>0</v>
      </c>
      <c r="K19" s="458">
        <f t="shared" si="0"/>
        <v>0</v>
      </c>
      <c r="L19" s="458">
        <f t="shared" si="0"/>
        <v>0</v>
      </c>
      <c r="M19" s="458">
        <f t="shared" si="0"/>
        <v>116983812</v>
      </c>
    </row>
    <row r="20" spans="2:13" s="440" customFormat="1" hidden="1" outlineLevel="1">
      <c r="B20" s="770"/>
      <c r="D20" s="458"/>
      <c r="E20" s="458"/>
      <c r="F20" s="458"/>
      <c r="G20" s="458"/>
      <c r="H20" s="458"/>
      <c r="I20" s="458"/>
      <c r="J20" s="458"/>
      <c r="K20" s="458"/>
      <c r="L20" s="458"/>
      <c r="M20" s="458"/>
    </row>
    <row r="21" spans="2:13" s="440" customFormat="1" hidden="1" outlineLevel="1">
      <c r="B21" s="770"/>
      <c r="D21" s="458"/>
      <c r="E21" s="458"/>
      <c r="F21" s="458"/>
      <c r="G21" s="458"/>
      <c r="H21" s="458"/>
      <c r="I21" s="458"/>
      <c r="J21" s="458"/>
      <c r="K21" s="458"/>
      <c r="L21" s="458"/>
      <c r="M21" s="458"/>
    </row>
    <row r="22" spans="2:13" s="440" customFormat="1" hidden="1" outlineLevel="1">
      <c r="B22" s="770"/>
      <c r="D22" s="458"/>
      <c r="E22" s="458"/>
      <c r="F22" s="458"/>
      <c r="G22" s="458"/>
      <c r="H22" s="458"/>
      <c r="I22" s="458"/>
      <c r="J22" s="458"/>
      <c r="K22" s="458"/>
      <c r="L22" s="458"/>
      <c r="M22" s="458"/>
    </row>
    <row r="23" spans="2:13" s="440" customFormat="1" hidden="1" outlineLevel="1">
      <c r="B23" s="770" t="str">
        <f>'TSTCH FGD'!$B$2</f>
        <v>Texas State Technical College - Harlingen</v>
      </c>
      <c r="D23" s="458">
        <f>'TSTCH FGD'!$D$11</f>
        <v>19334</v>
      </c>
      <c r="E23" s="458">
        <f>'TSTCH FGD'!$E$11</f>
        <v>0</v>
      </c>
      <c r="F23" s="458">
        <f>'TSTCH FGD'!$F$11</f>
        <v>0</v>
      </c>
      <c r="G23" s="458">
        <f>'TSTCH FGD'!$G$11</f>
        <v>154449</v>
      </c>
      <c r="H23" s="458">
        <f>'TSTCH FGD'!$H$11</f>
        <v>0</v>
      </c>
      <c r="I23" s="458">
        <f>'TSTCH FGD'!$I$11</f>
        <v>0</v>
      </c>
      <c r="J23" s="458">
        <f>'TSTCH FGD'!$J$11</f>
        <v>0</v>
      </c>
      <c r="K23" s="458">
        <f>'TSTCH FGD'!$K$11</f>
        <v>0</v>
      </c>
      <c r="L23" s="458">
        <f>'TSTCH FGD'!$L$11</f>
        <v>0</v>
      </c>
      <c r="M23" s="458">
        <f>'TSTCH FGD'!$M$11</f>
        <v>173783</v>
      </c>
    </row>
    <row r="24" spans="2:13" s="440" customFormat="1" hidden="1" outlineLevel="1">
      <c r="B24" s="770" t="str">
        <f>'TSTCM FGD'!$B$2</f>
        <v>Texas State Technical College - Marshall</v>
      </c>
      <c r="D24" s="458">
        <f>'TSTCM FGD'!$D$11</f>
        <v>2339</v>
      </c>
      <c r="E24" s="458">
        <f>'TSTCM FGD'!$E$11</f>
        <v>0</v>
      </c>
      <c r="F24" s="458">
        <f>'TSTCM FGD'!$F$11</f>
        <v>0</v>
      </c>
      <c r="G24" s="458">
        <f>'TSTCM FGD'!$G$11</f>
        <v>129520</v>
      </c>
      <c r="H24" s="458">
        <f>'TSTCM FGD'!$H$11</f>
        <v>0</v>
      </c>
      <c r="I24" s="458">
        <f>'TSTCM FGD'!$I$11</f>
        <v>0</v>
      </c>
      <c r="J24" s="458">
        <f>'TSTCM FGD'!$J$11</f>
        <v>0</v>
      </c>
      <c r="K24" s="458">
        <f>'TSTCM FGD'!$K$11</f>
        <v>0</v>
      </c>
      <c r="L24" s="458">
        <f>'TSTCM FGD'!$L$11</f>
        <v>0</v>
      </c>
      <c r="M24" s="458">
        <f>'TSTCM FGD'!$M$11</f>
        <v>131859</v>
      </c>
    </row>
    <row r="25" spans="2:13" s="440" customFormat="1" hidden="1" outlineLevel="1">
      <c r="B25" s="770" t="str">
        <f>'TSTCW FGD'!$B$2</f>
        <v>Texas State Technical College - Waco</v>
      </c>
      <c r="D25" s="458">
        <f>'TSTCW FGD'!$D$11</f>
        <v>15464</v>
      </c>
      <c r="E25" s="458">
        <f>'TSTCW FGD'!$E$11</f>
        <v>0</v>
      </c>
      <c r="F25" s="458">
        <f>'TSTCW FGD'!$F$11</f>
        <v>0</v>
      </c>
      <c r="G25" s="458">
        <f>'TSTCW FGD'!$G$11</f>
        <v>2385881</v>
      </c>
      <c r="H25" s="458">
        <f>'TSTCW FGD'!$H$11</f>
        <v>0</v>
      </c>
      <c r="I25" s="458">
        <f>'TSTCW FGD'!$I$11</f>
        <v>0</v>
      </c>
      <c r="J25" s="458">
        <f>'TSTCW FGD'!$J$11</f>
        <v>0</v>
      </c>
      <c r="K25" s="458">
        <f>'TSTCW FGD'!$K$11</f>
        <v>0</v>
      </c>
      <c r="L25" s="458">
        <f>'TSTCW FGD'!$L$11</f>
        <v>0</v>
      </c>
      <c r="M25" s="458">
        <f>'TSTCW FGD'!$M$11</f>
        <v>2401345</v>
      </c>
    </row>
    <row r="26" spans="2:13" s="440" customFormat="1" hidden="1" outlineLevel="1">
      <c r="B26" s="770" t="str">
        <f>'TSTCWT FGD'!$B$2</f>
        <v>Texas State Technical College - West Texas</v>
      </c>
      <c r="D26" s="458">
        <f>'TSTCWT FGD'!$D$11</f>
        <v>-61102</v>
      </c>
      <c r="E26" s="458">
        <f>'TSTCWT FGD'!$E$11</f>
        <v>0</v>
      </c>
      <c r="F26" s="458">
        <f>'TSTCWT FGD'!$F$11</f>
        <v>0</v>
      </c>
      <c r="G26" s="458">
        <f>'TSTCWT FGD'!$G$11</f>
        <v>458689</v>
      </c>
      <c r="H26" s="458">
        <f>'TSTCWT FGD'!$H$11</f>
        <v>0</v>
      </c>
      <c r="I26" s="458">
        <f>'TSTCWT FGD'!$I$11</f>
        <v>0</v>
      </c>
      <c r="J26" s="458">
        <f>'TSTCWT FGD'!$J$11</f>
        <v>0</v>
      </c>
      <c r="K26" s="458">
        <f>'TSTCWT FGD'!$K$11</f>
        <v>0</v>
      </c>
      <c r="L26" s="458">
        <f>'TSTCWT FGD'!$L$11</f>
        <v>0</v>
      </c>
      <c r="M26" s="458">
        <f>'TSTCWT FGD'!$M$11</f>
        <v>397587</v>
      </c>
    </row>
    <row r="27" spans="2:13" s="440" customFormat="1" hidden="1" outlineLevel="1">
      <c r="B27" s="770" t="str">
        <f>'TSTCNT FGD'!$B$2</f>
        <v>Texas State Technical College - North Texas</v>
      </c>
      <c r="D27" s="458">
        <f>'TSTCNT FGD'!$D$11</f>
        <v>1568</v>
      </c>
      <c r="E27" s="458">
        <f>'TSTCNT FGD'!$E$11</f>
        <v>0</v>
      </c>
      <c r="F27" s="458">
        <f>'TSTCNT FGD'!$F$11</f>
        <v>0</v>
      </c>
      <c r="G27" s="458">
        <f>'TSTCNT FGD'!$G$11</f>
        <v>42094</v>
      </c>
      <c r="H27" s="458">
        <f>'TSTCNT FGD'!$H$11</f>
        <v>0</v>
      </c>
      <c r="I27" s="458">
        <f>'TSTCNT FGD'!$I$11</f>
        <v>0</v>
      </c>
      <c r="J27" s="458">
        <f>'TSTCNT FGD'!$J$11</f>
        <v>0</v>
      </c>
      <c r="K27" s="458">
        <f>'TSTCNT FGD'!$K$11</f>
        <v>0</v>
      </c>
      <c r="L27" s="458">
        <f>'TSTCNT FGD'!$L$11</f>
        <v>0</v>
      </c>
      <c r="M27" s="458">
        <f>'TSTCNT FGD'!$M$11</f>
        <v>43662</v>
      </c>
    </row>
    <row r="28" spans="2:13" s="440" customFormat="1" hidden="1" outlineLevel="1">
      <c r="B28" s="770" t="str">
        <f>'TSTCFB FGD'!$B$2</f>
        <v>Texas State Technical College - Fort Bend</v>
      </c>
      <c r="D28" s="458">
        <f>'TSTCFB FGD'!$D$11</f>
        <v>1238</v>
      </c>
      <c r="E28" s="458">
        <f>'TSTCFB FGD'!$E$11</f>
        <v>0</v>
      </c>
      <c r="F28" s="458">
        <f>'TSTCFB FGD'!$F$11</f>
        <v>0</v>
      </c>
      <c r="G28" s="458">
        <f>'TSTCFB FGD'!$G$11</f>
        <v>210344</v>
      </c>
      <c r="H28" s="458">
        <f>'TSTCFB FGD'!$H$11</f>
        <v>0</v>
      </c>
      <c r="I28" s="458">
        <f>'TSTCFB FGD'!$I$11</f>
        <v>0</v>
      </c>
      <c r="J28" s="458">
        <f>'TSTCFB FGD'!$J$11</f>
        <v>0</v>
      </c>
      <c r="K28" s="458">
        <f>'TSTCFB FGD'!$K$11</f>
        <v>0</v>
      </c>
      <c r="L28" s="458">
        <f>'TSTCFB FGD'!$L$11</f>
        <v>0</v>
      </c>
      <c r="M28" s="458">
        <f>'TSTCFB FGD'!$M$11</f>
        <v>211582</v>
      </c>
    </row>
    <row r="29" spans="2:13" s="440" customFormat="1" collapsed="1">
      <c r="B29" s="440" t="s">
        <v>2</v>
      </c>
      <c r="D29" s="458">
        <f t="shared" ref="D29:M29" si="1">SUM(D20:D28)</f>
        <v>-21159</v>
      </c>
      <c r="E29" s="458">
        <f t="shared" si="1"/>
        <v>0</v>
      </c>
      <c r="F29" s="458">
        <f t="shared" si="1"/>
        <v>0</v>
      </c>
      <c r="G29" s="458">
        <f t="shared" si="1"/>
        <v>3380977</v>
      </c>
      <c r="H29" s="458">
        <f t="shared" si="1"/>
        <v>0</v>
      </c>
      <c r="I29" s="458">
        <f t="shared" si="1"/>
        <v>0</v>
      </c>
      <c r="J29" s="458">
        <f t="shared" si="1"/>
        <v>0</v>
      </c>
      <c r="K29" s="458">
        <f t="shared" si="1"/>
        <v>0</v>
      </c>
      <c r="L29" s="458">
        <f t="shared" si="1"/>
        <v>0</v>
      </c>
      <c r="M29" s="458">
        <f t="shared" si="1"/>
        <v>3359818</v>
      </c>
    </row>
    <row r="30" spans="2:13" s="440" customFormat="1" hidden="1" outlineLevel="1">
      <c r="B30" s="770"/>
      <c r="D30" s="458"/>
      <c r="E30" s="458"/>
      <c r="F30" s="458"/>
      <c r="G30" s="458"/>
      <c r="H30" s="458"/>
      <c r="I30" s="458"/>
      <c r="J30" s="458"/>
      <c r="K30" s="458"/>
      <c r="L30" s="458"/>
      <c r="M30" s="458"/>
    </row>
    <row r="31" spans="2:13" s="440" customFormat="1" hidden="1" outlineLevel="1">
      <c r="B31" s="770"/>
      <c r="D31" s="458"/>
      <c r="E31" s="458"/>
      <c r="F31" s="458"/>
      <c r="G31" s="458"/>
      <c r="H31" s="458"/>
      <c r="I31" s="458"/>
      <c r="J31" s="458"/>
      <c r="K31" s="458"/>
      <c r="L31" s="458"/>
      <c r="M31" s="458"/>
    </row>
    <row r="32" spans="2:13" s="440" customFormat="1" hidden="1" outlineLevel="1">
      <c r="B32" s="770"/>
      <c r="D32" s="458"/>
      <c r="E32" s="458"/>
      <c r="F32" s="458"/>
      <c r="G32" s="458"/>
      <c r="H32" s="458"/>
      <c r="I32" s="458"/>
      <c r="J32" s="458"/>
      <c r="K32" s="458"/>
      <c r="L32" s="458"/>
      <c r="M32" s="458"/>
    </row>
    <row r="33" spans="2:13" s="440" customFormat="1" hidden="1" outlineLevel="1">
      <c r="B33" s="770" t="str">
        <f>'TSTCH FGD'!$B$2</f>
        <v>Texas State Technical College - Harlingen</v>
      </c>
      <c r="D33" s="458">
        <f>'TSTCH FGD'!$D$12</f>
        <v>0</v>
      </c>
      <c r="E33" s="458">
        <f>'TSTCH FGD'!$E$12</f>
        <v>0</v>
      </c>
      <c r="F33" s="458">
        <f>'TSTCH FGD'!$F$12</f>
        <v>0</v>
      </c>
      <c r="G33" s="458">
        <f>'TSTCH FGD'!$G$12</f>
        <v>0</v>
      </c>
      <c r="H33" s="458">
        <f>'TSTCH FGD'!$H$12</f>
        <v>0</v>
      </c>
      <c r="I33" s="458">
        <f>'TSTCH FGD'!$I$12</f>
        <v>0</v>
      </c>
      <c r="J33" s="458">
        <f>'TSTCH FGD'!$J$12</f>
        <v>0</v>
      </c>
      <c r="K33" s="458">
        <f>'TSTCH FGD'!$K$12</f>
        <v>0</v>
      </c>
      <c r="L33" s="458">
        <f>'TSTCH FGD'!$L$12</f>
        <v>0</v>
      </c>
      <c r="M33" s="458">
        <f>'TSTCH FGD'!$M$12</f>
        <v>0</v>
      </c>
    </row>
    <row r="34" spans="2:13" s="440" customFormat="1" hidden="1" outlineLevel="1">
      <c r="B34" s="770" t="str">
        <f>'TSTCM FGD'!$B$2</f>
        <v>Texas State Technical College - Marshall</v>
      </c>
      <c r="D34" s="458">
        <f>'TSTCM FGD'!$D$12</f>
        <v>0</v>
      </c>
      <c r="E34" s="458">
        <f>'TSTCM FGD'!$E$12</f>
        <v>0</v>
      </c>
      <c r="F34" s="458">
        <f>'TSTCM FGD'!$F$12</f>
        <v>0</v>
      </c>
      <c r="G34" s="458">
        <f>'TSTCM FGD'!$G$12</f>
        <v>0</v>
      </c>
      <c r="H34" s="458">
        <f>'TSTCM FGD'!$H$12</f>
        <v>0</v>
      </c>
      <c r="I34" s="458">
        <f>'TSTCM FGD'!$I$12</f>
        <v>0</v>
      </c>
      <c r="J34" s="458">
        <f>'TSTCM FGD'!$J$12</f>
        <v>0</v>
      </c>
      <c r="K34" s="458">
        <f>'TSTCM FGD'!$K$12</f>
        <v>0</v>
      </c>
      <c r="L34" s="458">
        <f>'TSTCM FGD'!$L$12</f>
        <v>0</v>
      </c>
      <c r="M34" s="458">
        <f>'TSTCM FGD'!$M$12</f>
        <v>0</v>
      </c>
    </row>
    <row r="35" spans="2:13" s="440" customFormat="1" hidden="1" outlineLevel="1">
      <c r="B35" s="770" t="str">
        <f>'TSTCW FGD'!$B$2</f>
        <v>Texas State Technical College - Waco</v>
      </c>
      <c r="D35" s="458">
        <f>'TSTCW FGD'!$D$12</f>
        <v>0</v>
      </c>
      <c r="E35" s="458">
        <f>'TSTCW FGD'!$E$12</f>
        <v>0</v>
      </c>
      <c r="F35" s="458">
        <f>'TSTCW FGD'!$F$12</f>
        <v>0</v>
      </c>
      <c r="G35" s="458">
        <f>'TSTCW FGD'!$G$12</f>
        <v>0</v>
      </c>
      <c r="H35" s="458">
        <f>'TSTCW FGD'!$H$12</f>
        <v>0</v>
      </c>
      <c r="I35" s="458">
        <f>'TSTCW FGD'!$I$12</f>
        <v>0</v>
      </c>
      <c r="J35" s="458">
        <f>'TSTCW FGD'!$J$12</f>
        <v>0</v>
      </c>
      <c r="K35" s="458">
        <f>'TSTCW FGD'!$K$12</f>
        <v>0</v>
      </c>
      <c r="L35" s="458">
        <f>'TSTCW FGD'!$L$12</f>
        <v>0</v>
      </c>
      <c r="M35" s="458">
        <f>'TSTCW FGD'!$M$12</f>
        <v>0</v>
      </c>
    </row>
    <row r="36" spans="2:13" s="440" customFormat="1" hidden="1" outlineLevel="1">
      <c r="B36" s="770" t="str">
        <f>'TSTCWT FGD'!$B$2</f>
        <v>Texas State Technical College - West Texas</v>
      </c>
      <c r="D36" s="458">
        <f>'TSTCWT FGD'!$D$12</f>
        <v>0</v>
      </c>
      <c r="E36" s="458">
        <f>'TSTCWT FGD'!$E$12</f>
        <v>0</v>
      </c>
      <c r="F36" s="458">
        <f>'TSTCWT FGD'!$F$12</f>
        <v>0</v>
      </c>
      <c r="G36" s="458">
        <f>'TSTCWT FGD'!$G$12</f>
        <v>0</v>
      </c>
      <c r="H36" s="458">
        <f>'TSTCWT FGD'!$H$12</f>
        <v>0</v>
      </c>
      <c r="I36" s="458">
        <f>'TSTCWT FGD'!$I$12</f>
        <v>0</v>
      </c>
      <c r="J36" s="458">
        <f>'TSTCWT FGD'!$J$12</f>
        <v>0</v>
      </c>
      <c r="K36" s="458">
        <f>'TSTCWT FGD'!$K$12</f>
        <v>0</v>
      </c>
      <c r="L36" s="458">
        <f>'TSTCWT FGD'!$L$12</f>
        <v>0</v>
      </c>
      <c r="M36" s="458">
        <f>'TSTCWT FGD'!$M$12</f>
        <v>0</v>
      </c>
    </row>
    <row r="37" spans="2:13" s="440" customFormat="1" hidden="1" outlineLevel="1">
      <c r="B37" s="770" t="str">
        <f>'TSTCNT FGD'!$B$2</f>
        <v>Texas State Technical College - North Texas</v>
      </c>
      <c r="D37" s="458">
        <f>'TSTCNT FGD'!$D$12</f>
        <v>0</v>
      </c>
      <c r="E37" s="458">
        <f>'TSTCNT FGD'!$E$12</f>
        <v>0</v>
      </c>
      <c r="F37" s="458">
        <f>'TSTCNT FGD'!$F$12</f>
        <v>0</v>
      </c>
      <c r="G37" s="458">
        <f>'TSTCNT FGD'!$G$12</f>
        <v>0</v>
      </c>
      <c r="H37" s="458">
        <f>'TSTCNT FGD'!$H$12</f>
        <v>0</v>
      </c>
      <c r="I37" s="458">
        <f>'TSTCNT FGD'!$I$12</f>
        <v>0</v>
      </c>
      <c r="J37" s="458">
        <f>'TSTCNT FGD'!$J$12</f>
        <v>0</v>
      </c>
      <c r="K37" s="458">
        <f>'TSTCNT FGD'!$K$12</f>
        <v>0</v>
      </c>
      <c r="L37" s="458">
        <f>'TSTCNT FGD'!$L$12</f>
        <v>0</v>
      </c>
      <c r="M37" s="458">
        <f>'TSTCNT FGD'!$M$12</f>
        <v>0</v>
      </c>
    </row>
    <row r="38" spans="2:13" s="440" customFormat="1" hidden="1" outlineLevel="1">
      <c r="B38" s="770" t="str">
        <f>'TSTCFB FGD'!$B$2</f>
        <v>Texas State Technical College - Fort Bend</v>
      </c>
      <c r="D38" s="458">
        <f>'TSTCFB FGD'!$D$12</f>
        <v>0</v>
      </c>
      <c r="E38" s="458">
        <f>'TSTCFB FGD'!$E$12</f>
        <v>0</v>
      </c>
      <c r="F38" s="458">
        <f>'TSTCFB FGD'!$F$12</f>
        <v>0</v>
      </c>
      <c r="G38" s="458">
        <f>'TSTCFB FGD'!$G$12</f>
        <v>0</v>
      </c>
      <c r="H38" s="458">
        <f>'TSTCFB FGD'!$H$12</f>
        <v>0</v>
      </c>
      <c r="I38" s="458">
        <f>'TSTCFB FGD'!$I$12</f>
        <v>0</v>
      </c>
      <c r="J38" s="458">
        <f>'TSTCFB FGD'!$J$12</f>
        <v>0</v>
      </c>
      <c r="K38" s="458">
        <f>'TSTCFB FGD'!$K$12</f>
        <v>0</v>
      </c>
      <c r="L38" s="458">
        <f>'TSTCFB FGD'!$L$12</f>
        <v>0</v>
      </c>
      <c r="M38" s="458">
        <f>'TSTCFB FGD'!$M$12</f>
        <v>0</v>
      </c>
    </row>
    <row r="39" spans="2:13" s="440" customFormat="1" collapsed="1">
      <c r="B39" s="440" t="s">
        <v>95</v>
      </c>
      <c r="D39" s="458">
        <f t="shared" ref="D39:M39" si="2">SUM(D30:D38)</f>
        <v>0</v>
      </c>
      <c r="E39" s="458">
        <f t="shared" si="2"/>
        <v>0</v>
      </c>
      <c r="F39" s="458">
        <f t="shared" si="2"/>
        <v>0</v>
      </c>
      <c r="G39" s="458">
        <f t="shared" si="2"/>
        <v>0</v>
      </c>
      <c r="H39" s="458">
        <f t="shared" si="2"/>
        <v>0</v>
      </c>
      <c r="I39" s="458">
        <f t="shared" si="2"/>
        <v>0</v>
      </c>
      <c r="J39" s="458">
        <f t="shared" si="2"/>
        <v>0</v>
      </c>
      <c r="K39" s="458">
        <f t="shared" si="2"/>
        <v>0</v>
      </c>
      <c r="L39" s="458">
        <f t="shared" si="2"/>
        <v>0</v>
      </c>
      <c r="M39" s="458">
        <f t="shared" si="2"/>
        <v>0</v>
      </c>
    </row>
    <row r="40" spans="2:13" s="440" customFormat="1" hidden="1" outlineLevel="1">
      <c r="B40" s="770"/>
      <c r="D40" s="458"/>
      <c r="E40" s="458"/>
      <c r="F40" s="458"/>
      <c r="G40" s="458"/>
      <c r="H40" s="458"/>
      <c r="I40" s="458"/>
      <c r="J40" s="458"/>
      <c r="K40" s="458"/>
      <c r="L40" s="458"/>
      <c r="M40" s="458"/>
    </row>
    <row r="41" spans="2:13" s="440" customFormat="1" hidden="1" outlineLevel="1">
      <c r="B41" s="770"/>
      <c r="D41" s="458"/>
      <c r="E41" s="458"/>
      <c r="F41" s="458"/>
      <c r="G41" s="458"/>
      <c r="H41" s="458"/>
      <c r="I41" s="458"/>
      <c r="J41" s="458"/>
      <c r="K41" s="458"/>
      <c r="L41" s="458"/>
      <c r="M41" s="458"/>
    </row>
    <row r="42" spans="2:13" s="440" customFormat="1" hidden="1" outlineLevel="1">
      <c r="B42" s="770"/>
      <c r="D42" s="458"/>
      <c r="E42" s="458"/>
      <c r="F42" s="458"/>
      <c r="G42" s="458"/>
      <c r="H42" s="458"/>
      <c r="I42" s="458"/>
      <c r="J42" s="458"/>
      <c r="K42" s="458"/>
      <c r="L42" s="458"/>
      <c r="M42" s="458"/>
    </row>
    <row r="43" spans="2:13" s="440" customFormat="1" hidden="1" outlineLevel="1">
      <c r="B43" s="770" t="str">
        <f>'TSTCH FGD'!$B$2</f>
        <v>Texas State Technical College - Harlingen</v>
      </c>
      <c r="D43" s="458">
        <f>'TSTCH FGD'!$D$13</f>
        <v>2268221</v>
      </c>
      <c r="E43" s="458">
        <f>'TSTCH FGD'!$E$13</f>
        <v>0</v>
      </c>
      <c r="F43" s="458">
        <f>'TSTCH FGD'!$F$13</f>
        <v>0</v>
      </c>
      <c r="G43" s="458">
        <f>'TSTCH FGD'!$G$13</f>
        <v>0</v>
      </c>
      <c r="H43" s="458">
        <f>'TSTCH FGD'!$H$13</f>
        <v>0</v>
      </c>
      <c r="I43" s="458">
        <f>'TSTCH FGD'!$I$13</f>
        <v>0</v>
      </c>
      <c r="J43" s="458">
        <f>'TSTCH FGD'!$J$13</f>
        <v>0</v>
      </c>
      <c r="K43" s="458">
        <f>'TSTCH FGD'!$K$13</f>
        <v>0</v>
      </c>
      <c r="L43" s="458">
        <f>'TSTCH FGD'!$L$13</f>
        <v>0</v>
      </c>
      <c r="M43" s="458">
        <f>'TSTCH FGD'!$M$13</f>
        <v>2268221</v>
      </c>
    </row>
    <row r="44" spans="2:13" s="440" customFormat="1" hidden="1" outlineLevel="1">
      <c r="B44" s="770" t="str">
        <f>'TSTCM FGD'!$B$2</f>
        <v>Texas State Technical College - Marshall</v>
      </c>
      <c r="D44" s="458">
        <f>'TSTCM FGD'!$D$13</f>
        <v>357565</v>
      </c>
      <c r="E44" s="458">
        <f>'TSTCM FGD'!$E$13</f>
        <v>0</v>
      </c>
      <c r="F44" s="458">
        <f>'TSTCM FGD'!$F$13</f>
        <v>0</v>
      </c>
      <c r="G44" s="458">
        <f>'TSTCM FGD'!$G$13</f>
        <v>0</v>
      </c>
      <c r="H44" s="458">
        <f>'TSTCM FGD'!$H$13</f>
        <v>0</v>
      </c>
      <c r="I44" s="458">
        <f>'TSTCM FGD'!$I$13</f>
        <v>0</v>
      </c>
      <c r="J44" s="458">
        <f>'TSTCM FGD'!$J$13</f>
        <v>0</v>
      </c>
      <c r="K44" s="458">
        <f>'TSTCM FGD'!$K$13</f>
        <v>0</v>
      </c>
      <c r="L44" s="458">
        <f>'TSTCM FGD'!$L$13</f>
        <v>0</v>
      </c>
      <c r="M44" s="458">
        <f>'TSTCM FGD'!$M$13</f>
        <v>357565</v>
      </c>
    </row>
    <row r="45" spans="2:13" s="440" customFormat="1" hidden="1" outlineLevel="1">
      <c r="B45" s="770" t="str">
        <f>'TSTCW FGD'!$B$2</f>
        <v>Texas State Technical College - Waco</v>
      </c>
      <c r="D45" s="458">
        <f>'TSTCW FGD'!$D$13</f>
        <v>3500499</v>
      </c>
      <c r="E45" s="458">
        <f>'TSTCW FGD'!$E$13</f>
        <v>0</v>
      </c>
      <c r="F45" s="458">
        <f>'TSTCW FGD'!$F$13</f>
        <v>0</v>
      </c>
      <c r="G45" s="458">
        <f>'TSTCW FGD'!$G$13</f>
        <v>0</v>
      </c>
      <c r="H45" s="458">
        <f>'TSTCW FGD'!$H$13</f>
        <v>0</v>
      </c>
      <c r="I45" s="458">
        <f>'TSTCW FGD'!$I$13</f>
        <v>0</v>
      </c>
      <c r="J45" s="458">
        <f>'TSTCW FGD'!$J$13</f>
        <v>0</v>
      </c>
      <c r="K45" s="458">
        <f>'TSTCW FGD'!$K$13</f>
        <v>0</v>
      </c>
      <c r="L45" s="458">
        <f>'TSTCW FGD'!$L$13</f>
        <v>0</v>
      </c>
      <c r="M45" s="458">
        <f>'TSTCW FGD'!$M$13</f>
        <v>3500499</v>
      </c>
    </row>
    <row r="46" spans="2:13" s="440" customFormat="1" hidden="1" outlineLevel="1">
      <c r="B46" s="770" t="str">
        <f>'TSTCWT FGD'!$B$2</f>
        <v>Texas State Technical College - West Texas</v>
      </c>
      <c r="D46" s="458">
        <f>'TSTCWT FGD'!$D$13</f>
        <v>970665</v>
      </c>
      <c r="E46" s="458">
        <f>'TSTCWT FGD'!$E$13</f>
        <v>0</v>
      </c>
      <c r="F46" s="458">
        <f>'TSTCWT FGD'!$F$13</f>
        <v>0</v>
      </c>
      <c r="G46" s="458">
        <f>'TSTCWT FGD'!$G$13</f>
        <v>0</v>
      </c>
      <c r="H46" s="458">
        <f>'TSTCWT FGD'!$H$13</f>
        <v>0</v>
      </c>
      <c r="I46" s="458">
        <f>'TSTCWT FGD'!$I$13</f>
        <v>0</v>
      </c>
      <c r="J46" s="458">
        <f>'TSTCWT FGD'!$J$13</f>
        <v>0</v>
      </c>
      <c r="K46" s="458">
        <f>'TSTCWT FGD'!$K$13</f>
        <v>0</v>
      </c>
      <c r="L46" s="458">
        <f>'TSTCWT FGD'!$L$13</f>
        <v>0</v>
      </c>
      <c r="M46" s="458">
        <f>'TSTCWT FGD'!$M$13</f>
        <v>970665</v>
      </c>
    </row>
    <row r="47" spans="2:13" s="440" customFormat="1" hidden="1" outlineLevel="1">
      <c r="B47" s="770" t="str">
        <f>'TSTCNT FGD'!$B$2</f>
        <v>Texas State Technical College - North Texas</v>
      </c>
      <c r="D47" s="458">
        <f>'TSTCNT FGD'!$D$13</f>
        <v>63750</v>
      </c>
      <c r="E47" s="458">
        <f>'TSTCNT FGD'!$E$13</f>
        <v>0</v>
      </c>
      <c r="F47" s="458">
        <f>'TSTCNT FGD'!$F$13</f>
        <v>0</v>
      </c>
      <c r="G47" s="458">
        <f>'TSTCNT FGD'!$G$13</f>
        <v>0</v>
      </c>
      <c r="H47" s="458">
        <f>'TSTCNT FGD'!$H$13</f>
        <v>0</v>
      </c>
      <c r="I47" s="458">
        <f>'TSTCNT FGD'!$I$13</f>
        <v>0</v>
      </c>
      <c r="J47" s="458">
        <f>'TSTCNT FGD'!$J$13</f>
        <v>0</v>
      </c>
      <c r="K47" s="458">
        <f>'TSTCNT FGD'!$K$13</f>
        <v>0</v>
      </c>
      <c r="L47" s="458">
        <f>'TSTCNT FGD'!$L$13</f>
        <v>0</v>
      </c>
      <c r="M47" s="458">
        <f>'TSTCNT FGD'!$M$13</f>
        <v>63750</v>
      </c>
    </row>
    <row r="48" spans="2:13" s="440" customFormat="1" hidden="1" outlineLevel="1">
      <c r="B48" s="770" t="str">
        <f>'TSTCFB FGD'!$B$2</f>
        <v>Texas State Technical College - Fort Bend</v>
      </c>
      <c r="D48" s="458">
        <f>'TSTCFB FGD'!$D$13</f>
        <v>1501800</v>
      </c>
      <c r="E48" s="458">
        <f>'TSTCFB FGD'!$E$13</f>
        <v>0</v>
      </c>
      <c r="F48" s="458">
        <f>'TSTCFB FGD'!$F$13</f>
        <v>0</v>
      </c>
      <c r="G48" s="458">
        <f>'TSTCFB FGD'!$G$13</f>
        <v>0</v>
      </c>
      <c r="H48" s="458">
        <f>'TSTCFB FGD'!$H$13</f>
        <v>0</v>
      </c>
      <c r="I48" s="458">
        <f>'TSTCFB FGD'!$I$13</f>
        <v>0</v>
      </c>
      <c r="J48" s="458">
        <f>'TSTCFB FGD'!$J$13</f>
        <v>0</v>
      </c>
      <c r="K48" s="458">
        <f>'TSTCFB FGD'!$K$13</f>
        <v>0</v>
      </c>
      <c r="L48" s="458">
        <f>'TSTCFB FGD'!$L$13</f>
        <v>0</v>
      </c>
      <c r="M48" s="458">
        <f>'TSTCFB FGD'!$M$13</f>
        <v>1501800</v>
      </c>
    </row>
    <row r="49" spans="2:13" s="440" customFormat="1" collapsed="1">
      <c r="B49" s="440" t="s">
        <v>1334</v>
      </c>
      <c r="D49" s="458">
        <f t="shared" ref="D49:M49" si="3">SUM(D40:D48)</f>
        <v>8662500</v>
      </c>
      <c r="E49" s="458">
        <f t="shared" si="3"/>
        <v>0</v>
      </c>
      <c r="F49" s="458">
        <f t="shared" si="3"/>
        <v>0</v>
      </c>
      <c r="G49" s="458">
        <f t="shared" si="3"/>
        <v>0</v>
      </c>
      <c r="H49" s="458">
        <f t="shared" si="3"/>
        <v>0</v>
      </c>
      <c r="I49" s="458">
        <f t="shared" si="3"/>
        <v>0</v>
      </c>
      <c r="J49" s="458">
        <f t="shared" si="3"/>
        <v>0</v>
      </c>
      <c r="K49" s="458">
        <f t="shared" si="3"/>
        <v>0</v>
      </c>
      <c r="L49" s="458">
        <f t="shared" si="3"/>
        <v>0</v>
      </c>
      <c r="M49" s="458">
        <f t="shared" si="3"/>
        <v>8662500</v>
      </c>
    </row>
    <row r="50" spans="2:13" s="440" customFormat="1" hidden="1" outlineLevel="1">
      <c r="B50" s="770"/>
      <c r="D50" s="458"/>
      <c r="E50" s="458"/>
      <c r="F50" s="458"/>
      <c r="G50" s="458"/>
      <c r="H50" s="458"/>
      <c r="I50" s="458"/>
      <c r="J50" s="458"/>
      <c r="K50" s="458"/>
      <c r="L50" s="458"/>
      <c r="M50" s="458"/>
    </row>
    <row r="51" spans="2:13" s="440" customFormat="1" hidden="1" outlineLevel="1">
      <c r="B51" s="770"/>
      <c r="D51" s="458"/>
      <c r="E51" s="458"/>
      <c r="F51" s="458"/>
      <c r="G51" s="458"/>
      <c r="H51" s="458"/>
      <c r="I51" s="458"/>
      <c r="J51" s="458"/>
      <c r="K51" s="458"/>
      <c r="L51" s="458"/>
      <c r="M51" s="458"/>
    </row>
    <row r="52" spans="2:13" s="440" customFormat="1" hidden="1" outlineLevel="1">
      <c r="B52" s="770"/>
      <c r="D52" s="458"/>
      <c r="E52" s="458"/>
      <c r="F52" s="458"/>
      <c r="G52" s="458"/>
      <c r="H52" s="458"/>
      <c r="I52" s="458"/>
      <c r="J52" s="458"/>
      <c r="K52" s="458"/>
      <c r="L52" s="458"/>
      <c r="M52" s="458"/>
    </row>
    <row r="53" spans="2:13" s="440" customFormat="1" hidden="1" outlineLevel="1">
      <c r="B53" s="770" t="str">
        <f>'TSTCH FGD'!$B$2</f>
        <v>Texas State Technical College - Harlingen</v>
      </c>
      <c r="D53" s="458">
        <f>'TSTCH FGD'!$D$14</f>
        <v>0</v>
      </c>
      <c r="E53" s="458">
        <f>'TSTCH FGD'!$E$14</f>
        <v>0</v>
      </c>
      <c r="F53" s="458">
        <f>'TSTCH FGD'!$F$14</f>
        <v>0</v>
      </c>
      <c r="G53" s="458">
        <f>'TSTCH FGD'!$G$14</f>
        <v>0</v>
      </c>
      <c r="H53" s="458">
        <f>'TSTCH FGD'!$H$14</f>
        <v>0</v>
      </c>
      <c r="I53" s="458">
        <f>'TSTCH FGD'!$I$14</f>
        <v>0</v>
      </c>
      <c r="J53" s="458">
        <f>'TSTCH FGD'!$J$14</f>
        <v>0</v>
      </c>
      <c r="K53" s="458">
        <f>'TSTCH FGD'!$K$14</f>
        <v>0</v>
      </c>
      <c r="L53" s="458">
        <f>'TSTCH FGD'!$L$14</f>
        <v>0</v>
      </c>
      <c r="M53" s="458">
        <f>'TSTCH FGD'!$M$14</f>
        <v>0</v>
      </c>
    </row>
    <row r="54" spans="2:13" s="440" customFormat="1" hidden="1" outlineLevel="1">
      <c r="B54" s="770" t="str">
        <f>'TSTCM FGD'!$B$2</f>
        <v>Texas State Technical College - Marshall</v>
      </c>
      <c r="D54" s="458">
        <f>'TSTCM FGD'!$D$14</f>
        <v>0</v>
      </c>
      <c r="E54" s="458">
        <f>'TSTCM FGD'!$E$14</f>
        <v>0</v>
      </c>
      <c r="F54" s="458">
        <f>'TSTCM FGD'!$F$14</f>
        <v>0</v>
      </c>
      <c r="G54" s="458">
        <f>'TSTCM FGD'!$G$14</f>
        <v>0</v>
      </c>
      <c r="H54" s="458">
        <f>'TSTCM FGD'!$H$14</f>
        <v>0</v>
      </c>
      <c r="I54" s="458">
        <f>'TSTCM FGD'!$I$14</f>
        <v>0</v>
      </c>
      <c r="J54" s="458">
        <f>'TSTCM FGD'!$J$14</f>
        <v>0</v>
      </c>
      <c r="K54" s="458">
        <f>'TSTCM FGD'!$K$14</f>
        <v>0</v>
      </c>
      <c r="L54" s="458">
        <f>'TSTCM FGD'!$L$14</f>
        <v>0</v>
      </c>
      <c r="M54" s="458">
        <f>'TSTCM FGD'!$M$14</f>
        <v>0</v>
      </c>
    </row>
    <row r="55" spans="2:13" s="440" customFormat="1" hidden="1" outlineLevel="1">
      <c r="B55" s="770" t="str">
        <f>'TSTCW FGD'!$B$2</f>
        <v>Texas State Technical College - Waco</v>
      </c>
      <c r="D55" s="458">
        <f>'TSTCW FGD'!$D$14</f>
        <v>0</v>
      </c>
      <c r="E55" s="458">
        <f>'TSTCW FGD'!$E$14</f>
        <v>0</v>
      </c>
      <c r="F55" s="458">
        <f>'TSTCW FGD'!$F$14</f>
        <v>0</v>
      </c>
      <c r="G55" s="458">
        <f>'TSTCW FGD'!$G$14</f>
        <v>0</v>
      </c>
      <c r="H55" s="458">
        <f>'TSTCW FGD'!$H$14</f>
        <v>0</v>
      </c>
      <c r="I55" s="458">
        <f>'TSTCW FGD'!$I$14</f>
        <v>0</v>
      </c>
      <c r="J55" s="458">
        <f>'TSTCW FGD'!$J$14</f>
        <v>0</v>
      </c>
      <c r="K55" s="458">
        <f>'TSTCW FGD'!$K$14</f>
        <v>0</v>
      </c>
      <c r="L55" s="458">
        <f>'TSTCW FGD'!$L$14</f>
        <v>0</v>
      </c>
      <c r="M55" s="458">
        <f>'TSTCW FGD'!$M$14</f>
        <v>0</v>
      </c>
    </row>
    <row r="56" spans="2:13" s="440" customFormat="1" hidden="1" outlineLevel="1">
      <c r="B56" s="770" t="str">
        <f>'TSTCWT FGD'!$B$2</f>
        <v>Texas State Technical College - West Texas</v>
      </c>
      <c r="D56" s="458">
        <f>'TSTCWT FGD'!$D$14</f>
        <v>0</v>
      </c>
      <c r="E56" s="458">
        <f>'TSTCWT FGD'!$E$14</f>
        <v>0</v>
      </c>
      <c r="F56" s="458">
        <f>'TSTCWT FGD'!$F$14</f>
        <v>0</v>
      </c>
      <c r="G56" s="458">
        <f>'TSTCWT FGD'!$G$14</f>
        <v>0</v>
      </c>
      <c r="H56" s="458">
        <f>'TSTCWT FGD'!$H$14</f>
        <v>0</v>
      </c>
      <c r="I56" s="458">
        <f>'TSTCWT FGD'!$I$14</f>
        <v>0</v>
      </c>
      <c r="J56" s="458">
        <f>'TSTCWT FGD'!$J$14</f>
        <v>0</v>
      </c>
      <c r="K56" s="458">
        <f>'TSTCWT FGD'!$K$14</f>
        <v>0</v>
      </c>
      <c r="L56" s="458">
        <f>'TSTCWT FGD'!$L$14</f>
        <v>0</v>
      </c>
      <c r="M56" s="458">
        <f>'TSTCWT FGD'!$M$14</f>
        <v>0</v>
      </c>
    </row>
    <row r="57" spans="2:13" s="440" customFormat="1" hidden="1" outlineLevel="1">
      <c r="B57" s="770" t="str">
        <f>'TSTCNT FGD'!$B$2</f>
        <v>Texas State Technical College - North Texas</v>
      </c>
      <c r="D57" s="458">
        <f>'TSTCNT FGD'!$D$14</f>
        <v>0</v>
      </c>
      <c r="E57" s="458">
        <f>'TSTCNT FGD'!$E$14</f>
        <v>0</v>
      </c>
      <c r="F57" s="458">
        <f>'TSTCNT FGD'!$F$14</f>
        <v>0</v>
      </c>
      <c r="G57" s="458">
        <f>'TSTCNT FGD'!$G$14</f>
        <v>0</v>
      </c>
      <c r="H57" s="458">
        <f>'TSTCNT FGD'!$H$14</f>
        <v>0</v>
      </c>
      <c r="I57" s="458">
        <f>'TSTCNT FGD'!$I$14</f>
        <v>0</v>
      </c>
      <c r="J57" s="458">
        <f>'TSTCNT FGD'!$J$14</f>
        <v>0</v>
      </c>
      <c r="K57" s="458">
        <f>'TSTCNT FGD'!$K$14</f>
        <v>0</v>
      </c>
      <c r="L57" s="458">
        <f>'TSTCNT FGD'!$L$14</f>
        <v>0</v>
      </c>
      <c r="M57" s="458">
        <f>'TSTCNT FGD'!$M$14</f>
        <v>0</v>
      </c>
    </row>
    <row r="58" spans="2:13" s="440" customFormat="1" hidden="1" outlineLevel="1">
      <c r="B58" s="770" t="str">
        <f>'TSTCFB FGD'!$B$2</f>
        <v>Texas State Technical College - Fort Bend</v>
      </c>
      <c r="D58" s="458">
        <f>'TSTCFB FGD'!$D$14</f>
        <v>0</v>
      </c>
      <c r="E58" s="458">
        <f>'TSTCFB FGD'!$E$14</f>
        <v>0</v>
      </c>
      <c r="F58" s="458">
        <f>'TSTCFB FGD'!$F$14</f>
        <v>0</v>
      </c>
      <c r="G58" s="458">
        <f>'TSTCFB FGD'!$G$14</f>
        <v>0</v>
      </c>
      <c r="H58" s="458">
        <f>'TSTCFB FGD'!$H$14</f>
        <v>0</v>
      </c>
      <c r="I58" s="458">
        <f>'TSTCFB FGD'!$I$14</f>
        <v>0</v>
      </c>
      <c r="J58" s="458">
        <f>'TSTCFB FGD'!$J$14</f>
        <v>0</v>
      </c>
      <c r="K58" s="458">
        <f>'TSTCFB FGD'!$K$14</f>
        <v>0</v>
      </c>
      <c r="L58" s="458">
        <f>'TSTCFB FGD'!$L$14</f>
        <v>0</v>
      </c>
      <c r="M58" s="458">
        <f>'TSTCFB FGD'!$M$14</f>
        <v>0</v>
      </c>
    </row>
    <row r="59" spans="2:13" s="440" customFormat="1" collapsed="1">
      <c r="B59" s="440" t="s">
        <v>49</v>
      </c>
      <c r="D59" s="458">
        <f t="shared" ref="D59:M59" si="4">SUM(D50:D58)</f>
        <v>0</v>
      </c>
      <c r="E59" s="458">
        <f t="shared" si="4"/>
        <v>0</v>
      </c>
      <c r="F59" s="458">
        <f t="shared" si="4"/>
        <v>0</v>
      </c>
      <c r="G59" s="458">
        <f t="shared" si="4"/>
        <v>0</v>
      </c>
      <c r="H59" s="458">
        <f t="shared" si="4"/>
        <v>0</v>
      </c>
      <c r="I59" s="458">
        <f t="shared" si="4"/>
        <v>0</v>
      </c>
      <c r="J59" s="458">
        <f t="shared" si="4"/>
        <v>0</v>
      </c>
      <c r="K59" s="458">
        <f t="shared" si="4"/>
        <v>0</v>
      </c>
      <c r="L59" s="458">
        <f t="shared" si="4"/>
        <v>0</v>
      </c>
      <c r="M59" s="458">
        <f t="shared" si="4"/>
        <v>0</v>
      </c>
    </row>
    <row r="60" spans="2:13" s="440" customFormat="1" hidden="1" outlineLevel="1">
      <c r="B60" s="770"/>
      <c r="D60" s="458"/>
      <c r="E60" s="458"/>
      <c r="F60" s="458"/>
      <c r="G60" s="458"/>
      <c r="H60" s="458"/>
      <c r="I60" s="458"/>
      <c r="J60" s="458"/>
      <c r="K60" s="458"/>
      <c r="L60" s="458"/>
      <c r="M60" s="458"/>
    </row>
    <row r="61" spans="2:13" s="440" customFormat="1" hidden="1" outlineLevel="1">
      <c r="B61" s="770"/>
      <c r="D61" s="458"/>
      <c r="E61" s="458"/>
      <c r="F61" s="458"/>
      <c r="G61" s="458"/>
      <c r="H61" s="458"/>
      <c r="I61" s="458"/>
      <c r="J61" s="458"/>
      <c r="K61" s="458"/>
      <c r="L61" s="458"/>
      <c r="M61" s="458"/>
    </row>
    <row r="62" spans="2:13" s="440" customFormat="1" hidden="1" outlineLevel="1">
      <c r="B62" s="770"/>
      <c r="D62" s="458"/>
      <c r="E62" s="458"/>
      <c r="F62" s="458"/>
      <c r="G62" s="458"/>
      <c r="H62" s="458"/>
      <c r="I62" s="458"/>
      <c r="J62" s="458"/>
      <c r="K62" s="458"/>
      <c r="L62" s="458"/>
      <c r="M62" s="458"/>
    </row>
    <row r="63" spans="2:13" s="440" customFormat="1" hidden="1" outlineLevel="1">
      <c r="B63" s="770" t="str">
        <f>'TSTCH FGD'!$B$2</f>
        <v>Texas State Technical College - Harlingen</v>
      </c>
      <c r="D63" s="458">
        <f>'TSTCH FGD'!$D$15</f>
        <v>33155254</v>
      </c>
      <c r="E63" s="458">
        <f>'TSTCH FGD'!$E$15</f>
        <v>0</v>
      </c>
      <c r="F63" s="458">
        <f>'TSTCH FGD'!$F$15</f>
        <v>0</v>
      </c>
      <c r="G63" s="458">
        <f>'TSTCH FGD'!$G$15</f>
        <v>154449</v>
      </c>
      <c r="H63" s="458">
        <f>'TSTCH FGD'!$H$15</f>
        <v>0</v>
      </c>
      <c r="I63" s="458">
        <f>'TSTCH FGD'!$I$15</f>
        <v>0</v>
      </c>
      <c r="J63" s="458">
        <f>'TSTCH FGD'!$J$15</f>
        <v>0</v>
      </c>
      <c r="K63" s="458">
        <f>'TSTCH FGD'!$K$15</f>
        <v>0</v>
      </c>
      <c r="L63" s="458">
        <f>'TSTCH FGD'!$L$15</f>
        <v>0</v>
      </c>
      <c r="M63" s="458">
        <f>'TSTCH FGD'!$M$15</f>
        <v>33309703</v>
      </c>
    </row>
    <row r="64" spans="2:13" s="440" customFormat="1" hidden="1" outlineLevel="1">
      <c r="B64" s="770" t="str">
        <f>'TSTCM FGD'!$B$2</f>
        <v>Texas State Technical College - Marshall</v>
      </c>
      <c r="D64" s="458">
        <f>'TSTCM FGD'!$D$15</f>
        <v>7233762</v>
      </c>
      <c r="E64" s="458">
        <f>'TSTCM FGD'!$E$15</f>
        <v>0</v>
      </c>
      <c r="F64" s="458">
        <f>'TSTCM FGD'!$F$15</f>
        <v>0</v>
      </c>
      <c r="G64" s="458">
        <f>'TSTCM FGD'!$G$15</f>
        <v>129520</v>
      </c>
      <c r="H64" s="458">
        <f>'TSTCM FGD'!$H$15</f>
        <v>0</v>
      </c>
      <c r="I64" s="458">
        <f>'TSTCM FGD'!$I$15</f>
        <v>0</v>
      </c>
      <c r="J64" s="458">
        <f>'TSTCM FGD'!$J$15</f>
        <v>0</v>
      </c>
      <c r="K64" s="458">
        <f>'TSTCM FGD'!$K$15</f>
        <v>0</v>
      </c>
      <c r="L64" s="458">
        <f>'TSTCM FGD'!$L$15</f>
        <v>0</v>
      </c>
      <c r="M64" s="458">
        <f>'TSTCM FGD'!$M$15</f>
        <v>7363282</v>
      </c>
    </row>
    <row r="65" spans="2:13" s="440" customFormat="1" hidden="1" outlineLevel="1">
      <c r="B65" s="770" t="str">
        <f>'TSTCW FGD'!$B$2</f>
        <v>Texas State Technical College - Waco</v>
      </c>
      <c r="D65" s="458">
        <f>'TSTCW FGD'!$D$15</f>
        <v>50022076</v>
      </c>
      <c r="E65" s="458">
        <f>'TSTCW FGD'!$E$15</f>
        <v>0</v>
      </c>
      <c r="F65" s="458">
        <f>'TSTCW FGD'!$F$15</f>
        <v>0</v>
      </c>
      <c r="G65" s="458">
        <f>'TSTCW FGD'!$G$15</f>
        <v>2385881</v>
      </c>
      <c r="H65" s="458">
        <f>'TSTCW FGD'!$H$15</f>
        <v>0</v>
      </c>
      <c r="I65" s="458">
        <f>'TSTCW FGD'!$I$15</f>
        <v>0</v>
      </c>
      <c r="J65" s="458">
        <f>'TSTCW FGD'!$J$15</f>
        <v>0</v>
      </c>
      <c r="K65" s="458">
        <f>'TSTCW FGD'!$K$15</f>
        <v>0</v>
      </c>
      <c r="L65" s="458">
        <f>'TSTCW FGD'!$L$15</f>
        <v>0</v>
      </c>
      <c r="M65" s="458">
        <f>'TSTCW FGD'!$M$15</f>
        <v>52407957</v>
      </c>
    </row>
    <row r="66" spans="2:13" s="440" customFormat="1" hidden="1" outlineLevel="1">
      <c r="B66" s="770" t="str">
        <f>'TSTCWT FGD'!$B$2</f>
        <v>Texas State Technical College - West Texas</v>
      </c>
      <c r="D66" s="458">
        <f>'TSTCWT FGD'!$D$15</f>
        <v>19646256</v>
      </c>
      <c r="E66" s="458">
        <f>'TSTCWT FGD'!$E$15</f>
        <v>0</v>
      </c>
      <c r="F66" s="458">
        <f>'TSTCWT FGD'!$F$15</f>
        <v>0</v>
      </c>
      <c r="G66" s="458">
        <f>'TSTCWT FGD'!$G$15</f>
        <v>458689</v>
      </c>
      <c r="H66" s="458">
        <f>'TSTCWT FGD'!$H$15</f>
        <v>0</v>
      </c>
      <c r="I66" s="458">
        <f>'TSTCWT FGD'!$I$15</f>
        <v>0</v>
      </c>
      <c r="J66" s="458">
        <f>'TSTCWT FGD'!$J$15</f>
        <v>0</v>
      </c>
      <c r="K66" s="458">
        <f>'TSTCWT FGD'!$K$15</f>
        <v>0</v>
      </c>
      <c r="L66" s="458">
        <f>'TSTCWT FGD'!$L$15</f>
        <v>0</v>
      </c>
      <c r="M66" s="458">
        <f>'TSTCWT FGD'!$M$15</f>
        <v>20104945</v>
      </c>
    </row>
    <row r="67" spans="2:13" s="440" customFormat="1" hidden="1" outlineLevel="1">
      <c r="B67" s="770" t="str">
        <f>'TSTCNT FGD'!$B$2</f>
        <v>Texas State Technical College - North Texas</v>
      </c>
      <c r="D67" s="458">
        <f>'TSTCNT FGD'!$D$15</f>
        <v>5412194</v>
      </c>
      <c r="E67" s="458">
        <f>'TSTCNT FGD'!$E$15</f>
        <v>0</v>
      </c>
      <c r="F67" s="458">
        <f>'TSTCNT FGD'!$F$15</f>
        <v>0</v>
      </c>
      <c r="G67" s="458">
        <f>'TSTCNT FGD'!$G$15</f>
        <v>42094</v>
      </c>
      <c r="H67" s="458">
        <f>'TSTCNT FGD'!$H$15</f>
        <v>0</v>
      </c>
      <c r="I67" s="458">
        <f>'TSTCNT FGD'!$I$15</f>
        <v>0</v>
      </c>
      <c r="J67" s="458">
        <f>'TSTCNT FGD'!$J$15</f>
        <v>0</v>
      </c>
      <c r="K67" s="458">
        <f>'TSTCNT FGD'!$K$15</f>
        <v>0</v>
      </c>
      <c r="L67" s="458">
        <f>'TSTCNT FGD'!$L$15</f>
        <v>0</v>
      </c>
      <c r="M67" s="458">
        <f>'TSTCNT FGD'!$M$15</f>
        <v>5454288</v>
      </c>
    </row>
    <row r="68" spans="2:13" s="440" customFormat="1" hidden="1" outlineLevel="1">
      <c r="B68" s="770" t="str">
        <f>'TSTCFB FGD'!$B$2</f>
        <v>Texas State Technical College - Fort Bend</v>
      </c>
      <c r="D68" s="458">
        <f>'TSTCFB FGD'!$D$15</f>
        <v>10155611</v>
      </c>
      <c r="E68" s="458">
        <f>'TSTCFB FGD'!$E$15</f>
        <v>0</v>
      </c>
      <c r="F68" s="458">
        <f>'TSTCFB FGD'!$F$15</f>
        <v>0</v>
      </c>
      <c r="G68" s="458">
        <f>'TSTCFB FGD'!$G$15</f>
        <v>210344</v>
      </c>
      <c r="H68" s="458">
        <f>'TSTCFB FGD'!$H$15</f>
        <v>0</v>
      </c>
      <c r="I68" s="458">
        <f>'TSTCFB FGD'!$I$15</f>
        <v>0</v>
      </c>
      <c r="J68" s="458">
        <f>'TSTCFB FGD'!$J$15</f>
        <v>0</v>
      </c>
      <c r="K68" s="458">
        <f>'TSTCFB FGD'!$K$15</f>
        <v>0</v>
      </c>
      <c r="L68" s="458">
        <f>'TSTCFB FGD'!$L$15</f>
        <v>0</v>
      </c>
      <c r="M68" s="458">
        <f>'TSTCFB FGD'!$M$15</f>
        <v>10365955</v>
      </c>
    </row>
    <row r="69" spans="2:13" s="440" customFormat="1" collapsed="1">
      <c r="B69" s="464" t="s">
        <v>3</v>
      </c>
      <c r="C69" s="465"/>
      <c r="D69" s="465">
        <f t="shared" ref="D69:M69" si="5">SUM(D60:D68)</f>
        <v>125625153</v>
      </c>
      <c r="E69" s="465">
        <f t="shared" si="5"/>
        <v>0</v>
      </c>
      <c r="F69" s="465">
        <f t="shared" si="5"/>
        <v>0</v>
      </c>
      <c r="G69" s="465">
        <f t="shared" si="5"/>
        <v>3380977</v>
      </c>
      <c r="H69" s="465">
        <f t="shared" si="5"/>
        <v>0</v>
      </c>
      <c r="I69" s="465">
        <f t="shared" si="5"/>
        <v>0</v>
      </c>
      <c r="J69" s="465">
        <f t="shared" si="5"/>
        <v>0</v>
      </c>
      <c r="K69" s="465">
        <f t="shared" si="5"/>
        <v>0</v>
      </c>
      <c r="L69" s="465">
        <f t="shared" si="5"/>
        <v>0</v>
      </c>
      <c r="M69" s="465">
        <f t="shared" si="5"/>
        <v>129006130</v>
      </c>
    </row>
    <row r="70" spans="2:13" s="440" customFormat="1">
      <c r="C70" s="458"/>
      <c r="D70" s="458"/>
      <c r="E70" s="458"/>
      <c r="F70" s="458"/>
      <c r="G70" s="458"/>
      <c r="H70" s="458"/>
      <c r="I70" s="458"/>
      <c r="J70" s="458"/>
      <c r="K70" s="458"/>
      <c r="L70" s="458"/>
      <c r="M70" s="458"/>
    </row>
    <row r="71" spans="2:13" s="440" customFormat="1">
      <c r="B71" s="467" t="s">
        <v>4</v>
      </c>
      <c r="C71" s="458"/>
      <c r="D71" s="458"/>
      <c r="E71" s="458"/>
      <c r="F71" s="458"/>
      <c r="G71" s="458"/>
      <c r="H71" s="458"/>
      <c r="I71" s="458"/>
      <c r="J71" s="458"/>
      <c r="K71" s="458"/>
      <c r="L71" s="458"/>
      <c r="M71" s="458"/>
    </row>
    <row r="72" spans="2:13" s="440" customFormat="1" hidden="1" outlineLevel="1">
      <c r="B72" s="770"/>
      <c r="C72" s="458"/>
      <c r="D72" s="458"/>
      <c r="E72" s="458"/>
      <c r="F72" s="458"/>
      <c r="G72" s="458"/>
      <c r="H72" s="458"/>
      <c r="I72" s="458"/>
      <c r="J72" s="458"/>
      <c r="K72" s="458"/>
      <c r="L72" s="458"/>
      <c r="M72" s="458"/>
    </row>
    <row r="73" spans="2:13" s="440" customFormat="1" hidden="1" outlineLevel="1">
      <c r="B73" s="770"/>
      <c r="C73" s="458"/>
      <c r="D73" s="458"/>
      <c r="E73" s="458"/>
      <c r="F73" s="458"/>
      <c r="G73" s="458"/>
      <c r="H73" s="458"/>
      <c r="I73" s="458"/>
      <c r="J73" s="458"/>
      <c r="K73" s="458"/>
      <c r="L73" s="458"/>
      <c r="M73" s="458"/>
    </row>
    <row r="74" spans="2:13" s="440" customFormat="1" hidden="1" outlineLevel="1">
      <c r="B74" s="770"/>
      <c r="C74" s="458"/>
      <c r="D74" s="458"/>
      <c r="E74" s="458"/>
      <c r="F74" s="458"/>
      <c r="G74" s="458"/>
      <c r="H74" s="458"/>
      <c r="I74" s="458"/>
      <c r="J74" s="458"/>
      <c r="K74" s="458"/>
      <c r="L74" s="458"/>
      <c r="M74" s="458"/>
    </row>
    <row r="75" spans="2:13" s="440" customFormat="1" hidden="1" outlineLevel="1">
      <c r="B75" s="770" t="str">
        <f>'TSTCH FGD'!$B$2</f>
        <v>Texas State Technical College - Harlingen</v>
      </c>
      <c r="C75" s="458"/>
      <c r="D75" s="458">
        <f>'TSTCH FGD'!$D$18</f>
        <v>1791914</v>
      </c>
      <c r="E75" s="458">
        <f>'TSTCH FGD'!$E$18</f>
        <v>10370933</v>
      </c>
      <c r="F75" s="458">
        <f>'TSTCH FGD'!$F$18</f>
        <v>0</v>
      </c>
      <c r="G75" s="458">
        <f>'TSTCH FGD'!$G$18</f>
        <v>0</v>
      </c>
      <c r="H75" s="458">
        <f>'TSTCH FGD'!$H$18</f>
        <v>0</v>
      </c>
      <c r="I75" s="458">
        <f>'TSTCH FGD'!$I$18</f>
        <v>0</v>
      </c>
      <c r="J75" s="458">
        <f>'TSTCH FGD'!$J$18</f>
        <v>0</v>
      </c>
      <c r="K75" s="458">
        <f>'TSTCH FGD'!$K$18</f>
        <v>0</v>
      </c>
      <c r="L75" s="458">
        <f>'TSTCH FGD'!$L$18</f>
        <v>0</v>
      </c>
      <c r="M75" s="458">
        <f>'TSTCH FGD'!$M$18</f>
        <v>12162847</v>
      </c>
    </row>
    <row r="76" spans="2:13" s="440" customFormat="1" hidden="1" outlineLevel="1">
      <c r="B76" s="770" t="str">
        <f>'TSTCM FGD'!$B$2</f>
        <v>Texas State Technical College - Marshall</v>
      </c>
      <c r="C76" s="458"/>
      <c r="D76" s="458">
        <f>'TSTCM FGD'!$D$18</f>
        <v>448288</v>
      </c>
      <c r="E76" s="458">
        <f>'TSTCM FGD'!$E$18</f>
        <v>3184296</v>
      </c>
      <c r="F76" s="458">
        <f>'TSTCM FGD'!$F$18</f>
        <v>0</v>
      </c>
      <c r="G76" s="458">
        <f>'TSTCM FGD'!$G$18</f>
        <v>0</v>
      </c>
      <c r="H76" s="458">
        <f>'TSTCM FGD'!$H$18</f>
        <v>0</v>
      </c>
      <c r="I76" s="458">
        <f>'TSTCM FGD'!$I$18</f>
        <v>0</v>
      </c>
      <c r="J76" s="458">
        <f>'TSTCM FGD'!$J$18</f>
        <v>0</v>
      </c>
      <c r="K76" s="458">
        <f>'TSTCM FGD'!$K$18</f>
        <v>0</v>
      </c>
      <c r="L76" s="458">
        <f>'TSTCM FGD'!$L$18</f>
        <v>0</v>
      </c>
      <c r="M76" s="458">
        <f>'TSTCM FGD'!$M$18</f>
        <v>3632584</v>
      </c>
    </row>
    <row r="77" spans="2:13" s="440" customFormat="1" hidden="1" outlineLevel="1">
      <c r="B77" s="770" t="str">
        <f>'TSTCW FGD'!$B$2</f>
        <v>Texas State Technical College - Waco</v>
      </c>
      <c r="C77" s="458"/>
      <c r="D77" s="458">
        <f>'TSTCW FGD'!$D$18</f>
        <v>3716096</v>
      </c>
      <c r="E77" s="458">
        <f>'TSTCW FGD'!$E$18</f>
        <v>26029440</v>
      </c>
      <c r="F77" s="458">
        <f>'TSTCW FGD'!$F$18</f>
        <v>0</v>
      </c>
      <c r="G77" s="458">
        <f>'TSTCW FGD'!$G$18</f>
        <v>0</v>
      </c>
      <c r="H77" s="458">
        <f>'TSTCW FGD'!$H$18</f>
        <v>0</v>
      </c>
      <c r="I77" s="458">
        <f>'TSTCW FGD'!$I$18</f>
        <v>0</v>
      </c>
      <c r="J77" s="458">
        <f>'TSTCW FGD'!$J$18</f>
        <v>0</v>
      </c>
      <c r="K77" s="458">
        <f>'TSTCW FGD'!$K$18</f>
        <v>0</v>
      </c>
      <c r="L77" s="458">
        <f>'TSTCW FGD'!$L$18</f>
        <v>0</v>
      </c>
      <c r="M77" s="458">
        <f>'TSTCW FGD'!$M$18</f>
        <v>29745536</v>
      </c>
    </row>
    <row r="78" spans="2:13" s="440" customFormat="1" hidden="1" outlineLevel="1">
      <c r="B78" s="770" t="str">
        <f>'TSTCWT FGD'!$B$2</f>
        <v>Texas State Technical College - West Texas</v>
      </c>
      <c r="C78" s="458"/>
      <c r="D78" s="458">
        <f>'TSTCWT FGD'!$D$18</f>
        <v>826996</v>
      </c>
      <c r="E78" s="458">
        <f>'TSTCWT FGD'!$E$18</f>
        <v>4198509</v>
      </c>
      <c r="F78" s="458">
        <f>'TSTCWT FGD'!$F$18</f>
        <v>0</v>
      </c>
      <c r="G78" s="458">
        <f>'TSTCWT FGD'!$G$18</f>
        <v>0</v>
      </c>
      <c r="H78" s="458">
        <f>'TSTCWT FGD'!$H$18</f>
        <v>0</v>
      </c>
      <c r="I78" s="458">
        <f>'TSTCWT FGD'!$I$18</f>
        <v>0</v>
      </c>
      <c r="J78" s="458">
        <f>'TSTCWT FGD'!$J$18</f>
        <v>0</v>
      </c>
      <c r="K78" s="458">
        <f>'TSTCWT FGD'!$K$18</f>
        <v>0</v>
      </c>
      <c r="L78" s="458">
        <f>'TSTCWT FGD'!$L$18</f>
        <v>0</v>
      </c>
      <c r="M78" s="458">
        <f>'TSTCWT FGD'!$M$18</f>
        <v>5025505</v>
      </c>
    </row>
    <row r="79" spans="2:13" s="440" customFormat="1" hidden="1" outlineLevel="1">
      <c r="B79" s="770" t="str">
        <f>'TSTCNT FGD'!$B$2</f>
        <v>Texas State Technical College - North Texas</v>
      </c>
      <c r="C79" s="458"/>
      <c r="D79" s="458">
        <f>'TSTCNT FGD'!$D$18</f>
        <v>140364</v>
      </c>
      <c r="E79" s="458">
        <f>'TSTCNT FGD'!$E$18</f>
        <v>1224535</v>
      </c>
      <c r="F79" s="458">
        <f>'TSTCNT FGD'!$F$18</f>
        <v>0</v>
      </c>
      <c r="G79" s="458">
        <f>'TSTCNT FGD'!$G$18</f>
        <v>0</v>
      </c>
      <c r="H79" s="458">
        <f>'TSTCNT FGD'!$H$18</f>
        <v>0</v>
      </c>
      <c r="I79" s="458">
        <f>'TSTCNT FGD'!$I$18</f>
        <v>0</v>
      </c>
      <c r="J79" s="458">
        <f>'TSTCNT FGD'!$J$18</f>
        <v>0</v>
      </c>
      <c r="K79" s="458">
        <f>'TSTCNT FGD'!$K$18</f>
        <v>0</v>
      </c>
      <c r="L79" s="458">
        <f>'TSTCNT FGD'!$L$18</f>
        <v>0</v>
      </c>
      <c r="M79" s="458">
        <f>'TSTCNT FGD'!$M$18</f>
        <v>1364899</v>
      </c>
    </row>
    <row r="80" spans="2:13" s="440" customFormat="1" hidden="1" outlineLevel="1">
      <c r="B80" s="770" t="str">
        <f>'TSTCFB FGD'!$B$2</f>
        <v>Texas State Technical College - Fort Bend</v>
      </c>
      <c r="C80" s="458"/>
      <c r="D80" s="458">
        <f>'TSTCFB FGD'!$D$18</f>
        <v>459913</v>
      </c>
      <c r="E80" s="458">
        <f>'TSTCFB FGD'!$E$18</f>
        <v>3510662</v>
      </c>
      <c r="F80" s="458">
        <f>'TSTCFB FGD'!$F$18</f>
        <v>0</v>
      </c>
      <c r="G80" s="458">
        <f>'TSTCFB FGD'!$G$18</f>
        <v>0</v>
      </c>
      <c r="H80" s="458">
        <f>'TSTCFB FGD'!$H$18</f>
        <v>0</v>
      </c>
      <c r="I80" s="458">
        <f>'TSTCFB FGD'!$I$18</f>
        <v>0</v>
      </c>
      <c r="J80" s="458">
        <f>'TSTCFB FGD'!$J$18</f>
        <v>0</v>
      </c>
      <c r="K80" s="458">
        <f>'TSTCFB FGD'!$K$18</f>
        <v>0</v>
      </c>
      <c r="L80" s="458">
        <f>'TSTCFB FGD'!$L$18</f>
        <v>0</v>
      </c>
      <c r="M80" s="458">
        <f>'TSTCFB FGD'!$M$18</f>
        <v>3970575</v>
      </c>
    </row>
    <row r="81" spans="1:13" collapsed="1">
      <c r="B81" s="469" t="s">
        <v>678</v>
      </c>
      <c r="C81" s="465"/>
      <c r="D81" s="465">
        <f t="shared" ref="D81:M81" si="6">SUM(D72:D80)</f>
        <v>7383571</v>
      </c>
      <c r="E81" s="465">
        <f t="shared" si="6"/>
        <v>48518375</v>
      </c>
      <c r="F81" s="465">
        <f t="shared" si="6"/>
        <v>0</v>
      </c>
      <c r="G81" s="465">
        <f t="shared" si="6"/>
        <v>0</v>
      </c>
      <c r="H81" s="465">
        <f t="shared" si="6"/>
        <v>0</v>
      </c>
      <c r="I81" s="465">
        <f t="shared" si="6"/>
        <v>0</v>
      </c>
      <c r="J81" s="465">
        <f t="shared" si="6"/>
        <v>0</v>
      </c>
      <c r="K81" s="465">
        <f t="shared" si="6"/>
        <v>0</v>
      </c>
      <c r="L81" s="465">
        <f t="shared" si="6"/>
        <v>0</v>
      </c>
      <c r="M81" s="465">
        <f t="shared" si="6"/>
        <v>55901946</v>
      </c>
    </row>
    <row r="82" spans="1:13" hidden="1" outlineLevel="1">
      <c r="B82" s="770"/>
      <c r="C82" s="458"/>
      <c r="D82" s="458"/>
      <c r="E82" s="458"/>
      <c r="F82" s="458"/>
      <c r="G82" s="458"/>
      <c r="H82" s="458"/>
      <c r="I82" s="458"/>
      <c r="J82" s="458"/>
      <c r="K82" s="458"/>
      <c r="L82" s="458"/>
      <c r="M82" s="458"/>
    </row>
    <row r="83" spans="1:13" hidden="1" outlineLevel="1">
      <c r="B83" s="770"/>
      <c r="C83" s="458"/>
      <c r="D83" s="458"/>
      <c r="E83" s="458"/>
      <c r="F83" s="458"/>
      <c r="G83" s="458"/>
      <c r="H83" s="458"/>
      <c r="I83" s="458"/>
      <c r="J83" s="458"/>
      <c r="K83" s="458"/>
      <c r="L83" s="458"/>
      <c r="M83" s="458"/>
    </row>
    <row r="84" spans="1:13" hidden="1" outlineLevel="1">
      <c r="B84" s="770"/>
      <c r="C84" s="458"/>
      <c r="D84" s="458"/>
      <c r="E84" s="458"/>
      <c r="F84" s="458"/>
      <c r="G84" s="458"/>
      <c r="H84" s="458"/>
      <c r="I84" s="458"/>
      <c r="J84" s="458"/>
      <c r="K84" s="458"/>
      <c r="L84" s="458"/>
      <c r="M84" s="458"/>
    </row>
    <row r="85" spans="1:13" hidden="1" outlineLevel="1">
      <c r="B85" s="770" t="str">
        <f>'TSTCH FGD'!$B$2</f>
        <v>Texas State Technical College - Harlingen</v>
      </c>
      <c r="C85" s="458"/>
      <c r="D85" s="458">
        <f>'TSTCH FGD'!$D$19</f>
        <v>-8301</v>
      </c>
      <c r="E85" s="458">
        <f>'TSTCH FGD'!$E$19</f>
        <v>0</v>
      </c>
      <c r="F85" s="458">
        <f>'TSTCH FGD'!$F$19</f>
        <v>0</v>
      </c>
      <c r="G85" s="458">
        <f>'TSTCH FGD'!$G$19</f>
        <v>0</v>
      </c>
      <c r="H85" s="458">
        <f>'TSTCH FGD'!$H$19</f>
        <v>0</v>
      </c>
      <c r="I85" s="458">
        <f>'TSTCH FGD'!$I$19</f>
        <v>0</v>
      </c>
      <c r="J85" s="458">
        <f>'TSTCH FGD'!$J$19</f>
        <v>0</v>
      </c>
      <c r="K85" s="458">
        <f>'TSTCH FGD'!$K$19</f>
        <v>0</v>
      </c>
      <c r="L85" s="458">
        <f>'TSTCH FGD'!$L$19</f>
        <v>0</v>
      </c>
      <c r="M85" s="458">
        <f>'TSTCH FGD'!$M$19</f>
        <v>-8301</v>
      </c>
    </row>
    <row r="86" spans="1:13" hidden="1" outlineLevel="1">
      <c r="B86" s="770" t="str">
        <f>'TSTCM FGD'!$B$2</f>
        <v>Texas State Technical College - Marshall</v>
      </c>
      <c r="C86" s="458"/>
      <c r="D86" s="458">
        <f>'TSTCM FGD'!$D$19</f>
        <v>-34510</v>
      </c>
      <c r="E86" s="458">
        <f>'TSTCM FGD'!$E$19</f>
        <v>0</v>
      </c>
      <c r="F86" s="458">
        <f>'TSTCM FGD'!$F$19</f>
        <v>0</v>
      </c>
      <c r="G86" s="458">
        <f>'TSTCM FGD'!$G$19</f>
        <v>0</v>
      </c>
      <c r="H86" s="458">
        <f>'TSTCM FGD'!$H$19</f>
        <v>0</v>
      </c>
      <c r="I86" s="458">
        <f>'TSTCM FGD'!$I$19</f>
        <v>0</v>
      </c>
      <c r="J86" s="458">
        <f>'TSTCM FGD'!$J$19</f>
        <v>0</v>
      </c>
      <c r="K86" s="458">
        <f>'TSTCM FGD'!$K$19</f>
        <v>0</v>
      </c>
      <c r="L86" s="458">
        <f>'TSTCM FGD'!$L$19</f>
        <v>0</v>
      </c>
      <c r="M86" s="458">
        <f>'TSTCM FGD'!$M$19</f>
        <v>-34510</v>
      </c>
    </row>
    <row r="87" spans="1:13" hidden="1" outlineLevel="1">
      <c r="B87" s="770" t="str">
        <f>'TSTCW FGD'!$B$2</f>
        <v>Texas State Technical College - Waco</v>
      </c>
      <c r="C87" s="458"/>
      <c r="D87" s="458">
        <f>'TSTCW FGD'!$D$19</f>
        <v>-100050</v>
      </c>
      <c r="E87" s="458">
        <f>'TSTCW FGD'!$E$19</f>
        <v>0</v>
      </c>
      <c r="F87" s="458">
        <f>'TSTCW FGD'!$F$19</f>
        <v>0</v>
      </c>
      <c r="G87" s="458">
        <f>'TSTCW FGD'!$G$19</f>
        <v>0</v>
      </c>
      <c r="H87" s="458">
        <f>'TSTCW FGD'!$H$19</f>
        <v>0</v>
      </c>
      <c r="I87" s="458">
        <f>'TSTCW FGD'!$I$19</f>
        <v>0</v>
      </c>
      <c r="J87" s="458">
        <f>'TSTCW FGD'!$J$19</f>
        <v>0</v>
      </c>
      <c r="K87" s="458">
        <f>'TSTCW FGD'!$K$19</f>
        <v>0</v>
      </c>
      <c r="L87" s="458">
        <f>'TSTCW FGD'!$L$19</f>
        <v>0</v>
      </c>
      <c r="M87" s="458">
        <f>'TSTCW FGD'!$M$19</f>
        <v>-100050</v>
      </c>
    </row>
    <row r="88" spans="1:13" hidden="1" outlineLevel="1">
      <c r="A88" s="448" t="s">
        <v>1070</v>
      </c>
      <c r="B88" s="770" t="str">
        <f>'TSTCWT FGD'!$B$2</f>
        <v>Texas State Technical College - West Texas</v>
      </c>
      <c r="C88" s="458"/>
      <c r="D88" s="458">
        <f>'TSTCWT FGD'!$D$19</f>
        <v>-25506</v>
      </c>
      <c r="E88" s="458">
        <f>'TSTCWT FGD'!$E$19</f>
        <v>0</v>
      </c>
      <c r="F88" s="458">
        <f>'TSTCWT FGD'!$F$19</f>
        <v>0</v>
      </c>
      <c r="G88" s="458">
        <f>'TSTCWT FGD'!$G$19</f>
        <v>0</v>
      </c>
      <c r="H88" s="458">
        <f>'TSTCWT FGD'!$H$19</f>
        <v>0</v>
      </c>
      <c r="I88" s="458">
        <f>'TSTCWT FGD'!$I$19</f>
        <v>0</v>
      </c>
      <c r="J88" s="458">
        <f>'TSTCWT FGD'!$J$19</f>
        <v>0</v>
      </c>
      <c r="K88" s="458">
        <f>'TSTCWT FGD'!$K$19</f>
        <v>0</v>
      </c>
      <c r="L88" s="458">
        <f>'TSTCWT FGD'!$L$19</f>
        <v>0</v>
      </c>
      <c r="M88" s="458">
        <f>'TSTCWT FGD'!$M$19</f>
        <v>-25506</v>
      </c>
    </row>
    <row r="89" spans="1:13" hidden="1" outlineLevel="1">
      <c r="B89" s="770" t="str">
        <f>'TSTCNT FGD'!$B$2</f>
        <v>Texas State Technical College - North Texas</v>
      </c>
      <c r="C89" s="458"/>
      <c r="D89" s="458">
        <f>'TSTCNT FGD'!$D$19</f>
        <v>-4930</v>
      </c>
      <c r="E89" s="458">
        <f>'TSTCNT FGD'!$E$19</f>
        <v>0</v>
      </c>
      <c r="F89" s="458">
        <f>'TSTCNT FGD'!$F$19</f>
        <v>0</v>
      </c>
      <c r="G89" s="458">
        <f>'TSTCNT FGD'!$G$19</f>
        <v>0</v>
      </c>
      <c r="H89" s="458">
        <f>'TSTCNT FGD'!$H$19</f>
        <v>0</v>
      </c>
      <c r="I89" s="458">
        <f>'TSTCNT FGD'!$I$19</f>
        <v>0</v>
      </c>
      <c r="J89" s="458">
        <f>'TSTCNT FGD'!$J$19</f>
        <v>0</v>
      </c>
      <c r="K89" s="458">
        <f>'TSTCNT FGD'!$K$19</f>
        <v>0</v>
      </c>
      <c r="L89" s="458">
        <f>'TSTCNT FGD'!$L$19</f>
        <v>0</v>
      </c>
      <c r="M89" s="458">
        <f>'TSTCNT FGD'!$M$19</f>
        <v>-4930</v>
      </c>
    </row>
    <row r="90" spans="1:13" hidden="1" outlineLevel="1">
      <c r="B90" s="770" t="str">
        <f>'TSTCFB FGD'!$B$2</f>
        <v>Texas State Technical College - Fort Bend</v>
      </c>
      <c r="C90" s="458"/>
      <c r="D90" s="458">
        <f>'TSTCFB FGD'!$D$19</f>
        <v>-3938</v>
      </c>
      <c r="E90" s="458">
        <f>'TSTCFB FGD'!$E$19</f>
        <v>0</v>
      </c>
      <c r="F90" s="458">
        <f>'TSTCFB FGD'!$F$19</f>
        <v>0</v>
      </c>
      <c r="G90" s="458">
        <f>'TSTCFB FGD'!$G$19</f>
        <v>0</v>
      </c>
      <c r="H90" s="458">
        <f>'TSTCFB FGD'!$H$19</f>
        <v>0</v>
      </c>
      <c r="I90" s="458">
        <f>'TSTCFB FGD'!$I$19</f>
        <v>0</v>
      </c>
      <c r="J90" s="458">
        <f>'TSTCFB FGD'!$J$19</f>
        <v>0</v>
      </c>
      <c r="K90" s="458">
        <f>'TSTCFB FGD'!$K$19</f>
        <v>0</v>
      </c>
      <c r="L90" s="458">
        <f>'TSTCFB FGD'!$L$19</f>
        <v>0</v>
      </c>
      <c r="M90" s="458">
        <f>'TSTCFB FGD'!$M$19</f>
        <v>-3938</v>
      </c>
    </row>
    <row r="91" spans="1:13" collapsed="1">
      <c r="B91" s="428" t="s">
        <v>679</v>
      </c>
      <c r="C91" s="458"/>
      <c r="D91" s="458">
        <f t="shared" ref="D91:M91" si="7">SUM(D82:D90)</f>
        <v>-177235</v>
      </c>
      <c r="E91" s="458">
        <f t="shared" si="7"/>
        <v>0</v>
      </c>
      <c r="F91" s="458">
        <f t="shared" si="7"/>
        <v>0</v>
      </c>
      <c r="G91" s="458">
        <f t="shared" si="7"/>
        <v>0</v>
      </c>
      <c r="H91" s="458">
        <f t="shared" si="7"/>
        <v>0</v>
      </c>
      <c r="I91" s="458">
        <f t="shared" si="7"/>
        <v>0</v>
      </c>
      <c r="J91" s="458">
        <f t="shared" si="7"/>
        <v>0</v>
      </c>
      <c r="K91" s="458">
        <f t="shared" si="7"/>
        <v>0</v>
      </c>
      <c r="L91" s="458">
        <f t="shared" si="7"/>
        <v>0</v>
      </c>
      <c r="M91" s="458">
        <f t="shared" si="7"/>
        <v>-177235</v>
      </c>
    </row>
    <row r="92" spans="1:13" hidden="1" outlineLevel="1">
      <c r="B92" s="770"/>
      <c r="C92" s="458"/>
      <c r="D92" s="458"/>
      <c r="E92" s="458"/>
      <c r="F92" s="458"/>
      <c r="G92" s="458"/>
      <c r="H92" s="458"/>
      <c r="I92" s="458"/>
      <c r="J92" s="458"/>
      <c r="K92" s="458"/>
      <c r="L92" s="458"/>
      <c r="M92" s="458"/>
    </row>
    <row r="93" spans="1:13" hidden="1" outlineLevel="1">
      <c r="B93" s="770"/>
      <c r="C93" s="458"/>
      <c r="D93" s="458"/>
      <c r="E93" s="458"/>
      <c r="F93" s="458"/>
      <c r="G93" s="458"/>
      <c r="H93" s="458"/>
      <c r="I93" s="458"/>
      <c r="J93" s="458"/>
      <c r="K93" s="458"/>
      <c r="L93" s="458"/>
      <c r="M93" s="458"/>
    </row>
    <row r="94" spans="1:13" hidden="1" outlineLevel="1">
      <c r="B94" s="770"/>
      <c r="C94" s="458"/>
      <c r="D94" s="458"/>
      <c r="E94" s="458"/>
      <c r="F94" s="458"/>
      <c r="G94" s="458"/>
      <c r="H94" s="458"/>
      <c r="I94" s="458"/>
      <c r="J94" s="458"/>
      <c r="K94" s="458"/>
      <c r="L94" s="458"/>
      <c r="M94" s="458"/>
    </row>
    <row r="95" spans="1:13" hidden="1" outlineLevel="1">
      <c r="B95" s="770" t="str">
        <f>'TSTCH FGD'!$B$2</f>
        <v>Texas State Technical College - Harlingen</v>
      </c>
      <c r="C95" s="458"/>
      <c r="D95" s="458">
        <f>'TSTCH FGD'!$D$20</f>
        <v>0</v>
      </c>
      <c r="E95" s="458">
        <f>'TSTCH FGD'!$E$20</f>
        <v>0</v>
      </c>
      <c r="F95" s="458">
        <f>'TSTCH FGD'!$F$20</f>
        <v>0</v>
      </c>
      <c r="G95" s="458">
        <f>'TSTCH FGD'!$G$20</f>
        <v>0</v>
      </c>
      <c r="H95" s="458">
        <f>'TSTCH FGD'!$H$20</f>
        <v>0</v>
      </c>
      <c r="I95" s="458">
        <f>'TSTCH FGD'!$I$20</f>
        <v>0</v>
      </c>
      <c r="J95" s="458">
        <f>'TSTCH FGD'!$J$20</f>
        <v>0</v>
      </c>
      <c r="K95" s="458">
        <f>'TSTCH FGD'!$K$20</f>
        <v>0</v>
      </c>
      <c r="L95" s="458">
        <f>'TSTCH FGD'!$L$20</f>
        <v>0</v>
      </c>
      <c r="M95" s="458">
        <f>'TSTCH FGD'!$M$20</f>
        <v>0</v>
      </c>
    </row>
    <row r="96" spans="1:13" hidden="1" outlineLevel="1">
      <c r="B96" s="770" t="str">
        <f>'TSTCM FGD'!$B$2</f>
        <v>Texas State Technical College - Marshall</v>
      </c>
      <c r="C96" s="458"/>
      <c r="D96" s="458">
        <f>'TSTCM FGD'!$D$20</f>
        <v>0</v>
      </c>
      <c r="E96" s="458">
        <f>'TSTCM FGD'!$E$20</f>
        <v>0</v>
      </c>
      <c r="F96" s="458">
        <f>'TSTCM FGD'!$F$20</f>
        <v>0</v>
      </c>
      <c r="G96" s="458">
        <f>'TSTCM FGD'!$G$20</f>
        <v>0</v>
      </c>
      <c r="H96" s="458">
        <f>'TSTCM FGD'!$H$20</f>
        <v>0</v>
      </c>
      <c r="I96" s="458">
        <f>'TSTCM FGD'!$I$20</f>
        <v>0</v>
      </c>
      <c r="J96" s="458">
        <f>'TSTCM FGD'!$J$20</f>
        <v>0</v>
      </c>
      <c r="K96" s="458">
        <f>'TSTCM FGD'!$K$20</f>
        <v>0</v>
      </c>
      <c r="L96" s="458">
        <f>'TSTCM FGD'!$L$20</f>
        <v>0</v>
      </c>
      <c r="M96" s="458">
        <f>'TSTCM FGD'!$M$20</f>
        <v>0</v>
      </c>
    </row>
    <row r="97" spans="2:13" s="440" customFormat="1" hidden="1" outlineLevel="1">
      <c r="B97" s="770" t="str">
        <f>'TSTCW FGD'!$B$2</f>
        <v>Texas State Technical College - Waco</v>
      </c>
      <c r="C97" s="458"/>
      <c r="D97" s="458">
        <f>'TSTCW FGD'!$D$20</f>
        <v>0</v>
      </c>
      <c r="E97" s="458">
        <f>'TSTCW FGD'!$E$20</f>
        <v>0</v>
      </c>
      <c r="F97" s="458">
        <f>'TSTCW FGD'!$F$20</f>
        <v>0</v>
      </c>
      <c r="G97" s="458">
        <f>'TSTCW FGD'!$G$20</f>
        <v>0</v>
      </c>
      <c r="H97" s="458">
        <f>'TSTCW FGD'!$H$20</f>
        <v>0</v>
      </c>
      <c r="I97" s="458">
        <f>'TSTCW FGD'!$I$20</f>
        <v>0</v>
      </c>
      <c r="J97" s="458">
        <f>'TSTCW FGD'!$J$20</f>
        <v>0</v>
      </c>
      <c r="K97" s="458">
        <f>'TSTCW FGD'!$K$20</f>
        <v>0</v>
      </c>
      <c r="L97" s="458">
        <f>'TSTCW FGD'!$L$20</f>
        <v>0</v>
      </c>
      <c r="M97" s="458">
        <f>'TSTCW FGD'!$M$20</f>
        <v>0</v>
      </c>
    </row>
    <row r="98" spans="2:13" s="440" customFormat="1" hidden="1" outlineLevel="1">
      <c r="B98" s="770" t="str">
        <f>'TSTCWT FGD'!$B$2</f>
        <v>Texas State Technical College - West Texas</v>
      </c>
      <c r="C98" s="458"/>
      <c r="D98" s="458">
        <f>'TSTCWT FGD'!$D$20</f>
        <v>0</v>
      </c>
      <c r="E98" s="458">
        <f>'TSTCWT FGD'!$E$20</f>
        <v>0</v>
      </c>
      <c r="F98" s="458">
        <f>'TSTCWT FGD'!$F$20</f>
        <v>0</v>
      </c>
      <c r="G98" s="458">
        <f>'TSTCWT FGD'!$G$20</f>
        <v>0</v>
      </c>
      <c r="H98" s="458">
        <f>'TSTCWT FGD'!$H$20</f>
        <v>0</v>
      </c>
      <c r="I98" s="458">
        <f>'TSTCWT FGD'!$I$20</f>
        <v>0</v>
      </c>
      <c r="J98" s="458">
        <f>'TSTCWT FGD'!$J$20</f>
        <v>0</v>
      </c>
      <c r="K98" s="458">
        <f>'TSTCWT FGD'!$K$20</f>
        <v>0</v>
      </c>
      <c r="L98" s="458">
        <f>'TSTCWT FGD'!$L$20</f>
        <v>0</v>
      </c>
      <c r="M98" s="458">
        <f>'TSTCWT FGD'!$M$20</f>
        <v>0</v>
      </c>
    </row>
    <row r="99" spans="2:13" s="440" customFormat="1" hidden="1" outlineLevel="1">
      <c r="B99" s="770" t="str">
        <f>'TSTCNT FGD'!$B$2</f>
        <v>Texas State Technical College - North Texas</v>
      </c>
      <c r="C99" s="458"/>
      <c r="D99" s="458">
        <f>'TSTCNT FGD'!$D$20</f>
        <v>0</v>
      </c>
      <c r="E99" s="458">
        <f>'TSTCNT FGD'!$E$20</f>
        <v>0</v>
      </c>
      <c r="F99" s="458">
        <f>'TSTCNT FGD'!$F$20</f>
        <v>0</v>
      </c>
      <c r="G99" s="458">
        <f>'TSTCNT FGD'!$G$20</f>
        <v>0</v>
      </c>
      <c r="H99" s="458">
        <f>'TSTCNT FGD'!$H$20</f>
        <v>0</v>
      </c>
      <c r="I99" s="458">
        <f>'TSTCNT FGD'!$I$20</f>
        <v>0</v>
      </c>
      <c r="J99" s="458">
        <f>'TSTCNT FGD'!$J$20</f>
        <v>0</v>
      </c>
      <c r="K99" s="458">
        <f>'TSTCNT FGD'!$K$20</f>
        <v>0</v>
      </c>
      <c r="L99" s="458">
        <f>'TSTCNT FGD'!$L$20</f>
        <v>0</v>
      </c>
      <c r="M99" s="458">
        <f>'TSTCNT FGD'!$M$20</f>
        <v>0</v>
      </c>
    </row>
    <row r="100" spans="2:13" s="440" customFormat="1" hidden="1" outlineLevel="1">
      <c r="B100" s="770" t="str">
        <f>'TSTCFB FGD'!$B$2</f>
        <v>Texas State Technical College - Fort Bend</v>
      </c>
      <c r="C100" s="458"/>
      <c r="D100" s="458">
        <f>'TSTCFB FGD'!$D$20</f>
        <v>0</v>
      </c>
      <c r="E100" s="458">
        <f>'TSTCFB FGD'!$E$20</f>
        <v>-6831</v>
      </c>
      <c r="F100" s="458">
        <f>'TSTCFB FGD'!$F$20</f>
        <v>0</v>
      </c>
      <c r="G100" s="458">
        <f>'TSTCFB FGD'!$G$20</f>
        <v>0</v>
      </c>
      <c r="H100" s="458">
        <f>'TSTCFB FGD'!$H$20</f>
        <v>0</v>
      </c>
      <c r="I100" s="458">
        <f>'TSTCFB FGD'!$I$20</f>
        <v>0</v>
      </c>
      <c r="J100" s="458">
        <f>'TSTCFB FGD'!$J$20</f>
        <v>0</v>
      </c>
      <c r="K100" s="458">
        <f>'TSTCFB FGD'!$K$20</f>
        <v>0</v>
      </c>
      <c r="L100" s="458">
        <f>'TSTCFB FGD'!$L$20</f>
        <v>0</v>
      </c>
      <c r="M100" s="458">
        <f>'TSTCFB FGD'!$M$20</f>
        <v>-6831</v>
      </c>
    </row>
    <row r="101" spans="2:13" s="440" customFormat="1" collapsed="1">
      <c r="B101" s="428" t="s">
        <v>681</v>
      </c>
      <c r="C101" s="458"/>
      <c r="D101" s="458">
        <f t="shared" ref="D101:M101" si="8">SUM(D92:D100)</f>
        <v>0</v>
      </c>
      <c r="E101" s="458">
        <f t="shared" si="8"/>
        <v>-6831</v>
      </c>
      <c r="F101" s="458">
        <f t="shared" si="8"/>
        <v>0</v>
      </c>
      <c r="G101" s="458">
        <f t="shared" si="8"/>
        <v>0</v>
      </c>
      <c r="H101" s="458">
        <f t="shared" si="8"/>
        <v>0</v>
      </c>
      <c r="I101" s="458">
        <f t="shared" si="8"/>
        <v>0</v>
      </c>
      <c r="J101" s="458">
        <f t="shared" si="8"/>
        <v>0</v>
      </c>
      <c r="K101" s="458">
        <f t="shared" si="8"/>
        <v>0</v>
      </c>
      <c r="L101" s="458">
        <f t="shared" si="8"/>
        <v>0</v>
      </c>
      <c r="M101" s="458">
        <f t="shared" si="8"/>
        <v>-6831</v>
      </c>
    </row>
    <row r="102" spans="2:13" s="440" customFormat="1" hidden="1" outlineLevel="1">
      <c r="B102" s="770"/>
      <c r="C102" s="458"/>
      <c r="D102" s="458"/>
      <c r="E102" s="458"/>
      <c r="F102" s="458"/>
      <c r="G102" s="458"/>
      <c r="H102" s="458"/>
      <c r="I102" s="458"/>
      <c r="J102" s="458"/>
      <c r="K102" s="458"/>
      <c r="L102" s="458"/>
      <c r="M102" s="458"/>
    </row>
    <row r="103" spans="2:13" s="440" customFormat="1" hidden="1" outlineLevel="1">
      <c r="B103" s="770"/>
      <c r="C103" s="458"/>
      <c r="D103" s="458"/>
      <c r="E103" s="458"/>
      <c r="F103" s="458"/>
      <c r="G103" s="458"/>
      <c r="H103" s="458"/>
      <c r="I103" s="458"/>
      <c r="J103" s="458"/>
      <c r="K103" s="458"/>
      <c r="L103" s="458"/>
      <c r="M103" s="458"/>
    </row>
    <row r="104" spans="2:13" s="440" customFormat="1" hidden="1" outlineLevel="1">
      <c r="B104" s="770"/>
      <c r="C104" s="458"/>
      <c r="D104" s="458"/>
      <c r="E104" s="458"/>
      <c r="F104" s="458"/>
      <c r="G104" s="458"/>
      <c r="H104" s="458"/>
      <c r="I104" s="458"/>
      <c r="J104" s="458"/>
      <c r="K104" s="458"/>
      <c r="L104" s="458"/>
      <c r="M104" s="458"/>
    </row>
    <row r="105" spans="2:13" s="440" customFormat="1" hidden="1" outlineLevel="1">
      <c r="B105" s="770" t="str">
        <f>'TSTCH FGD'!$B$2</f>
        <v>Texas State Technical College - Harlingen</v>
      </c>
      <c r="C105" s="458"/>
      <c r="D105" s="458">
        <f>'TSTCH FGD'!$D$21</f>
        <v>0</v>
      </c>
      <c r="E105" s="458">
        <f>'TSTCH FGD'!$E$21</f>
        <v>0</v>
      </c>
      <c r="F105" s="458">
        <f>'TSTCH FGD'!$F$21</f>
        <v>0</v>
      </c>
      <c r="G105" s="458">
        <f>'TSTCH FGD'!$G$21</f>
        <v>0</v>
      </c>
      <c r="H105" s="458">
        <f>'TSTCH FGD'!$H$21</f>
        <v>0</v>
      </c>
      <c r="I105" s="458">
        <f>'TSTCH FGD'!$I$21</f>
        <v>0</v>
      </c>
      <c r="J105" s="458">
        <f>'TSTCH FGD'!$J$21</f>
        <v>0</v>
      </c>
      <c r="K105" s="458">
        <f>'TSTCH FGD'!$K$21</f>
        <v>0</v>
      </c>
      <c r="L105" s="458">
        <f>'TSTCH FGD'!$L$21</f>
        <v>0</v>
      </c>
      <c r="M105" s="458">
        <f>'TSTCH FGD'!$M$21</f>
        <v>0</v>
      </c>
    </row>
    <row r="106" spans="2:13" s="440" customFormat="1" hidden="1" outlineLevel="1">
      <c r="B106" s="770" t="str">
        <f>'TSTCM FGD'!$B$2</f>
        <v>Texas State Technical College - Marshall</v>
      </c>
      <c r="C106" s="458"/>
      <c r="D106" s="458">
        <f>'TSTCM FGD'!$D$21</f>
        <v>0</v>
      </c>
      <c r="E106" s="458">
        <f>'TSTCM FGD'!$E$21</f>
        <v>0</v>
      </c>
      <c r="F106" s="458">
        <f>'TSTCM FGD'!$F$21</f>
        <v>0</v>
      </c>
      <c r="G106" s="458">
        <f>'TSTCM FGD'!$G$21</f>
        <v>0</v>
      </c>
      <c r="H106" s="458">
        <f>'TSTCM FGD'!$H$21</f>
        <v>0</v>
      </c>
      <c r="I106" s="458">
        <f>'TSTCM FGD'!$I$21</f>
        <v>0</v>
      </c>
      <c r="J106" s="458">
        <f>'TSTCM FGD'!$J$21</f>
        <v>0</v>
      </c>
      <c r="K106" s="458">
        <f>'TSTCM FGD'!$K$21</f>
        <v>0</v>
      </c>
      <c r="L106" s="458">
        <f>'TSTCM FGD'!$L$21</f>
        <v>0</v>
      </c>
      <c r="M106" s="458">
        <f>'TSTCM FGD'!$M$21</f>
        <v>0</v>
      </c>
    </row>
    <row r="107" spans="2:13" s="440" customFormat="1" hidden="1" outlineLevel="1">
      <c r="B107" s="770" t="str">
        <f>'TSTCW FGD'!$B$2</f>
        <v>Texas State Technical College - Waco</v>
      </c>
      <c r="C107" s="458"/>
      <c r="D107" s="458">
        <f>'TSTCW FGD'!$D$21</f>
        <v>0</v>
      </c>
      <c r="E107" s="458">
        <f>'TSTCW FGD'!$E$21</f>
        <v>0</v>
      </c>
      <c r="F107" s="458">
        <f>'TSTCW FGD'!$F$21</f>
        <v>0</v>
      </c>
      <c r="G107" s="458">
        <f>'TSTCW FGD'!$G$21</f>
        <v>0</v>
      </c>
      <c r="H107" s="458">
        <f>'TSTCW FGD'!$H$21</f>
        <v>0</v>
      </c>
      <c r="I107" s="458">
        <f>'TSTCW FGD'!$I$21</f>
        <v>0</v>
      </c>
      <c r="J107" s="458">
        <f>'TSTCW FGD'!$J$21</f>
        <v>0</v>
      </c>
      <c r="K107" s="458">
        <f>'TSTCW FGD'!$K$21</f>
        <v>0</v>
      </c>
      <c r="L107" s="458">
        <f>'TSTCW FGD'!$L$21</f>
        <v>0</v>
      </c>
      <c r="M107" s="458">
        <f>'TSTCW FGD'!$M$21</f>
        <v>0</v>
      </c>
    </row>
    <row r="108" spans="2:13" s="440" customFormat="1" hidden="1" outlineLevel="1">
      <c r="B108" s="770" t="str">
        <f>'TSTCWT FGD'!$B$2</f>
        <v>Texas State Technical College - West Texas</v>
      </c>
      <c r="C108" s="458"/>
      <c r="D108" s="458">
        <f>'TSTCWT FGD'!$D$21</f>
        <v>0</v>
      </c>
      <c r="E108" s="458">
        <f>'TSTCWT FGD'!$E$21</f>
        <v>0</v>
      </c>
      <c r="F108" s="458">
        <f>'TSTCWT FGD'!$F$21</f>
        <v>0</v>
      </c>
      <c r="G108" s="458">
        <f>'TSTCWT FGD'!$G$21</f>
        <v>0</v>
      </c>
      <c r="H108" s="458">
        <f>'TSTCWT FGD'!$H$21</f>
        <v>0</v>
      </c>
      <c r="I108" s="458">
        <f>'TSTCWT FGD'!$I$21</f>
        <v>0</v>
      </c>
      <c r="J108" s="458">
        <f>'TSTCWT FGD'!$J$21</f>
        <v>0</v>
      </c>
      <c r="K108" s="458">
        <f>'TSTCWT FGD'!$K$21</f>
        <v>0</v>
      </c>
      <c r="L108" s="458">
        <f>'TSTCWT FGD'!$L$21</f>
        <v>0</v>
      </c>
      <c r="M108" s="458">
        <f>'TSTCWT FGD'!$M$21</f>
        <v>0</v>
      </c>
    </row>
    <row r="109" spans="2:13" s="440" customFormat="1" hidden="1" outlineLevel="1">
      <c r="B109" s="770" t="str">
        <f>'TSTCNT FGD'!$B$2</f>
        <v>Texas State Technical College - North Texas</v>
      </c>
      <c r="C109" s="458"/>
      <c r="D109" s="458">
        <f>'TSTCNT FGD'!$D$21</f>
        <v>0</v>
      </c>
      <c r="E109" s="458">
        <f>'TSTCNT FGD'!$E$21</f>
        <v>0</v>
      </c>
      <c r="F109" s="458">
        <f>'TSTCNT FGD'!$F$21</f>
        <v>0</v>
      </c>
      <c r="G109" s="458">
        <f>'TSTCNT FGD'!$G$21</f>
        <v>0</v>
      </c>
      <c r="H109" s="458">
        <f>'TSTCNT FGD'!$H$21</f>
        <v>0</v>
      </c>
      <c r="I109" s="458">
        <f>'TSTCNT FGD'!$I$21</f>
        <v>0</v>
      </c>
      <c r="J109" s="458">
        <f>'TSTCNT FGD'!$J$21</f>
        <v>0</v>
      </c>
      <c r="K109" s="458">
        <f>'TSTCNT FGD'!$K$21</f>
        <v>0</v>
      </c>
      <c r="L109" s="458">
        <f>'TSTCNT FGD'!$L$21</f>
        <v>0</v>
      </c>
      <c r="M109" s="458">
        <f>'TSTCNT FGD'!$M$21</f>
        <v>0</v>
      </c>
    </row>
    <row r="110" spans="2:13" s="440" customFormat="1" hidden="1" outlineLevel="1">
      <c r="B110" s="770" t="str">
        <f>'TSTCFB FGD'!$B$2</f>
        <v>Texas State Technical College - Fort Bend</v>
      </c>
      <c r="C110" s="458"/>
      <c r="D110" s="458">
        <f>'TSTCFB FGD'!$D$21</f>
        <v>0</v>
      </c>
      <c r="E110" s="458">
        <f>'TSTCFB FGD'!$E$21</f>
        <v>0</v>
      </c>
      <c r="F110" s="458">
        <f>'TSTCFB FGD'!$F$21</f>
        <v>0</v>
      </c>
      <c r="G110" s="458">
        <f>'TSTCFB FGD'!$G$21</f>
        <v>0</v>
      </c>
      <c r="H110" s="458">
        <f>'TSTCFB FGD'!$H$21</f>
        <v>0</v>
      </c>
      <c r="I110" s="458">
        <f>'TSTCFB FGD'!$I$21</f>
        <v>0</v>
      </c>
      <c r="J110" s="458">
        <f>'TSTCFB FGD'!$J$21</f>
        <v>0</v>
      </c>
      <c r="K110" s="458">
        <f>'TSTCFB FGD'!$K$21</f>
        <v>0</v>
      </c>
      <c r="L110" s="458">
        <f>'TSTCFB FGD'!$L$21</f>
        <v>0</v>
      </c>
      <c r="M110" s="458">
        <f>'TSTCFB FGD'!$M$21</f>
        <v>0</v>
      </c>
    </row>
    <row r="111" spans="2:13" s="440" customFormat="1" collapsed="1">
      <c r="B111" s="428" t="s">
        <v>683</v>
      </c>
      <c r="C111" s="458"/>
      <c r="D111" s="458">
        <f t="shared" ref="D111:M111" si="9">SUM(D102:D110)</f>
        <v>0</v>
      </c>
      <c r="E111" s="458">
        <f t="shared" si="9"/>
        <v>0</v>
      </c>
      <c r="F111" s="458">
        <f t="shared" si="9"/>
        <v>0</v>
      </c>
      <c r="G111" s="458">
        <f t="shared" si="9"/>
        <v>0</v>
      </c>
      <c r="H111" s="458">
        <f t="shared" si="9"/>
        <v>0</v>
      </c>
      <c r="I111" s="458">
        <f t="shared" si="9"/>
        <v>0</v>
      </c>
      <c r="J111" s="458">
        <f t="shared" si="9"/>
        <v>0</v>
      </c>
      <c r="K111" s="458">
        <f t="shared" si="9"/>
        <v>0</v>
      </c>
      <c r="L111" s="458">
        <f t="shared" si="9"/>
        <v>0</v>
      </c>
      <c r="M111" s="458">
        <f t="shared" si="9"/>
        <v>0</v>
      </c>
    </row>
    <row r="112" spans="2:13" s="440" customFormat="1" hidden="1" outlineLevel="1">
      <c r="B112" s="770"/>
      <c r="C112" s="458"/>
      <c r="D112" s="458"/>
      <c r="E112" s="458"/>
      <c r="F112" s="458"/>
      <c r="G112" s="458"/>
      <c r="H112" s="458"/>
      <c r="I112" s="458"/>
      <c r="J112" s="458"/>
      <c r="K112" s="458"/>
      <c r="L112" s="458"/>
      <c r="M112" s="458"/>
    </row>
    <row r="113" spans="2:13" s="440" customFormat="1" hidden="1" outlineLevel="1">
      <c r="B113" s="770"/>
      <c r="C113" s="458"/>
      <c r="D113" s="458"/>
      <c r="E113" s="458"/>
      <c r="F113" s="458"/>
      <c r="G113" s="458"/>
      <c r="H113" s="458"/>
      <c r="I113" s="458"/>
      <c r="J113" s="458"/>
      <c r="K113" s="458"/>
      <c r="L113" s="458"/>
      <c r="M113" s="458"/>
    </row>
    <row r="114" spans="2:13" s="440" customFormat="1" hidden="1" outlineLevel="1">
      <c r="B114" s="770"/>
      <c r="C114" s="458"/>
      <c r="D114" s="458"/>
      <c r="E114" s="458"/>
      <c r="F114" s="458"/>
      <c r="G114" s="458"/>
      <c r="H114" s="458"/>
      <c r="I114" s="458"/>
      <c r="J114" s="458"/>
      <c r="K114" s="458"/>
      <c r="L114" s="458"/>
      <c r="M114" s="458"/>
    </row>
    <row r="115" spans="2:13" s="440" customFormat="1" hidden="1" outlineLevel="1">
      <c r="B115" s="770" t="str">
        <f>'TSTCH FGD'!$B$2</f>
        <v>Texas State Technical College - Harlingen</v>
      </c>
      <c r="C115" s="458"/>
      <c r="D115" s="458">
        <f>'TSTCH FGD'!$D$22</f>
        <v>0</v>
      </c>
      <c r="E115" s="458">
        <f>'TSTCH FGD'!$E$22</f>
        <v>0</v>
      </c>
      <c r="F115" s="458">
        <f>'TSTCH FGD'!$F$22</f>
        <v>0</v>
      </c>
      <c r="G115" s="458">
        <f>'TSTCH FGD'!$G$22</f>
        <v>0</v>
      </c>
      <c r="H115" s="458">
        <f>'TSTCH FGD'!$H$22</f>
        <v>0</v>
      </c>
      <c r="I115" s="458">
        <f>'TSTCH FGD'!$I$22</f>
        <v>0</v>
      </c>
      <c r="J115" s="458">
        <f>'TSTCH FGD'!$J$22</f>
        <v>0</v>
      </c>
      <c r="K115" s="458">
        <f>'TSTCH FGD'!$K$22</f>
        <v>0</v>
      </c>
      <c r="L115" s="458">
        <f>'TSTCH FGD'!$L$22</f>
        <v>0</v>
      </c>
      <c r="M115" s="458">
        <f>'TSTCH FGD'!$M$22</f>
        <v>0</v>
      </c>
    </row>
    <row r="116" spans="2:13" s="440" customFormat="1" hidden="1" outlineLevel="1">
      <c r="B116" s="770" t="str">
        <f>'TSTCM FGD'!$B$2</f>
        <v>Texas State Technical College - Marshall</v>
      </c>
      <c r="C116" s="458"/>
      <c r="D116" s="458">
        <f>'TSTCM FGD'!$D$22</f>
        <v>0</v>
      </c>
      <c r="E116" s="458">
        <f>'TSTCM FGD'!$E$22</f>
        <v>0</v>
      </c>
      <c r="F116" s="458">
        <f>'TSTCM FGD'!$F$22</f>
        <v>0</v>
      </c>
      <c r="G116" s="458">
        <f>'TSTCM FGD'!$G$22</f>
        <v>0</v>
      </c>
      <c r="H116" s="458">
        <f>'TSTCM FGD'!$H$22</f>
        <v>0</v>
      </c>
      <c r="I116" s="458">
        <f>'TSTCM FGD'!$I$22</f>
        <v>0</v>
      </c>
      <c r="J116" s="458">
        <f>'TSTCM FGD'!$J$22</f>
        <v>0</v>
      </c>
      <c r="K116" s="458">
        <f>'TSTCM FGD'!$K$22</f>
        <v>0</v>
      </c>
      <c r="L116" s="458">
        <f>'TSTCM FGD'!$L$22</f>
        <v>0</v>
      </c>
      <c r="M116" s="458">
        <f>'TSTCM FGD'!$M$22</f>
        <v>0</v>
      </c>
    </row>
    <row r="117" spans="2:13" s="440" customFormat="1" hidden="1" outlineLevel="1">
      <c r="B117" s="770" t="str">
        <f>'TSTCW FGD'!$B$2</f>
        <v>Texas State Technical College - Waco</v>
      </c>
      <c r="C117" s="458"/>
      <c r="D117" s="458">
        <f>'TSTCW FGD'!$D$22</f>
        <v>0</v>
      </c>
      <c r="E117" s="458">
        <f>'TSTCW FGD'!$E$22</f>
        <v>0</v>
      </c>
      <c r="F117" s="458">
        <f>'TSTCW FGD'!$F$22</f>
        <v>0</v>
      </c>
      <c r="G117" s="458">
        <f>'TSTCW FGD'!$G$22</f>
        <v>0</v>
      </c>
      <c r="H117" s="458">
        <f>'TSTCW FGD'!$H$22</f>
        <v>0</v>
      </c>
      <c r="I117" s="458">
        <f>'TSTCW FGD'!$I$22</f>
        <v>0</v>
      </c>
      <c r="J117" s="458">
        <f>'TSTCW FGD'!$J$22</f>
        <v>0</v>
      </c>
      <c r="K117" s="458">
        <f>'TSTCW FGD'!$K$22</f>
        <v>0</v>
      </c>
      <c r="L117" s="458">
        <f>'TSTCW FGD'!$L$22</f>
        <v>0</v>
      </c>
      <c r="M117" s="458">
        <f>'TSTCW FGD'!$M$22</f>
        <v>0</v>
      </c>
    </row>
    <row r="118" spans="2:13" s="440" customFormat="1" hidden="1" outlineLevel="1">
      <c r="B118" s="770" t="str">
        <f>'TSTCWT FGD'!$B$2</f>
        <v>Texas State Technical College - West Texas</v>
      </c>
      <c r="C118" s="458"/>
      <c r="D118" s="458">
        <f>'TSTCWT FGD'!$D$22</f>
        <v>0</v>
      </c>
      <c r="E118" s="458">
        <f>'TSTCWT FGD'!$E$22</f>
        <v>0</v>
      </c>
      <c r="F118" s="458">
        <f>'TSTCWT FGD'!$F$22</f>
        <v>0</v>
      </c>
      <c r="G118" s="458">
        <f>'TSTCWT FGD'!$G$22</f>
        <v>0</v>
      </c>
      <c r="H118" s="458">
        <f>'TSTCWT FGD'!$H$22</f>
        <v>0</v>
      </c>
      <c r="I118" s="458">
        <f>'TSTCWT FGD'!$I$22</f>
        <v>0</v>
      </c>
      <c r="J118" s="458">
        <f>'TSTCWT FGD'!$J$22</f>
        <v>0</v>
      </c>
      <c r="K118" s="458">
        <f>'TSTCWT FGD'!$K$22</f>
        <v>0</v>
      </c>
      <c r="L118" s="458">
        <f>'TSTCWT FGD'!$L$22</f>
        <v>0</v>
      </c>
      <c r="M118" s="458">
        <f>'TSTCWT FGD'!$M$22</f>
        <v>0</v>
      </c>
    </row>
    <row r="119" spans="2:13" s="440" customFormat="1" hidden="1" outlineLevel="1">
      <c r="B119" s="770" t="str">
        <f>'TSTCNT FGD'!$B$2</f>
        <v>Texas State Technical College - North Texas</v>
      </c>
      <c r="C119" s="458"/>
      <c r="D119" s="458">
        <f>'TSTCNT FGD'!$D$22</f>
        <v>0</v>
      </c>
      <c r="E119" s="458">
        <f>'TSTCNT FGD'!$E$22</f>
        <v>0</v>
      </c>
      <c r="F119" s="458">
        <f>'TSTCNT FGD'!$F$22</f>
        <v>0</v>
      </c>
      <c r="G119" s="458">
        <f>'TSTCNT FGD'!$G$22</f>
        <v>0</v>
      </c>
      <c r="H119" s="458">
        <f>'TSTCNT FGD'!$H$22</f>
        <v>0</v>
      </c>
      <c r="I119" s="458">
        <f>'TSTCNT FGD'!$I$22</f>
        <v>0</v>
      </c>
      <c r="J119" s="458">
        <f>'TSTCNT FGD'!$J$22</f>
        <v>0</v>
      </c>
      <c r="K119" s="458">
        <f>'TSTCNT FGD'!$K$22</f>
        <v>0</v>
      </c>
      <c r="L119" s="458">
        <f>'TSTCNT FGD'!$L$22</f>
        <v>0</v>
      </c>
      <c r="M119" s="458">
        <f>'TSTCNT FGD'!$M$22</f>
        <v>0</v>
      </c>
    </row>
    <row r="120" spans="2:13" s="440" customFormat="1" hidden="1" outlineLevel="1">
      <c r="B120" s="770" t="str">
        <f>'TSTCFB FGD'!$B$2</f>
        <v>Texas State Technical College - Fort Bend</v>
      </c>
      <c r="C120" s="458"/>
      <c r="D120" s="458">
        <f>'TSTCFB FGD'!$D$22</f>
        <v>0</v>
      </c>
      <c r="E120" s="458">
        <f>'TSTCFB FGD'!$E$22</f>
        <v>0</v>
      </c>
      <c r="F120" s="458">
        <f>'TSTCFB FGD'!$F$22</f>
        <v>0</v>
      </c>
      <c r="G120" s="458">
        <f>'TSTCFB FGD'!$G$22</f>
        <v>0</v>
      </c>
      <c r="H120" s="458">
        <f>'TSTCFB FGD'!$H$22</f>
        <v>0</v>
      </c>
      <c r="I120" s="458">
        <f>'TSTCFB FGD'!$I$22</f>
        <v>0</v>
      </c>
      <c r="J120" s="458">
        <f>'TSTCFB FGD'!$J$22</f>
        <v>0</v>
      </c>
      <c r="K120" s="458">
        <f>'TSTCFB FGD'!$K$22</f>
        <v>0</v>
      </c>
      <c r="L120" s="458">
        <f>'TSTCFB FGD'!$L$22</f>
        <v>0</v>
      </c>
      <c r="M120" s="458">
        <f>'TSTCFB FGD'!$M$22</f>
        <v>0</v>
      </c>
    </row>
    <row r="121" spans="2:13" s="440" customFormat="1" collapsed="1">
      <c r="B121" s="428" t="s">
        <v>685</v>
      </c>
      <c r="C121" s="458"/>
      <c r="D121" s="458">
        <f t="shared" ref="D121:M121" si="10">SUM(D112:D120)</f>
        <v>0</v>
      </c>
      <c r="E121" s="458">
        <f t="shared" si="10"/>
        <v>0</v>
      </c>
      <c r="F121" s="458">
        <f t="shared" si="10"/>
        <v>0</v>
      </c>
      <c r="G121" s="458">
        <f t="shared" si="10"/>
        <v>0</v>
      </c>
      <c r="H121" s="458">
        <f t="shared" si="10"/>
        <v>0</v>
      </c>
      <c r="I121" s="458">
        <f t="shared" si="10"/>
        <v>0</v>
      </c>
      <c r="J121" s="458">
        <f t="shared" si="10"/>
        <v>0</v>
      </c>
      <c r="K121" s="458">
        <f t="shared" si="10"/>
        <v>0</v>
      </c>
      <c r="L121" s="458">
        <f t="shared" si="10"/>
        <v>0</v>
      </c>
      <c r="M121" s="458">
        <f t="shared" si="10"/>
        <v>0</v>
      </c>
    </row>
    <row r="122" spans="2:13" s="440" customFormat="1" hidden="1" outlineLevel="1">
      <c r="B122" s="770"/>
      <c r="C122" s="458"/>
      <c r="D122" s="458"/>
      <c r="E122" s="458"/>
      <c r="F122" s="458"/>
      <c r="G122" s="458"/>
      <c r="H122" s="458"/>
      <c r="I122" s="458"/>
      <c r="J122" s="458"/>
      <c r="K122" s="458"/>
      <c r="L122" s="458"/>
      <c r="M122" s="458"/>
    </row>
    <row r="123" spans="2:13" s="440" customFormat="1" hidden="1" outlineLevel="1">
      <c r="B123" s="770"/>
      <c r="C123" s="458"/>
      <c r="D123" s="458"/>
      <c r="E123" s="458"/>
      <c r="F123" s="458"/>
      <c r="G123" s="458"/>
      <c r="H123" s="458"/>
      <c r="I123" s="458"/>
      <c r="J123" s="458"/>
      <c r="K123" s="458"/>
      <c r="L123" s="458"/>
      <c r="M123" s="458"/>
    </row>
    <row r="124" spans="2:13" s="440" customFormat="1" hidden="1" outlineLevel="1">
      <c r="B124" s="770"/>
      <c r="C124" s="458"/>
      <c r="D124" s="458"/>
      <c r="E124" s="458"/>
      <c r="F124" s="458"/>
      <c r="G124" s="458"/>
      <c r="H124" s="458"/>
      <c r="I124" s="458"/>
      <c r="J124" s="458"/>
      <c r="K124" s="458"/>
      <c r="L124" s="458"/>
      <c r="M124" s="458"/>
    </row>
    <row r="125" spans="2:13" s="440" customFormat="1" hidden="1" outlineLevel="1">
      <c r="B125" s="770" t="str">
        <f>'TSTCH FGD'!$B$2</f>
        <v>Texas State Technical College - Harlingen</v>
      </c>
      <c r="C125" s="458"/>
      <c r="D125" s="458">
        <f>'TSTCH FGD'!$D$23</f>
        <v>1783613</v>
      </c>
      <c r="E125" s="458">
        <f>'TSTCH FGD'!$E$23</f>
        <v>10370933</v>
      </c>
      <c r="F125" s="458">
        <f>'TSTCH FGD'!$F$23</f>
        <v>0</v>
      </c>
      <c r="G125" s="458">
        <f>'TSTCH FGD'!$G$23</f>
        <v>0</v>
      </c>
      <c r="H125" s="458">
        <f>'TSTCH FGD'!$H$23</f>
        <v>0</v>
      </c>
      <c r="I125" s="458">
        <f>'TSTCH FGD'!$I$23</f>
        <v>0</v>
      </c>
      <c r="J125" s="458">
        <f>'TSTCH FGD'!$J$23</f>
        <v>0</v>
      </c>
      <c r="K125" s="458">
        <f>'TSTCH FGD'!$K$23</f>
        <v>0</v>
      </c>
      <c r="L125" s="458">
        <f>'TSTCH FGD'!$L$23</f>
        <v>0</v>
      </c>
      <c r="M125" s="458">
        <f>'TSTCH FGD'!$M$23</f>
        <v>12154546</v>
      </c>
    </row>
    <row r="126" spans="2:13" s="440" customFormat="1" hidden="1" outlineLevel="1">
      <c r="B126" s="770" t="str">
        <f>'TSTCM FGD'!$B$2</f>
        <v>Texas State Technical College - Marshall</v>
      </c>
      <c r="C126" s="458"/>
      <c r="D126" s="458">
        <f>'TSTCM FGD'!$D$23</f>
        <v>413778</v>
      </c>
      <c r="E126" s="458">
        <f>'TSTCM FGD'!$E$23</f>
        <v>3184296</v>
      </c>
      <c r="F126" s="458">
        <f>'TSTCM FGD'!$F$23</f>
        <v>0</v>
      </c>
      <c r="G126" s="458">
        <f>'TSTCM FGD'!$G$23</f>
        <v>0</v>
      </c>
      <c r="H126" s="458">
        <f>'TSTCM FGD'!$H$23</f>
        <v>0</v>
      </c>
      <c r="I126" s="458">
        <f>'TSTCM FGD'!$I$23</f>
        <v>0</v>
      </c>
      <c r="J126" s="458">
        <f>'TSTCM FGD'!$J$23</f>
        <v>0</v>
      </c>
      <c r="K126" s="458">
        <f>'TSTCM FGD'!$K$23</f>
        <v>0</v>
      </c>
      <c r="L126" s="458">
        <f>'TSTCM FGD'!$L$23</f>
        <v>0</v>
      </c>
      <c r="M126" s="458">
        <f>'TSTCM FGD'!$M$23</f>
        <v>3598074</v>
      </c>
    </row>
    <row r="127" spans="2:13" s="440" customFormat="1" hidden="1" outlineLevel="1">
      <c r="B127" s="770" t="str">
        <f>'TSTCW FGD'!$B$2</f>
        <v>Texas State Technical College - Waco</v>
      </c>
      <c r="C127" s="458"/>
      <c r="D127" s="458">
        <f>'TSTCW FGD'!$D$23</f>
        <v>3616046</v>
      </c>
      <c r="E127" s="458">
        <f>'TSTCW FGD'!$E$23</f>
        <v>26029440</v>
      </c>
      <c r="F127" s="458">
        <f>'TSTCW FGD'!$F$23</f>
        <v>0</v>
      </c>
      <c r="G127" s="458">
        <f>'TSTCW FGD'!$G$23</f>
        <v>0</v>
      </c>
      <c r="H127" s="458">
        <f>'TSTCW FGD'!$H$23</f>
        <v>0</v>
      </c>
      <c r="I127" s="458">
        <f>'TSTCW FGD'!$I$23</f>
        <v>0</v>
      </c>
      <c r="J127" s="458">
        <f>'TSTCW FGD'!$J$23</f>
        <v>0</v>
      </c>
      <c r="K127" s="458">
        <f>'TSTCW FGD'!$K$23</f>
        <v>0</v>
      </c>
      <c r="L127" s="458">
        <f>'TSTCW FGD'!$L$23</f>
        <v>0</v>
      </c>
      <c r="M127" s="458">
        <f>'TSTCW FGD'!$M$23</f>
        <v>29645486</v>
      </c>
    </row>
    <row r="128" spans="2:13" s="440" customFormat="1" hidden="1" outlineLevel="1">
      <c r="B128" s="770" t="str">
        <f>'TSTCWT FGD'!$B$2</f>
        <v>Texas State Technical College - West Texas</v>
      </c>
      <c r="C128" s="458"/>
      <c r="D128" s="458">
        <f>'TSTCWT FGD'!$D$23</f>
        <v>801490</v>
      </c>
      <c r="E128" s="458">
        <f>'TSTCWT FGD'!$E$23</f>
        <v>4198509</v>
      </c>
      <c r="F128" s="458">
        <f>'TSTCWT FGD'!$F$23</f>
        <v>0</v>
      </c>
      <c r="G128" s="458">
        <f>'TSTCWT FGD'!$G$23</f>
        <v>0</v>
      </c>
      <c r="H128" s="458">
        <f>'TSTCWT FGD'!$H$23</f>
        <v>0</v>
      </c>
      <c r="I128" s="458">
        <f>'TSTCWT FGD'!$I$23</f>
        <v>0</v>
      </c>
      <c r="J128" s="458">
        <f>'TSTCWT FGD'!$J$23</f>
        <v>0</v>
      </c>
      <c r="K128" s="458">
        <f>'TSTCWT FGD'!$K$23</f>
        <v>0</v>
      </c>
      <c r="L128" s="458">
        <f>'TSTCWT FGD'!$L$23</f>
        <v>0</v>
      </c>
      <c r="M128" s="458">
        <f>'TSTCWT FGD'!$M$23</f>
        <v>4999999</v>
      </c>
    </row>
    <row r="129" spans="2:13" s="440" customFormat="1" hidden="1" outlineLevel="1">
      <c r="B129" s="770" t="str">
        <f>'TSTCNT FGD'!$B$2</f>
        <v>Texas State Technical College - North Texas</v>
      </c>
      <c r="C129" s="458"/>
      <c r="D129" s="458">
        <f>'TSTCNT FGD'!$D$23</f>
        <v>135434</v>
      </c>
      <c r="E129" s="458">
        <f>'TSTCNT FGD'!$E$23</f>
        <v>1224535</v>
      </c>
      <c r="F129" s="458">
        <f>'TSTCNT FGD'!$F$23</f>
        <v>0</v>
      </c>
      <c r="G129" s="458">
        <f>'TSTCNT FGD'!$G$23</f>
        <v>0</v>
      </c>
      <c r="H129" s="458">
        <f>'TSTCNT FGD'!$H$23</f>
        <v>0</v>
      </c>
      <c r="I129" s="458">
        <f>'TSTCNT FGD'!$I$23</f>
        <v>0</v>
      </c>
      <c r="J129" s="458">
        <f>'TSTCNT FGD'!$J$23</f>
        <v>0</v>
      </c>
      <c r="K129" s="458">
        <f>'TSTCNT FGD'!$K$23</f>
        <v>0</v>
      </c>
      <c r="L129" s="458">
        <f>'TSTCNT FGD'!$L$23</f>
        <v>0</v>
      </c>
      <c r="M129" s="458">
        <f>'TSTCNT FGD'!$M$23</f>
        <v>1359969</v>
      </c>
    </row>
    <row r="130" spans="2:13" s="440" customFormat="1" hidden="1" outlineLevel="1">
      <c r="B130" s="770" t="str">
        <f>'TSTCFB FGD'!$B$2</f>
        <v>Texas State Technical College - Fort Bend</v>
      </c>
      <c r="C130" s="458"/>
      <c r="D130" s="458">
        <f>'TSTCFB FGD'!$D$23</f>
        <v>455975</v>
      </c>
      <c r="E130" s="458">
        <f>'TSTCFB FGD'!$E$23</f>
        <v>3503831</v>
      </c>
      <c r="F130" s="458">
        <f>'TSTCFB FGD'!$F$23</f>
        <v>0</v>
      </c>
      <c r="G130" s="458">
        <f>'TSTCFB FGD'!$G$23</f>
        <v>0</v>
      </c>
      <c r="H130" s="458">
        <f>'TSTCFB FGD'!$H$23</f>
        <v>0</v>
      </c>
      <c r="I130" s="458">
        <f>'TSTCFB FGD'!$I$23</f>
        <v>0</v>
      </c>
      <c r="J130" s="458">
        <f>'TSTCFB FGD'!$J$23</f>
        <v>0</v>
      </c>
      <c r="K130" s="458">
        <f>'TSTCFB FGD'!$K$23</f>
        <v>0</v>
      </c>
      <c r="L130" s="458">
        <f>'TSTCFB FGD'!$L$23</f>
        <v>0</v>
      </c>
      <c r="M130" s="458">
        <f>'TSTCFB FGD'!$M$23</f>
        <v>3959806</v>
      </c>
    </row>
    <row r="131" spans="2:13" s="440" customFormat="1" collapsed="1">
      <c r="B131" s="469" t="s">
        <v>688</v>
      </c>
      <c r="C131" s="771"/>
      <c r="D131" s="771">
        <f t="shared" ref="D131:M131" si="11">SUM(D122:D130)</f>
        <v>7206336</v>
      </c>
      <c r="E131" s="771">
        <f t="shared" si="11"/>
        <v>48511544</v>
      </c>
      <c r="F131" s="771">
        <f t="shared" si="11"/>
        <v>0</v>
      </c>
      <c r="G131" s="771">
        <f t="shared" si="11"/>
        <v>0</v>
      </c>
      <c r="H131" s="771">
        <f t="shared" si="11"/>
        <v>0</v>
      </c>
      <c r="I131" s="771">
        <f t="shared" si="11"/>
        <v>0</v>
      </c>
      <c r="J131" s="771">
        <f t="shared" si="11"/>
        <v>0</v>
      </c>
      <c r="K131" s="771">
        <f t="shared" si="11"/>
        <v>0</v>
      </c>
      <c r="L131" s="771">
        <f t="shared" si="11"/>
        <v>0</v>
      </c>
      <c r="M131" s="771">
        <f t="shared" si="11"/>
        <v>55717880</v>
      </c>
    </row>
    <row r="132" spans="2:13" s="440" customFormat="1" hidden="1" outlineLevel="1">
      <c r="B132" s="770"/>
      <c r="C132" s="772"/>
      <c r="D132" s="772"/>
      <c r="E132" s="772"/>
      <c r="F132" s="772"/>
      <c r="G132" s="772"/>
      <c r="H132" s="772"/>
      <c r="I132" s="772"/>
      <c r="J132" s="772"/>
      <c r="K132" s="772"/>
      <c r="L132" s="772"/>
      <c r="M132" s="772"/>
    </row>
    <row r="133" spans="2:13" s="440" customFormat="1" hidden="1" outlineLevel="1">
      <c r="B133" s="770"/>
      <c r="C133" s="772"/>
      <c r="D133" s="772"/>
      <c r="E133" s="772"/>
      <c r="F133" s="772"/>
      <c r="G133" s="772"/>
      <c r="H133" s="772"/>
      <c r="I133" s="772"/>
      <c r="J133" s="772"/>
      <c r="K133" s="772"/>
      <c r="L133" s="772"/>
      <c r="M133" s="772"/>
    </row>
    <row r="134" spans="2:13" s="440" customFormat="1" hidden="1" outlineLevel="1">
      <c r="B134" s="770"/>
      <c r="C134" s="772"/>
      <c r="D134" s="772"/>
      <c r="E134" s="772"/>
      <c r="F134" s="772"/>
      <c r="G134" s="772"/>
      <c r="H134" s="772"/>
      <c r="I134" s="772"/>
      <c r="J134" s="772"/>
      <c r="K134" s="772"/>
      <c r="L134" s="772"/>
      <c r="M134" s="772"/>
    </row>
    <row r="135" spans="2:13" s="440" customFormat="1" hidden="1" outlineLevel="1">
      <c r="B135" s="770" t="str">
        <f>'TSTCH FGD'!$B$2</f>
        <v>Texas State Technical College - Harlingen</v>
      </c>
      <c r="C135" s="772"/>
      <c r="D135" s="772">
        <f>'TSTCH FGD'!$D$24</f>
        <v>0</v>
      </c>
      <c r="E135" s="772">
        <f>'TSTCH FGD'!$E$24</f>
        <v>0</v>
      </c>
      <c r="F135" s="772">
        <f>'TSTCH FGD'!$F$24</f>
        <v>0</v>
      </c>
      <c r="G135" s="772">
        <f>'TSTCH FGD'!$G$24</f>
        <v>0</v>
      </c>
      <c r="H135" s="772">
        <f>'TSTCH FGD'!$H$24</f>
        <v>0</v>
      </c>
      <c r="I135" s="772">
        <f>'TSTCH FGD'!$I$24</f>
        <v>0</v>
      </c>
      <c r="J135" s="772">
        <f>'TSTCH FGD'!$J$24</f>
        <v>0</v>
      </c>
      <c r="K135" s="772">
        <f>'TSTCH FGD'!$K$24</f>
        <v>0</v>
      </c>
      <c r="L135" s="772">
        <f>'TSTCH FGD'!$L$24</f>
        <v>0</v>
      </c>
      <c r="M135" s="772">
        <f>'TSTCH FGD'!$M$24</f>
        <v>0</v>
      </c>
    </row>
    <row r="136" spans="2:13" s="440" customFormat="1" hidden="1" outlineLevel="1">
      <c r="B136" s="770" t="str">
        <f>'TSTCM FGD'!$B$2</f>
        <v>Texas State Technical College - Marshall</v>
      </c>
      <c r="C136" s="772"/>
      <c r="D136" s="772">
        <f>'TSTCM FGD'!$D$24</f>
        <v>0</v>
      </c>
      <c r="E136" s="772">
        <f>'TSTCM FGD'!$E$24</f>
        <v>0</v>
      </c>
      <c r="F136" s="772">
        <f>'TSTCM FGD'!$F$24</f>
        <v>0</v>
      </c>
      <c r="G136" s="772">
        <f>'TSTCM FGD'!$G$24</f>
        <v>0</v>
      </c>
      <c r="H136" s="772">
        <f>'TSTCM FGD'!$H$24</f>
        <v>0</v>
      </c>
      <c r="I136" s="772">
        <f>'TSTCM FGD'!$I$24</f>
        <v>0</v>
      </c>
      <c r="J136" s="772">
        <f>'TSTCM FGD'!$J$24</f>
        <v>0</v>
      </c>
      <c r="K136" s="772">
        <f>'TSTCM FGD'!$K$24</f>
        <v>0</v>
      </c>
      <c r="L136" s="772">
        <f>'TSTCM FGD'!$L$24</f>
        <v>0</v>
      </c>
      <c r="M136" s="772">
        <f>'TSTCM FGD'!$M$24</f>
        <v>0</v>
      </c>
    </row>
    <row r="137" spans="2:13" s="440" customFormat="1" hidden="1" outlineLevel="1">
      <c r="B137" s="770" t="str">
        <f>'TSTCW FGD'!$B$2</f>
        <v>Texas State Technical College - Waco</v>
      </c>
      <c r="C137" s="772"/>
      <c r="D137" s="772">
        <f>'TSTCW FGD'!$D$24</f>
        <v>0</v>
      </c>
      <c r="E137" s="772">
        <f>'TSTCW FGD'!$E$24</f>
        <v>0</v>
      </c>
      <c r="F137" s="772">
        <f>'TSTCW FGD'!$F$24</f>
        <v>0</v>
      </c>
      <c r="G137" s="772">
        <f>'TSTCW FGD'!$G$24</f>
        <v>0</v>
      </c>
      <c r="H137" s="772">
        <f>'TSTCW FGD'!$H$24</f>
        <v>0</v>
      </c>
      <c r="I137" s="772">
        <f>'TSTCW FGD'!$I$24</f>
        <v>0</v>
      </c>
      <c r="J137" s="772">
        <f>'TSTCW FGD'!$J$24</f>
        <v>0</v>
      </c>
      <c r="K137" s="772">
        <f>'TSTCW FGD'!$K$24</f>
        <v>0</v>
      </c>
      <c r="L137" s="772">
        <f>'TSTCW FGD'!$L$24</f>
        <v>0</v>
      </c>
      <c r="M137" s="772">
        <f>'TSTCW FGD'!$M$24</f>
        <v>0</v>
      </c>
    </row>
    <row r="138" spans="2:13" s="440" customFormat="1" hidden="1" outlineLevel="1">
      <c r="B138" s="770" t="str">
        <f>'TSTCWT FGD'!$B$2</f>
        <v>Texas State Technical College - West Texas</v>
      </c>
      <c r="C138" s="772"/>
      <c r="D138" s="772">
        <f>'TSTCWT FGD'!$D$24</f>
        <v>0</v>
      </c>
      <c r="E138" s="772">
        <f>'TSTCWT FGD'!$E$24</f>
        <v>0</v>
      </c>
      <c r="F138" s="772">
        <f>'TSTCWT FGD'!$F$24</f>
        <v>0</v>
      </c>
      <c r="G138" s="772">
        <f>'TSTCWT FGD'!$G$24</f>
        <v>0</v>
      </c>
      <c r="H138" s="772">
        <f>'TSTCWT FGD'!$H$24</f>
        <v>0</v>
      </c>
      <c r="I138" s="772">
        <f>'TSTCWT FGD'!$I$24</f>
        <v>0</v>
      </c>
      <c r="J138" s="772">
        <f>'TSTCWT FGD'!$J$24</f>
        <v>0</v>
      </c>
      <c r="K138" s="772">
        <f>'TSTCWT FGD'!$K$24</f>
        <v>0</v>
      </c>
      <c r="L138" s="772">
        <f>'TSTCWT FGD'!$L$24</f>
        <v>0</v>
      </c>
      <c r="M138" s="772">
        <f>'TSTCWT FGD'!$M$24</f>
        <v>0</v>
      </c>
    </row>
    <row r="139" spans="2:13" s="440" customFormat="1" hidden="1" outlineLevel="1">
      <c r="B139" s="770" t="str">
        <f>'TSTCNT FGD'!$B$2</f>
        <v>Texas State Technical College - North Texas</v>
      </c>
      <c r="C139" s="772"/>
      <c r="D139" s="772">
        <f>'TSTCNT FGD'!$D$24</f>
        <v>0</v>
      </c>
      <c r="E139" s="772">
        <f>'TSTCNT FGD'!$E$24</f>
        <v>0</v>
      </c>
      <c r="F139" s="772">
        <f>'TSTCNT FGD'!$F$24</f>
        <v>0</v>
      </c>
      <c r="G139" s="772">
        <f>'TSTCNT FGD'!$G$24</f>
        <v>0</v>
      </c>
      <c r="H139" s="772">
        <f>'TSTCNT FGD'!$H$24</f>
        <v>0</v>
      </c>
      <c r="I139" s="772">
        <f>'TSTCNT FGD'!$I$24</f>
        <v>0</v>
      </c>
      <c r="J139" s="772">
        <f>'TSTCNT FGD'!$J$24</f>
        <v>0</v>
      </c>
      <c r="K139" s="772">
        <f>'TSTCNT FGD'!$K$24</f>
        <v>0</v>
      </c>
      <c r="L139" s="772">
        <f>'TSTCNT FGD'!$L$24</f>
        <v>0</v>
      </c>
      <c r="M139" s="772">
        <f>'TSTCNT FGD'!$M$24</f>
        <v>0</v>
      </c>
    </row>
    <row r="140" spans="2:13" s="440" customFormat="1" hidden="1" outlineLevel="1">
      <c r="B140" s="770" t="str">
        <f>'TSTCFB FGD'!$B$2</f>
        <v>Texas State Technical College - Fort Bend</v>
      </c>
      <c r="C140" s="772"/>
      <c r="D140" s="772">
        <f>'TSTCFB FGD'!$D$24</f>
        <v>0</v>
      </c>
      <c r="E140" s="772">
        <f>'TSTCFB FGD'!$E$24</f>
        <v>0</v>
      </c>
      <c r="F140" s="772">
        <f>'TSTCFB FGD'!$F$24</f>
        <v>0</v>
      </c>
      <c r="G140" s="772">
        <f>'TSTCFB FGD'!$G$24</f>
        <v>0</v>
      </c>
      <c r="H140" s="772">
        <f>'TSTCFB FGD'!$H$24</f>
        <v>0</v>
      </c>
      <c r="I140" s="772">
        <f>'TSTCFB FGD'!$I$24</f>
        <v>0</v>
      </c>
      <c r="J140" s="772">
        <f>'TSTCFB FGD'!$J$24</f>
        <v>0</v>
      </c>
      <c r="K140" s="772">
        <f>'TSTCFB FGD'!$K$24</f>
        <v>0</v>
      </c>
      <c r="L140" s="772">
        <f>'TSTCFB FGD'!$L$24</f>
        <v>0</v>
      </c>
      <c r="M140" s="772">
        <f>'TSTCFB FGD'!$M$24</f>
        <v>0</v>
      </c>
    </row>
    <row r="141" spans="2:13" s="440" customFormat="1" collapsed="1">
      <c r="B141" s="428" t="s">
        <v>689</v>
      </c>
      <c r="C141" s="458"/>
      <c r="D141" s="458">
        <f t="shared" ref="D141:M141" si="12">SUM(D132:D140)</f>
        <v>0</v>
      </c>
      <c r="E141" s="458">
        <f t="shared" si="12"/>
        <v>0</v>
      </c>
      <c r="F141" s="458">
        <f t="shared" si="12"/>
        <v>0</v>
      </c>
      <c r="G141" s="458">
        <f t="shared" si="12"/>
        <v>0</v>
      </c>
      <c r="H141" s="458">
        <f t="shared" si="12"/>
        <v>0</v>
      </c>
      <c r="I141" s="458">
        <f t="shared" si="12"/>
        <v>0</v>
      </c>
      <c r="J141" s="458">
        <f t="shared" si="12"/>
        <v>0</v>
      </c>
      <c r="K141" s="458">
        <f t="shared" si="12"/>
        <v>0</v>
      </c>
      <c r="L141" s="458">
        <f t="shared" si="12"/>
        <v>0</v>
      </c>
      <c r="M141" s="772">
        <f t="shared" si="12"/>
        <v>0</v>
      </c>
    </row>
    <row r="142" spans="2:13" s="440" customFormat="1" hidden="1" outlineLevel="1">
      <c r="B142" s="770"/>
      <c r="C142" s="458"/>
      <c r="D142" s="458"/>
      <c r="E142" s="458"/>
      <c r="F142" s="458"/>
      <c r="G142" s="458"/>
      <c r="H142" s="458"/>
      <c r="I142" s="458"/>
      <c r="J142" s="458"/>
      <c r="K142" s="458"/>
      <c r="L142" s="458"/>
      <c r="M142" s="772"/>
    </row>
    <row r="143" spans="2:13" s="440" customFormat="1" hidden="1" outlineLevel="1">
      <c r="B143" s="770"/>
      <c r="C143" s="458"/>
      <c r="D143" s="458"/>
      <c r="E143" s="458"/>
      <c r="F143" s="458"/>
      <c r="G143" s="458"/>
      <c r="H143" s="458"/>
      <c r="I143" s="458"/>
      <c r="J143" s="458"/>
      <c r="K143" s="458"/>
      <c r="L143" s="458"/>
      <c r="M143" s="772"/>
    </row>
    <row r="144" spans="2:13" s="440" customFormat="1" hidden="1" outlineLevel="1">
      <c r="B144" s="770"/>
      <c r="C144" s="458"/>
      <c r="D144" s="458"/>
      <c r="E144" s="458"/>
      <c r="F144" s="458"/>
      <c r="G144" s="458"/>
      <c r="H144" s="458"/>
      <c r="I144" s="458"/>
      <c r="J144" s="458"/>
      <c r="K144" s="458"/>
      <c r="L144" s="458"/>
      <c r="M144" s="772"/>
    </row>
    <row r="145" spans="2:13" s="440" customFormat="1" hidden="1" outlineLevel="1">
      <c r="B145" s="770" t="str">
        <f>'TSTCH FGD'!$B$2</f>
        <v>Texas State Technical College - Harlingen</v>
      </c>
      <c r="C145" s="458"/>
      <c r="D145" s="458">
        <f>'TSTCH FGD'!$D$25</f>
        <v>0</v>
      </c>
      <c r="E145" s="458">
        <f>'TSTCH FGD'!$E$25</f>
        <v>0</v>
      </c>
      <c r="F145" s="458">
        <f>'TSTCH FGD'!$F$25</f>
        <v>0</v>
      </c>
      <c r="G145" s="458">
        <f>'TSTCH FGD'!$G$25</f>
        <v>0</v>
      </c>
      <c r="H145" s="458">
        <f>'TSTCH FGD'!$H$25</f>
        <v>0</v>
      </c>
      <c r="I145" s="458">
        <f>'TSTCH FGD'!$I$25</f>
        <v>0</v>
      </c>
      <c r="J145" s="458">
        <f>'TSTCH FGD'!$J$25</f>
        <v>0</v>
      </c>
      <c r="K145" s="458">
        <f>'TSTCH FGD'!$K$25</f>
        <v>0</v>
      </c>
      <c r="L145" s="458">
        <f>'TSTCH FGD'!$L$25</f>
        <v>0</v>
      </c>
      <c r="M145" s="772">
        <f>'TSTCH FGD'!$M$25</f>
        <v>0</v>
      </c>
    </row>
    <row r="146" spans="2:13" s="440" customFormat="1" hidden="1" outlineLevel="1">
      <c r="B146" s="770" t="str">
        <f>'TSTCM FGD'!$B$2</f>
        <v>Texas State Technical College - Marshall</v>
      </c>
      <c r="C146" s="458"/>
      <c r="D146" s="458">
        <f>'TSTCM FGD'!$D$25</f>
        <v>0</v>
      </c>
      <c r="E146" s="458">
        <f>'TSTCM FGD'!$E$25</f>
        <v>0</v>
      </c>
      <c r="F146" s="458">
        <f>'TSTCM FGD'!$F$25</f>
        <v>0</v>
      </c>
      <c r="G146" s="458">
        <f>'TSTCM FGD'!$G$25</f>
        <v>0</v>
      </c>
      <c r="H146" s="458">
        <f>'TSTCM FGD'!$H$25</f>
        <v>0</v>
      </c>
      <c r="I146" s="458">
        <f>'TSTCM FGD'!$I$25</f>
        <v>0</v>
      </c>
      <c r="J146" s="458">
        <f>'TSTCM FGD'!$J$25</f>
        <v>0</v>
      </c>
      <c r="K146" s="458">
        <f>'TSTCM FGD'!$K$25</f>
        <v>0</v>
      </c>
      <c r="L146" s="458">
        <f>'TSTCM FGD'!$L$25</f>
        <v>0</v>
      </c>
      <c r="M146" s="772">
        <f>'TSTCM FGD'!$M$25</f>
        <v>0</v>
      </c>
    </row>
    <row r="147" spans="2:13" s="440" customFormat="1" hidden="1" outlineLevel="1">
      <c r="B147" s="770" t="str">
        <f>'TSTCW FGD'!$B$2</f>
        <v>Texas State Technical College - Waco</v>
      </c>
      <c r="C147" s="458"/>
      <c r="D147" s="458">
        <f>'TSTCW FGD'!$D$25</f>
        <v>0</v>
      </c>
      <c r="E147" s="458">
        <f>'TSTCW FGD'!$E$25</f>
        <v>0</v>
      </c>
      <c r="F147" s="458">
        <f>'TSTCW FGD'!$F$25</f>
        <v>0</v>
      </c>
      <c r="G147" s="458">
        <f>'TSTCW FGD'!$G$25</f>
        <v>0</v>
      </c>
      <c r="H147" s="458">
        <f>'TSTCW FGD'!$H$25</f>
        <v>0</v>
      </c>
      <c r="I147" s="458">
        <f>'TSTCW FGD'!$I$25</f>
        <v>0</v>
      </c>
      <c r="J147" s="458">
        <f>'TSTCW FGD'!$J$25</f>
        <v>0</v>
      </c>
      <c r="K147" s="458">
        <f>'TSTCW FGD'!$K$25</f>
        <v>0</v>
      </c>
      <c r="L147" s="458">
        <f>'TSTCW FGD'!$L$25</f>
        <v>0</v>
      </c>
      <c r="M147" s="772">
        <f>'TSTCW FGD'!$M$25</f>
        <v>0</v>
      </c>
    </row>
    <row r="148" spans="2:13" s="440" customFormat="1" hidden="1" outlineLevel="1">
      <c r="B148" s="770" t="str">
        <f>'TSTCWT FGD'!$B$2</f>
        <v>Texas State Technical College - West Texas</v>
      </c>
      <c r="C148" s="458"/>
      <c r="D148" s="458">
        <f>'TSTCWT FGD'!$D$25</f>
        <v>0</v>
      </c>
      <c r="E148" s="458">
        <f>'TSTCWT FGD'!$E$25</f>
        <v>0</v>
      </c>
      <c r="F148" s="458">
        <f>'TSTCWT FGD'!$F$25</f>
        <v>0</v>
      </c>
      <c r="G148" s="458">
        <f>'TSTCWT FGD'!$G$25</f>
        <v>0</v>
      </c>
      <c r="H148" s="458">
        <f>'TSTCWT FGD'!$H$25</f>
        <v>0</v>
      </c>
      <c r="I148" s="458">
        <f>'TSTCWT FGD'!$I$25</f>
        <v>0</v>
      </c>
      <c r="J148" s="458">
        <f>'TSTCWT FGD'!$J$25</f>
        <v>0</v>
      </c>
      <c r="K148" s="458">
        <f>'TSTCWT FGD'!$K$25</f>
        <v>0</v>
      </c>
      <c r="L148" s="458">
        <f>'TSTCWT FGD'!$L$25</f>
        <v>0</v>
      </c>
      <c r="M148" s="772">
        <f>'TSTCWT FGD'!$M$25</f>
        <v>0</v>
      </c>
    </row>
    <row r="149" spans="2:13" s="440" customFormat="1" hidden="1" outlineLevel="1">
      <c r="B149" s="770" t="str">
        <f>'TSTCNT FGD'!$B$2</f>
        <v>Texas State Technical College - North Texas</v>
      </c>
      <c r="C149" s="458"/>
      <c r="D149" s="458">
        <f>'TSTCNT FGD'!$D$25</f>
        <v>0</v>
      </c>
      <c r="E149" s="458">
        <f>'TSTCNT FGD'!$E$25</f>
        <v>0</v>
      </c>
      <c r="F149" s="458">
        <f>'TSTCNT FGD'!$F$25</f>
        <v>0</v>
      </c>
      <c r="G149" s="458">
        <f>'TSTCNT FGD'!$G$25</f>
        <v>0</v>
      </c>
      <c r="H149" s="458">
        <f>'TSTCNT FGD'!$H$25</f>
        <v>0</v>
      </c>
      <c r="I149" s="458">
        <f>'TSTCNT FGD'!$I$25</f>
        <v>0</v>
      </c>
      <c r="J149" s="458">
        <f>'TSTCNT FGD'!$J$25</f>
        <v>0</v>
      </c>
      <c r="K149" s="458">
        <f>'TSTCNT FGD'!$K$25</f>
        <v>0</v>
      </c>
      <c r="L149" s="458">
        <f>'TSTCNT FGD'!$L$25</f>
        <v>0</v>
      </c>
      <c r="M149" s="772">
        <f>'TSTCNT FGD'!$M$25</f>
        <v>0</v>
      </c>
    </row>
    <row r="150" spans="2:13" s="440" customFormat="1" hidden="1" outlineLevel="1">
      <c r="B150" s="770" t="str">
        <f>'TSTCFB FGD'!$B$2</f>
        <v>Texas State Technical College - Fort Bend</v>
      </c>
      <c r="C150" s="458"/>
      <c r="D150" s="458">
        <f>'TSTCFB FGD'!$D$25</f>
        <v>0</v>
      </c>
      <c r="E150" s="458">
        <f>'TSTCFB FGD'!$E$25</f>
        <v>0</v>
      </c>
      <c r="F150" s="458">
        <f>'TSTCFB FGD'!$F$25</f>
        <v>0</v>
      </c>
      <c r="G150" s="458">
        <f>'TSTCFB FGD'!$G$25</f>
        <v>0</v>
      </c>
      <c r="H150" s="458">
        <f>'TSTCFB FGD'!$H$25</f>
        <v>0</v>
      </c>
      <c r="I150" s="458">
        <f>'TSTCFB FGD'!$I$25</f>
        <v>0</v>
      </c>
      <c r="J150" s="458">
        <f>'TSTCFB FGD'!$J$25</f>
        <v>0</v>
      </c>
      <c r="K150" s="458">
        <f>'TSTCFB FGD'!$K$25</f>
        <v>0</v>
      </c>
      <c r="L150" s="458">
        <f>'TSTCFB FGD'!$L$25</f>
        <v>0</v>
      </c>
      <c r="M150" s="772">
        <f>'TSTCFB FGD'!$M$25</f>
        <v>0</v>
      </c>
    </row>
    <row r="151" spans="2:13" s="440" customFormat="1" collapsed="1">
      <c r="B151" s="428" t="s">
        <v>691</v>
      </c>
      <c r="C151" s="458"/>
      <c r="D151" s="458">
        <f t="shared" ref="D151:M151" si="13">SUM(D142:D150)</f>
        <v>0</v>
      </c>
      <c r="E151" s="458">
        <f t="shared" si="13"/>
        <v>0</v>
      </c>
      <c r="F151" s="458">
        <f t="shared" si="13"/>
        <v>0</v>
      </c>
      <c r="G151" s="458">
        <f t="shared" si="13"/>
        <v>0</v>
      </c>
      <c r="H151" s="458">
        <f t="shared" si="13"/>
        <v>0</v>
      </c>
      <c r="I151" s="458">
        <f t="shared" si="13"/>
        <v>0</v>
      </c>
      <c r="J151" s="458">
        <f t="shared" si="13"/>
        <v>0</v>
      </c>
      <c r="K151" s="458">
        <f t="shared" si="13"/>
        <v>0</v>
      </c>
      <c r="L151" s="458">
        <f t="shared" si="13"/>
        <v>0</v>
      </c>
      <c r="M151" s="772">
        <f t="shared" si="13"/>
        <v>0</v>
      </c>
    </row>
    <row r="152" spans="2:13" s="440" customFormat="1" hidden="1" outlineLevel="1">
      <c r="B152" s="770"/>
      <c r="C152" s="458"/>
      <c r="D152" s="458"/>
      <c r="E152" s="458"/>
      <c r="F152" s="458"/>
      <c r="G152" s="458"/>
      <c r="H152" s="458"/>
      <c r="I152" s="458"/>
      <c r="J152" s="458"/>
      <c r="K152" s="458"/>
      <c r="L152" s="458"/>
      <c r="M152" s="772"/>
    </row>
    <row r="153" spans="2:13" s="440" customFormat="1" hidden="1" outlineLevel="1">
      <c r="B153" s="770"/>
      <c r="C153" s="458"/>
      <c r="D153" s="458"/>
      <c r="E153" s="458"/>
      <c r="F153" s="458"/>
      <c r="G153" s="458"/>
      <c r="H153" s="458"/>
      <c r="I153" s="458"/>
      <c r="J153" s="458"/>
      <c r="K153" s="458"/>
      <c r="L153" s="458"/>
      <c r="M153" s="772"/>
    </row>
    <row r="154" spans="2:13" s="440" customFormat="1" hidden="1" outlineLevel="1">
      <c r="B154" s="770"/>
      <c r="C154" s="458"/>
      <c r="D154" s="458"/>
      <c r="E154" s="458"/>
      <c r="F154" s="458"/>
      <c r="G154" s="458"/>
      <c r="H154" s="458"/>
      <c r="I154" s="458"/>
      <c r="J154" s="458"/>
      <c r="K154" s="458"/>
      <c r="L154" s="458"/>
      <c r="M154" s="772"/>
    </row>
    <row r="155" spans="2:13" s="440" customFormat="1" hidden="1" outlineLevel="1">
      <c r="B155" s="770" t="str">
        <f>'TSTCH FGD'!$B$2</f>
        <v>Texas State Technical College - Harlingen</v>
      </c>
      <c r="C155" s="458"/>
      <c r="D155" s="458">
        <f>'TSTCH FGD'!$D$26</f>
        <v>-160651</v>
      </c>
      <c r="E155" s="458">
        <f>'TSTCH FGD'!$E$26</f>
        <v>0</v>
      </c>
      <c r="F155" s="458">
        <f>'TSTCH FGD'!$F$26</f>
        <v>0</v>
      </c>
      <c r="G155" s="458">
        <f>'TSTCH FGD'!$G$26</f>
        <v>0</v>
      </c>
      <c r="H155" s="458">
        <f>'TSTCH FGD'!$H$26</f>
        <v>0</v>
      </c>
      <c r="I155" s="458">
        <f>'TSTCH FGD'!$I$26</f>
        <v>0</v>
      </c>
      <c r="J155" s="458">
        <f>'TSTCH FGD'!$J$26</f>
        <v>0</v>
      </c>
      <c r="K155" s="458">
        <f>'TSTCH FGD'!$K$26</f>
        <v>0</v>
      </c>
      <c r="L155" s="458">
        <f>'TSTCH FGD'!$L$26</f>
        <v>0</v>
      </c>
      <c r="M155" s="772">
        <f>'TSTCH FGD'!$M$26</f>
        <v>-160651</v>
      </c>
    </row>
    <row r="156" spans="2:13" s="440" customFormat="1" hidden="1" outlineLevel="1">
      <c r="B156" s="770" t="str">
        <f>'TSTCM FGD'!$B$2</f>
        <v>Texas State Technical College - Marshall</v>
      </c>
      <c r="C156" s="458"/>
      <c r="D156" s="458">
        <f>'TSTCM FGD'!$D$26</f>
        <v>-63181</v>
      </c>
      <c r="E156" s="458">
        <f>'TSTCM FGD'!$E$26</f>
        <v>0</v>
      </c>
      <c r="F156" s="458">
        <f>'TSTCM FGD'!$F$26</f>
        <v>0</v>
      </c>
      <c r="G156" s="458">
        <f>'TSTCM FGD'!$G$26</f>
        <v>0</v>
      </c>
      <c r="H156" s="458">
        <f>'TSTCM FGD'!$H$26</f>
        <v>0</v>
      </c>
      <c r="I156" s="458">
        <f>'TSTCM FGD'!$I$26</f>
        <v>0</v>
      </c>
      <c r="J156" s="458">
        <f>'TSTCM FGD'!$J$26</f>
        <v>0</v>
      </c>
      <c r="K156" s="458">
        <f>'TSTCM FGD'!$K$26</f>
        <v>0</v>
      </c>
      <c r="L156" s="458">
        <f>'TSTCM FGD'!$L$26</f>
        <v>0</v>
      </c>
      <c r="M156" s="772">
        <f>'TSTCM FGD'!$M$26</f>
        <v>-63181</v>
      </c>
    </row>
    <row r="157" spans="2:13" s="440" customFormat="1" hidden="1" outlineLevel="1">
      <c r="B157" s="770" t="str">
        <f>'TSTCW FGD'!$B$2</f>
        <v>Texas State Technical College - Waco</v>
      </c>
      <c r="C157" s="458"/>
      <c r="D157" s="458">
        <f>'TSTCW FGD'!$D$26</f>
        <v>-270667</v>
      </c>
      <c r="E157" s="458">
        <f>'TSTCW FGD'!$E$26</f>
        <v>0</v>
      </c>
      <c r="F157" s="458">
        <f>'TSTCW FGD'!$F$26</f>
        <v>0</v>
      </c>
      <c r="G157" s="458">
        <f>'TSTCW FGD'!$G$26</f>
        <v>0</v>
      </c>
      <c r="H157" s="458">
        <f>'TSTCW FGD'!$H$26</f>
        <v>0</v>
      </c>
      <c r="I157" s="458">
        <f>'TSTCW FGD'!$I$26</f>
        <v>0</v>
      </c>
      <c r="J157" s="458">
        <f>'TSTCW FGD'!$J$26</f>
        <v>0</v>
      </c>
      <c r="K157" s="458">
        <f>'TSTCW FGD'!$K$26</f>
        <v>0</v>
      </c>
      <c r="L157" s="458">
        <f>'TSTCW FGD'!$L$26</f>
        <v>0</v>
      </c>
      <c r="M157" s="772">
        <f>'TSTCW FGD'!$M$26</f>
        <v>-270667</v>
      </c>
    </row>
    <row r="158" spans="2:13" s="440" customFormat="1" hidden="1" outlineLevel="1">
      <c r="B158" s="770" t="str">
        <f>'TSTCWT FGD'!$B$2</f>
        <v>Texas State Technical College - West Texas</v>
      </c>
      <c r="C158" s="458"/>
      <c r="D158" s="458">
        <f>'TSTCWT FGD'!$D$26</f>
        <v>-122337</v>
      </c>
      <c r="E158" s="458">
        <f>'TSTCWT FGD'!$E$26</f>
        <v>0</v>
      </c>
      <c r="F158" s="458">
        <f>'TSTCWT FGD'!$F$26</f>
        <v>0</v>
      </c>
      <c r="G158" s="458">
        <f>'TSTCWT FGD'!$G$26</f>
        <v>0</v>
      </c>
      <c r="H158" s="458">
        <f>'TSTCWT FGD'!$H$26</f>
        <v>0</v>
      </c>
      <c r="I158" s="458">
        <f>'TSTCWT FGD'!$I$26</f>
        <v>0</v>
      </c>
      <c r="J158" s="458">
        <f>'TSTCWT FGD'!$J$26</f>
        <v>0</v>
      </c>
      <c r="K158" s="458">
        <f>'TSTCWT FGD'!$K$26</f>
        <v>0</v>
      </c>
      <c r="L158" s="458">
        <f>'TSTCWT FGD'!$L$26</f>
        <v>0</v>
      </c>
      <c r="M158" s="772">
        <f>'TSTCWT FGD'!$M$26</f>
        <v>-122337</v>
      </c>
    </row>
    <row r="159" spans="2:13" s="440" customFormat="1" hidden="1" outlineLevel="1">
      <c r="B159" s="770" t="str">
        <f>'TSTCNT FGD'!$B$2</f>
        <v>Texas State Technical College - North Texas</v>
      </c>
      <c r="C159" s="458"/>
      <c r="D159" s="458">
        <f>'TSTCNT FGD'!$D$26</f>
        <v>-4438</v>
      </c>
      <c r="E159" s="458">
        <f>'TSTCNT FGD'!$E$26</f>
        <v>0</v>
      </c>
      <c r="F159" s="458">
        <f>'TSTCNT FGD'!$F$26</f>
        <v>0</v>
      </c>
      <c r="G159" s="458">
        <f>'TSTCNT FGD'!$G$26</f>
        <v>0</v>
      </c>
      <c r="H159" s="458">
        <f>'TSTCNT FGD'!$H$26</f>
        <v>0</v>
      </c>
      <c r="I159" s="458">
        <f>'TSTCNT FGD'!$I$26</f>
        <v>0</v>
      </c>
      <c r="J159" s="458">
        <f>'TSTCNT FGD'!$J$26</f>
        <v>0</v>
      </c>
      <c r="K159" s="458">
        <f>'TSTCNT FGD'!$K$26</f>
        <v>0</v>
      </c>
      <c r="L159" s="458">
        <f>'TSTCNT FGD'!$L$26</f>
        <v>0</v>
      </c>
      <c r="M159" s="772">
        <f>'TSTCNT FGD'!$M$26</f>
        <v>-4438</v>
      </c>
    </row>
    <row r="160" spans="2:13" s="440" customFormat="1" hidden="1" outlineLevel="1">
      <c r="B160" s="770" t="str">
        <f>'TSTCFB FGD'!$B$2</f>
        <v>Texas State Technical College - Fort Bend</v>
      </c>
      <c r="C160" s="458"/>
      <c r="D160" s="458">
        <f>'TSTCFB FGD'!$D$26</f>
        <v>-54895</v>
      </c>
      <c r="E160" s="458">
        <f>'TSTCFB FGD'!$E$26</f>
        <v>0</v>
      </c>
      <c r="F160" s="458">
        <f>'TSTCFB FGD'!$F$26</f>
        <v>0</v>
      </c>
      <c r="G160" s="458">
        <f>'TSTCFB FGD'!$G$26</f>
        <v>0</v>
      </c>
      <c r="H160" s="458">
        <f>'TSTCFB FGD'!$H$26</f>
        <v>0</v>
      </c>
      <c r="I160" s="458">
        <f>'TSTCFB FGD'!$I$26</f>
        <v>0</v>
      </c>
      <c r="J160" s="458">
        <f>'TSTCFB FGD'!$J$26</f>
        <v>0</v>
      </c>
      <c r="K160" s="458">
        <f>'TSTCFB FGD'!$K$26</f>
        <v>0</v>
      </c>
      <c r="L160" s="458">
        <f>'TSTCFB FGD'!$L$26</f>
        <v>0</v>
      </c>
      <c r="M160" s="772">
        <f>'TSTCFB FGD'!$M$26</f>
        <v>-54895</v>
      </c>
    </row>
    <row r="161" spans="2:13" s="440" customFormat="1" collapsed="1">
      <c r="B161" s="428" t="s">
        <v>693</v>
      </c>
      <c r="C161" s="458"/>
      <c r="D161" s="458">
        <f t="shared" ref="D161:M161" si="14">SUM(D152:D160)</f>
        <v>-676169</v>
      </c>
      <c r="E161" s="458">
        <f t="shared" si="14"/>
        <v>0</v>
      </c>
      <c r="F161" s="458">
        <f t="shared" si="14"/>
        <v>0</v>
      </c>
      <c r="G161" s="458">
        <f t="shared" si="14"/>
        <v>0</v>
      </c>
      <c r="H161" s="458">
        <f t="shared" si="14"/>
        <v>0</v>
      </c>
      <c r="I161" s="458">
        <f t="shared" si="14"/>
        <v>0</v>
      </c>
      <c r="J161" s="458">
        <f t="shared" si="14"/>
        <v>0</v>
      </c>
      <c r="K161" s="458">
        <f t="shared" si="14"/>
        <v>0</v>
      </c>
      <c r="L161" s="458">
        <f t="shared" si="14"/>
        <v>0</v>
      </c>
      <c r="M161" s="772">
        <f t="shared" si="14"/>
        <v>-676169</v>
      </c>
    </row>
    <row r="162" spans="2:13" s="440" customFormat="1" hidden="1" outlineLevel="1">
      <c r="B162" s="770"/>
      <c r="C162" s="458"/>
      <c r="D162" s="458"/>
      <c r="E162" s="458"/>
      <c r="F162" s="458"/>
      <c r="G162" s="458"/>
      <c r="H162" s="458"/>
      <c r="I162" s="458"/>
      <c r="J162" s="458"/>
      <c r="K162" s="458"/>
      <c r="L162" s="458"/>
      <c r="M162" s="772"/>
    </row>
    <row r="163" spans="2:13" s="440" customFormat="1" hidden="1" outlineLevel="1">
      <c r="B163" s="770"/>
      <c r="C163" s="458"/>
      <c r="D163" s="458"/>
      <c r="E163" s="458"/>
      <c r="F163" s="458"/>
      <c r="G163" s="458"/>
      <c r="H163" s="458"/>
      <c r="I163" s="458"/>
      <c r="J163" s="458"/>
      <c r="K163" s="458"/>
      <c r="L163" s="458"/>
      <c r="M163" s="772"/>
    </row>
    <row r="164" spans="2:13" s="440" customFormat="1" hidden="1" outlineLevel="1">
      <c r="B164" s="770"/>
      <c r="C164" s="458"/>
      <c r="D164" s="458"/>
      <c r="E164" s="458"/>
      <c r="F164" s="458"/>
      <c r="G164" s="458"/>
      <c r="H164" s="458"/>
      <c r="I164" s="458"/>
      <c r="J164" s="458"/>
      <c r="K164" s="458"/>
      <c r="L164" s="458"/>
      <c r="M164" s="772"/>
    </row>
    <row r="165" spans="2:13" s="440" customFormat="1" hidden="1" outlineLevel="1">
      <c r="B165" s="770" t="str">
        <f>'TSTCH FGD'!$B$2</f>
        <v>Texas State Technical College - Harlingen</v>
      </c>
      <c r="C165" s="458"/>
      <c r="D165" s="458">
        <f>'TSTCH FGD'!$D$27</f>
        <v>0</v>
      </c>
      <c r="E165" s="458">
        <f>'TSTCH FGD'!$E$27</f>
        <v>-506730</v>
      </c>
      <c r="F165" s="458">
        <f>'TSTCH FGD'!$F$27</f>
        <v>0</v>
      </c>
      <c r="G165" s="458">
        <f>'TSTCH FGD'!$G$27</f>
        <v>0</v>
      </c>
      <c r="H165" s="458">
        <f>'TSTCH FGD'!$H$27</f>
        <v>0</v>
      </c>
      <c r="I165" s="458">
        <f>'TSTCH FGD'!$I$27</f>
        <v>0</v>
      </c>
      <c r="J165" s="458">
        <f>'TSTCH FGD'!$J$27</f>
        <v>0</v>
      </c>
      <c r="K165" s="458">
        <f>'TSTCH FGD'!$K$27</f>
        <v>0</v>
      </c>
      <c r="L165" s="458">
        <f>'TSTCH FGD'!$L$27</f>
        <v>0</v>
      </c>
      <c r="M165" s="772">
        <f>'TSTCH FGD'!$M$27</f>
        <v>-506730</v>
      </c>
    </row>
    <row r="166" spans="2:13" s="440" customFormat="1" hidden="1" outlineLevel="1">
      <c r="B166" s="770" t="str">
        <f>'TSTCM FGD'!$B$2</f>
        <v>Texas State Technical College - Marshall</v>
      </c>
      <c r="C166" s="458"/>
      <c r="D166" s="458">
        <f>'TSTCM FGD'!$D$27</f>
        <v>0</v>
      </c>
      <c r="E166" s="458">
        <f>'TSTCM FGD'!$E$27</f>
        <v>-173422</v>
      </c>
      <c r="F166" s="458">
        <f>'TSTCM FGD'!$F$27</f>
        <v>0</v>
      </c>
      <c r="G166" s="458">
        <f>'TSTCM FGD'!$G$27</f>
        <v>0</v>
      </c>
      <c r="H166" s="458">
        <f>'TSTCM FGD'!$H$27</f>
        <v>0</v>
      </c>
      <c r="I166" s="458">
        <f>'TSTCM FGD'!$I$27</f>
        <v>0</v>
      </c>
      <c r="J166" s="458">
        <f>'TSTCM FGD'!$J$27</f>
        <v>0</v>
      </c>
      <c r="K166" s="458">
        <f>'TSTCM FGD'!$K$27</f>
        <v>0</v>
      </c>
      <c r="L166" s="458">
        <f>'TSTCM FGD'!$L$27</f>
        <v>0</v>
      </c>
      <c r="M166" s="772">
        <f>'TSTCM FGD'!$M$27</f>
        <v>-173422</v>
      </c>
    </row>
    <row r="167" spans="2:13" s="440" customFormat="1" hidden="1" outlineLevel="1">
      <c r="B167" s="770" t="str">
        <f>'TSTCW FGD'!$B$2</f>
        <v>Texas State Technical College - Waco</v>
      </c>
      <c r="C167" s="458"/>
      <c r="D167" s="458">
        <f>'TSTCW FGD'!$D$27</f>
        <v>0</v>
      </c>
      <c r="E167" s="458">
        <f>'TSTCW FGD'!$E$27</f>
        <v>-943135</v>
      </c>
      <c r="F167" s="458">
        <f>'TSTCW FGD'!$F$27</f>
        <v>0</v>
      </c>
      <c r="G167" s="458">
        <f>'TSTCW FGD'!$G$27</f>
        <v>0</v>
      </c>
      <c r="H167" s="458">
        <f>'TSTCW FGD'!$H$27</f>
        <v>0</v>
      </c>
      <c r="I167" s="458">
        <f>'TSTCW FGD'!$I$27</f>
        <v>0</v>
      </c>
      <c r="J167" s="458">
        <f>'TSTCW FGD'!$J$27</f>
        <v>0</v>
      </c>
      <c r="K167" s="458">
        <f>'TSTCW FGD'!$K$27</f>
        <v>0</v>
      </c>
      <c r="L167" s="458">
        <f>'TSTCW FGD'!$L$27</f>
        <v>0</v>
      </c>
      <c r="M167" s="772">
        <f>'TSTCW FGD'!$M$27</f>
        <v>-943135</v>
      </c>
    </row>
    <row r="168" spans="2:13" s="440" customFormat="1" hidden="1" outlineLevel="1">
      <c r="B168" s="770" t="str">
        <f>'TSTCWT FGD'!$B$2</f>
        <v>Texas State Technical College - West Texas</v>
      </c>
      <c r="C168" s="458"/>
      <c r="D168" s="458">
        <f>'TSTCWT FGD'!$D$27</f>
        <v>0</v>
      </c>
      <c r="E168" s="458">
        <f>'TSTCWT FGD'!$E$27</f>
        <v>-285046</v>
      </c>
      <c r="F168" s="458">
        <f>'TSTCWT FGD'!$F$27</f>
        <v>0</v>
      </c>
      <c r="G168" s="458">
        <f>'TSTCWT FGD'!$G$27</f>
        <v>0</v>
      </c>
      <c r="H168" s="458">
        <f>'TSTCWT FGD'!$H$27</f>
        <v>0</v>
      </c>
      <c r="I168" s="458">
        <f>'TSTCWT FGD'!$I$27</f>
        <v>0</v>
      </c>
      <c r="J168" s="458">
        <f>'TSTCWT FGD'!$J$27</f>
        <v>0</v>
      </c>
      <c r="K168" s="458">
        <f>'TSTCWT FGD'!$K$27</f>
        <v>0</v>
      </c>
      <c r="L168" s="458">
        <f>'TSTCWT FGD'!$L$27</f>
        <v>0</v>
      </c>
      <c r="M168" s="772">
        <f>'TSTCWT FGD'!$M$27</f>
        <v>-285046</v>
      </c>
    </row>
    <row r="169" spans="2:13" s="440" customFormat="1" hidden="1" outlineLevel="1">
      <c r="B169" s="770" t="str">
        <f>'TSTCNT FGD'!$B$2</f>
        <v>Texas State Technical College - North Texas</v>
      </c>
      <c r="C169" s="458"/>
      <c r="D169" s="458">
        <f>'TSTCNT FGD'!$D$27</f>
        <v>0</v>
      </c>
      <c r="E169" s="458">
        <f>'TSTCNT FGD'!$E$27</f>
        <v>-90587</v>
      </c>
      <c r="F169" s="458">
        <f>'TSTCNT FGD'!$F$27</f>
        <v>0</v>
      </c>
      <c r="G169" s="458">
        <f>'TSTCNT FGD'!$G$27</f>
        <v>0</v>
      </c>
      <c r="H169" s="458">
        <f>'TSTCNT FGD'!$H$27</f>
        <v>0</v>
      </c>
      <c r="I169" s="458">
        <f>'TSTCNT FGD'!$I$27</f>
        <v>0</v>
      </c>
      <c r="J169" s="458">
        <f>'TSTCNT FGD'!$J$27</f>
        <v>0</v>
      </c>
      <c r="K169" s="458">
        <f>'TSTCNT FGD'!$K$27</f>
        <v>0</v>
      </c>
      <c r="L169" s="458">
        <f>'TSTCNT FGD'!$L$27</f>
        <v>0</v>
      </c>
      <c r="M169" s="772">
        <f>'TSTCNT FGD'!$M$27</f>
        <v>-90587</v>
      </c>
    </row>
    <row r="170" spans="2:13" s="440" customFormat="1" hidden="1" outlineLevel="1">
      <c r="B170" s="770" t="str">
        <f>'TSTCFB FGD'!$B$2</f>
        <v>Texas State Technical College - Fort Bend</v>
      </c>
      <c r="C170" s="458"/>
      <c r="D170" s="458">
        <f>'TSTCFB FGD'!$D$27</f>
        <v>0</v>
      </c>
      <c r="E170" s="458">
        <f>'TSTCFB FGD'!$E$27</f>
        <v>-143924</v>
      </c>
      <c r="F170" s="458">
        <f>'TSTCFB FGD'!$F$27</f>
        <v>0</v>
      </c>
      <c r="G170" s="458">
        <f>'TSTCFB FGD'!$G$27</f>
        <v>0</v>
      </c>
      <c r="H170" s="458">
        <f>'TSTCFB FGD'!$H$27</f>
        <v>0</v>
      </c>
      <c r="I170" s="458">
        <f>'TSTCFB FGD'!$I$27</f>
        <v>0</v>
      </c>
      <c r="J170" s="458">
        <f>'TSTCFB FGD'!$J$27</f>
        <v>0</v>
      </c>
      <c r="K170" s="458">
        <f>'TSTCFB FGD'!$K$27</f>
        <v>0</v>
      </c>
      <c r="L170" s="458">
        <f>'TSTCFB FGD'!$L$27</f>
        <v>0</v>
      </c>
      <c r="M170" s="772">
        <f>'TSTCFB FGD'!$M$27</f>
        <v>-143924</v>
      </c>
    </row>
    <row r="171" spans="2:13" s="440" customFormat="1" collapsed="1">
      <c r="B171" s="428" t="s">
        <v>696</v>
      </c>
      <c r="C171" s="458"/>
      <c r="D171" s="458">
        <f t="shared" ref="D171:M171" si="15">SUM(D162:D170)</f>
        <v>0</v>
      </c>
      <c r="E171" s="458">
        <f t="shared" si="15"/>
        <v>-2142844</v>
      </c>
      <c r="F171" s="458">
        <f t="shared" si="15"/>
        <v>0</v>
      </c>
      <c r="G171" s="458">
        <f t="shared" si="15"/>
        <v>0</v>
      </c>
      <c r="H171" s="458">
        <f t="shared" si="15"/>
        <v>0</v>
      </c>
      <c r="I171" s="458">
        <f t="shared" si="15"/>
        <v>0</v>
      </c>
      <c r="J171" s="458">
        <f t="shared" si="15"/>
        <v>0</v>
      </c>
      <c r="K171" s="458">
        <f t="shared" si="15"/>
        <v>0</v>
      </c>
      <c r="L171" s="458">
        <f t="shared" si="15"/>
        <v>0</v>
      </c>
      <c r="M171" s="772">
        <f t="shared" si="15"/>
        <v>-2142844</v>
      </c>
    </row>
    <row r="172" spans="2:13" s="440" customFormat="1" hidden="1" outlineLevel="1">
      <c r="B172" s="770"/>
      <c r="C172" s="458"/>
      <c r="D172" s="458"/>
      <c r="E172" s="458"/>
      <c r="F172" s="458"/>
      <c r="G172" s="458"/>
      <c r="H172" s="458"/>
      <c r="I172" s="458"/>
      <c r="J172" s="458"/>
      <c r="K172" s="458"/>
      <c r="L172" s="458"/>
      <c r="M172" s="772"/>
    </row>
    <row r="173" spans="2:13" s="440" customFormat="1" hidden="1" outlineLevel="1">
      <c r="B173" s="770"/>
      <c r="C173" s="458"/>
      <c r="D173" s="458"/>
      <c r="E173" s="458"/>
      <c r="F173" s="458"/>
      <c r="G173" s="458"/>
      <c r="H173" s="458"/>
      <c r="I173" s="458"/>
      <c r="J173" s="458"/>
      <c r="K173" s="458"/>
      <c r="L173" s="458"/>
      <c r="M173" s="772"/>
    </row>
    <row r="174" spans="2:13" s="440" customFormat="1" hidden="1" outlineLevel="1">
      <c r="B174" s="770"/>
      <c r="C174" s="458"/>
      <c r="D174" s="458"/>
      <c r="E174" s="458"/>
      <c r="F174" s="458"/>
      <c r="G174" s="458"/>
      <c r="H174" s="458"/>
      <c r="I174" s="458"/>
      <c r="J174" s="458"/>
      <c r="K174" s="458"/>
      <c r="L174" s="458"/>
      <c r="M174" s="772"/>
    </row>
    <row r="175" spans="2:13" s="440" customFormat="1" hidden="1" outlineLevel="1">
      <c r="B175" s="770" t="str">
        <f>'TSTCH FGD'!$B$2</f>
        <v>Texas State Technical College - Harlingen</v>
      </c>
      <c r="C175" s="458"/>
      <c r="D175" s="458">
        <f>'TSTCH FGD'!$D$28</f>
        <v>-439339</v>
      </c>
      <c r="E175" s="458">
        <f>'TSTCH FGD'!$E$28</f>
        <v>-2999008</v>
      </c>
      <c r="F175" s="458">
        <f>'TSTCH FGD'!$F$28</f>
        <v>0</v>
      </c>
      <c r="G175" s="458">
        <f>'TSTCH FGD'!$G$28</f>
        <v>0</v>
      </c>
      <c r="H175" s="458">
        <f>'TSTCH FGD'!$H$28</f>
        <v>0</v>
      </c>
      <c r="I175" s="458">
        <f>'TSTCH FGD'!$I$28</f>
        <v>0</v>
      </c>
      <c r="J175" s="458">
        <f>'TSTCH FGD'!$J$28</f>
        <v>0</v>
      </c>
      <c r="K175" s="458">
        <f>'TSTCH FGD'!$K$28</f>
        <v>0</v>
      </c>
      <c r="L175" s="458">
        <f>'TSTCH FGD'!$L$28</f>
        <v>0</v>
      </c>
      <c r="M175" s="772">
        <f>'TSTCH FGD'!$M$28</f>
        <v>-3438347</v>
      </c>
    </row>
    <row r="176" spans="2:13" s="440" customFormat="1" hidden="1" outlineLevel="1">
      <c r="B176" s="770" t="str">
        <f>'TSTCM FGD'!$B$2</f>
        <v>Texas State Technical College - Marshall</v>
      </c>
      <c r="C176" s="458"/>
      <c r="D176" s="458">
        <f>'TSTCM FGD'!$D$28</f>
        <v>-104090</v>
      </c>
      <c r="E176" s="458">
        <f>'TSTCM FGD'!$E$28</f>
        <v>-1114229</v>
      </c>
      <c r="F176" s="458">
        <f>'TSTCM FGD'!$F$28</f>
        <v>0</v>
      </c>
      <c r="G176" s="458">
        <f>'TSTCM FGD'!$G$28</f>
        <v>0</v>
      </c>
      <c r="H176" s="458">
        <f>'TSTCM FGD'!$H$28</f>
        <v>0</v>
      </c>
      <c r="I176" s="458">
        <f>'TSTCM FGD'!$I$28</f>
        <v>0</v>
      </c>
      <c r="J176" s="458">
        <f>'TSTCM FGD'!$J$28</f>
        <v>0</v>
      </c>
      <c r="K176" s="458">
        <f>'TSTCM FGD'!$K$28</f>
        <v>0</v>
      </c>
      <c r="L176" s="458">
        <f>'TSTCM FGD'!$L$28</f>
        <v>0</v>
      </c>
      <c r="M176" s="772">
        <f>'TSTCM FGD'!$M$28</f>
        <v>-1218319</v>
      </c>
    </row>
    <row r="177" spans="2:13" s="440" customFormat="1" hidden="1" outlineLevel="1">
      <c r="B177" s="770" t="str">
        <f>'TSTCW FGD'!$B$2</f>
        <v>Texas State Technical College - Waco</v>
      </c>
      <c r="C177" s="458"/>
      <c r="D177" s="458">
        <f>'TSTCW FGD'!$D$28</f>
        <v>-1801264</v>
      </c>
      <c r="E177" s="458">
        <f>'TSTCW FGD'!$E$28</f>
        <v>-13063842</v>
      </c>
      <c r="F177" s="458">
        <f>'TSTCW FGD'!$F$28</f>
        <v>0</v>
      </c>
      <c r="G177" s="458">
        <f>'TSTCW FGD'!$G$28</f>
        <v>0</v>
      </c>
      <c r="H177" s="458">
        <f>'TSTCW FGD'!$H$28</f>
        <v>0</v>
      </c>
      <c r="I177" s="458">
        <f>'TSTCW FGD'!$I$28</f>
        <v>0</v>
      </c>
      <c r="J177" s="458">
        <f>'TSTCW FGD'!$J$28</f>
        <v>0</v>
      </c>
      <c r="K177" s="458">
        <f>'TSTCW FGD'!$K$28</f>
        <v>0</v>
      </c>
      <c r="L177" s="458">
        <f>'TSTCW FGD'!$L$28</f>
        <v>0</v>
      </c>
      <c r="M177" s="772">
        <f>'TSTCW FGD'!$M$28</f>
        <v>-14865106</v>
      </c>
    </row>
    <row r="178" spans="2:13" s="440" customFormat="1" hidden="1" outlineLevel="1">
      <c r="B178" s="770" t="str">
        <f>'TSTCWT FGD'!$B$2</f>
        <v>Texas State Technical College - West Texas</v>
      </c>
      <c r="C178" s="458"/>
      <c r="D178" s="458">
        <f>'TSTCWT FGD'!$D$28</f>
        <v>-231248</v>
      </c>
      <c r="E178" s="458">
        <f>'TSTCWT FGD'!$E$28</f>
        <v>-1568970</v>
      </c>
      <c r="F178" s="458">
        <f>'TSTCWT FGD'!$F$28</f>
        <v>0</v>
      </c>
      <c r="G178" s="458">
        <f>'TSTCWT FGD'!$G$28</f>
        <v>0</v>
      </c>
      <c r="H178" s="458">
        <f>'TSTCWT FGD'!$H$28</f>
        <v>0</v>
      </c>
      <c r="I178" s="458">
        <f>'TSTCWT FGD'!$I$28</f>
        <v>0</v>
      </c>
      <c r="J178" s="458">
        <f>'TSTCWT FGD'!$J$28</f>
        <v>0</v>
      </c>
      <c r="K178" s="458">
        <f>'TSTCWT FGD'!$K$28</f>
        <v>0</v>
      </c>
      <c r="L178" s="458">
        <f>'TSTCWT FGD'!$L$28</f>
        <v>0</v>
      </c>
      <c r="M178" s="772">
        <f>'TSTCWT FGD'!$M$28</f>
        <v>-1800218</v>
      </c>
    </row>
    <row r="179" spans="2:13" s="440" customFormat="1" hidden="1" outlineLevel="1">
      <c r="B179" s="770" t="str">
        <f>'TSTCNT FGD'!$B$2</f>
        <v>Texas State Technical College - North Texas</v>
      </c>
      <c r="C179" s="458"/>
      <c r="D179" s="458">
        <f>'TSTCNT FGD'!$D$28</f>
        <v>-62183</v>
      </c>
      <c r="E179" s="458">
        <f>'TSTCNT FGD'!$E$28</f>
        <v>-511766</v>
      </c>
      <c r="F179" s="458">
        <f>'TSTCNT FGD'!$F$28</f>
        <v>0</v>
      </c>
      <c r="G179" s="458">
        <f>'TSTCNT FGD'!$G$28</f>
        <v>0</v>
      </c>
      <c r="H179" s="458">
        <f>'TSTCNT FGD'!$H$28</f>
        <v>0</v>
      </c>
      <c r="I179" s="458">
        <f>'TSTCNT FGD'!$I$28</f>
        <v>0</v>
      </c>
      <c r="J179" s="458">
        <f>'TSTCNT FGD'!$J$28</f>
        <v>0</v>
      </c>
      <c r="K179" s="458">
        <f>'TSTCNT FGD'!$K$28</f>
        <v>0</v>
      </c>
      <c r="L179" s="458">
        <f>'TSTCNT FGD'!$L$28</f>
        <v>0</v>
      </c>
      <c r="M179" s="772">
        <f>'TSTCNT FGD'!$M$28</f>
        <v>-573949</v>
      </c>
    </row>
    <row r="180" spans="2:13" s="440" customFormat="1" hidden="1" outlineLevel="1">
      <c r="B180" s="770" t="str">
        <f>'TSTCFB FGD'!$B$2</f>
        <v>Texas State Technical College - Fort Bend</v>
      </c>
      <c r="C180" s="458"/>
      <c r="D180" s="458">
        <f>'TSTCFB FGD'!$D$28</f>
        <v>-141214</v>
      </c>
      <c r="E180" s="458">
        <f>'TSTCFB FGD'!$E$28</f>
        <v>-1363030</v>
      </c>
      <c r="F180" s="458">
        <f>'TSTCFB FGD'!$F$28</f>
        <v>0</v>
      </c>
      <c r="G180" s="458">
        <f>'TSTCFB FGD'!$G$28</f>
        <v>0</v>
      </c>
      <c r="H180" s="458">
        <f>'TSTCFB FGD'!$H$28</f>
        <v>0</v>
      </c>
      <c r="I180" s="458">
        <f>'TSTCFB FGD'!$I$28</f>
        <v>0</v>
      </c>
      <c r="J180" s="458">
        <f>'TSTCFB FGD'!$J$28</f>
        <v>0</v>
      </c>
      <c r="K180" s="458">
        <f>'TSTCFB FGD'!$K$28</f>
        <v>0</v>
      </c>
      <c r="L180" s="458">
        <f>'TSTCFB FGD'!$L$28</f>
        <v>0</v>
      </c>
      <c r="M180" s="772">
        <f>'TSTCFB FGD'!$M$28</f>
        <v>-1504244</v>
      </c>
    </row>
    <row r="181" spans="2:13" s="440" customFormat="1" collapsed="1">
      <c r="B181" s="428" t="s">
        <v>1375</v>
      </c>
      <c r="C181" s="458"/>
      <c r="D181" s="458">
        <f t="shared" ref="D181:M181" si="16">SUM(D172:D180)</f>
        <v>-2779338</v>
      </c>
      <c r="E181" s="458">
        <f t="shared" si="16"/>
        <v>-20620845</v>
      </c>
      <c r="F181" s="458">
        <f t="shared" si="16"/>
        <v>0</v>
      </c>
      <c r="G181" s="458">
        <f t="shared" si="16"/>
        <v>0</v>
      </c>
      <c r="H181" s="458">
        <f t="shared" si="16"/>
        <v>0</v>
      </c>
      <c r="I181" s="458">
        <f t="shared" si="16"/>
        <v>0</v>
      </c>
      <c r="J181" s="458">
        <f t="shared" si="16"/>
        <v>0</v>
      </c>
      <c r="K181" s="458">
        <f t="shared" si="16"/>
        <v>0</v>
      </c>
      <c r="L181" s="458">
        <f t="shared" si="16"/>
        <v>0</v>
      </c>
      <c r="M181" s="772">
        <f t="shared" si="16"/>
        <v>-23400183</v>
      </c>
    </row>
    <row r="182" spans="2:13" s="440" customFormat="1" hidden="1" outlineLevel="1">
      <c r="B182" s="770"/>
      <c r="C182" s="458"/>
      <c r="D182" s="458"/>
      <c r="E182" s="458"/>
      <c r="F182" s="458"/>
      <c r="G182" s="458"/>
      <c r="H182" s="458"/>
      <c r="I182" s="458"/>
      <c r="J182" s="458"/>
      <c r="K182" s="458"/>
      <c r="L182" s="458"/>
      <c r="M182" s="772"/>
    </row>
    <row r="183" spans="2:13" s="440" customFormat="1" hidden="1" outlineLevel="1">
      <c r="B183" s="770"/>
      <c r="C183" s="458"/>
      <c r="D183" s="458"/>
      <c r="E183" s="458"/>
      <c r="F183" s="458"/>
      <c r="G183" s="458"/>
      <c r="H183" s="458"/>
      <c r="I183" s="458"/>
      <c r="J183" s="458"/>
      <c r="K183" s="458"/>
      <c r="L183" s="458"/>
      <c r="M183" s="772"/>
    </row>
    <row r="184" spans="2:13" s="440" customFormat="1" hidden="1" outlineLevel="1">
      <c r="B184" s="770"/>
      <c r="C184" s="458"/>
      <c r="D184" s="458"/>
      <c r="E184" s="458"/>
      <c r="F184" s="458"/>
      <c r="G184" s="458"/>
      <c r="H184" s="458"/>
      <c r="I184" s="458"/>
      <c r="J184" s="458"/>
      <c r="K184" s="458"/>
      <c r="L184" s="458"/>
      <c r="M184" s="772"/>
    </row>
    <row r="185" spans="2:13" s="440" customFormat="1" hidden="1" outlineLevel="1">
      <c r="B185" s="770" t="str">
        <f>'TSTCH FGD'!$B$2</f>
        <v>Texas State Technical College - Harlingen</v>
      </c>
      <c r="C185" s="458"/>
      <c r="D185" s="458">
        <f>'TSTCH FGD'!$D$29</f>
        <v>1183623</v>
      </c>
      <c r="E185" s="458">
        <f>'TSTCH FGD'!$E$29</f>
        <v>6865195</v>
      </c>
      <c r="F185" s="458">
        <f>'TSTCH FGD'!$F$29</f>
        <v>0</v>
      </c>
      <c r="G185" s="458">
        <f>'TSTCH FGD'!$G$29</f>
        <v>0</v>
      </c>
      <c r="H185" s="458">
        <f>'TSTCH FGD'!$H$29</f>
        <v>0</v>
      </c>
      <c r="I185" s="458">
        <f>'TSTCH FGD'!$I$29</f>
        <v>0</v>
      </c>
      <c r="J185" s="458">
        <f>'TSTCH FGD'!$J$29</f>
        <v>0</v>
      </c>
      <c r="K185" s="458">
        <f>'TSTCH FGD'!$K$29</f>
        <v>0</v>
      </c>
      <c r="L185" s="458">
        <f>'TSTCH FGD'!$L$29</f>
        <v>0</v>
      </c>
      <c r="M185" s="772">
        <f>'TSTCH FGD'!$M$29</f>
        <v>8048818</v>
      </c>
    </row>
    <row r="186" spans="2:13" s="440" customFormat="1" hidden="1" outlineLevel="1">
      <c r="B186" s="770" t="str">
        <f>'TSTCM FGD'!$B$2</f>
        <v>Texas State Technical College - Marshall</v>
      </c>
      <c r="C186" s="458"/>
      <c r="D186" s="458">
        <f>'TSTCM FGD'!$D$29</f>
        <v>246507</v>
      </c>
      <c r="E186" s="458">
        <f>'TSTCM FGD'!$E$29</f>
        <v>1896645</v>
      </c>
      <c r="F186" s="458">
        <f>'TSTCM FGD'!$F$29</f>
        <v>0</v>
      </c>
      <c r="G186" s="458">
        <f>'TSTCM FGD'!$G$29</f>
        <v>0</v>
      </c>
      <c r="H186" s="458">
        <f>'TSTCM FGD'!$H$29</f>
        <v>0</v>
      </c>
      <c r="I186" s="458">
        <f>'TSTCM FGD'!$I$29</f>
        <v>0</v>
      </c>
      <c r="J186" s="458">
        <f>'TSTCM FGD'!$J$29</f>
        <v>0</v>
      </c>
      <c r="K186" s="458">
        <f>'TSTCM FGD'!$K$29</f>
        <v>0</v>
      </c>
      <c r="L186" s="458">
        <f>'TSTCM FGD'!$L$29</f>
        <v>0</v>
      </c>
      <c r="M186" s="772">
        <f>'TSTCM FGD'!$M$29</f>
        <v>2143152</v>
      </c>
    </row>
    <row r="187" spans="2:13" s="440" customFormat="1" hidden="1" outlineLevel="1">
      <c r="B187" s="770" t="str">
        <f>'TSTCW FGD'!$B$2</f>
        <v>Texas State Technical College - Waco</v>
      </c>
      <c r="C187" s="458"/>
      <c r="D187" s="458">
        <f>'TSTCW FGD'!$D$29</f>
        <v>1544115</v>
      </c>
      <c r="E187" s="458">
        <f>'TSTCW FGD'!$E$29</f>
        <v>12022463</v>
      </c>
      <c r="F187" s="458">
        <f>'TSTCW FGD'!$F$29</f>
        <v>0</v>
      </c>
      <c r="G187" s="458">
        <f>'TSTCW FGD'!$G$29</f>
        <v>0</v>
      </c>
      <c r="H187" s="458">
        <f>'TSTCW FGD'!$H$29</f>
        <v>0</v>
      </c>
      <c r="I187" s="458">
        <f>'TSTCW FGD'!$I$29</f>
        <v>0</v>
      </c>
      <c r="J187" s="458">
        <f>'TSTCW FGD'!$J$29</f>
        <v>0</v>
      </c>
      <c r="K187" s="458">
        <f>'TSTCW FGD'!$K$29</f>
        <v>0</v>
      </c>
      <c r="L187" s="458">
        <f>'TSTCW FGD'!$L$29</f>
        <v>0</v>
      </c>
      <c r="M187" s="772">
        <f>'TSTCW FGD'!$M$29</f>
        <v>13566578</v>
      </c>
    </row>
    <row r="188" spans="2:13" s="440" customFormat="1" hidden="1" outlineLevel="1">
      <c r="B188" s="770" t="str">
        <f>'TSTCWT FGD'!$B$2</f>
        <v>Texas State Technical College - West Texas</v>
      </c>
      <c r="C188" s="458"/>
      <c r="D188" s="458">
        <f>'TSTCWT FGD'!$D$29</f>
        <v>447905</v>
      </c>
      <c r="E188" s="458">
        <f>'TSTCWT FGD'!$E$29</f>
        <v>2344493</v>
      </c>
      <c r="F188" s="458">
        <f>'TSTCWT FGD'!$F$29</f>
        <v>0</v>
      </c>
      <c r="G188" s="458">
        <f>'TSTCWT FGD'!$G$29</f>
        <v>0</v>
      </c>
      <c r="H188" s="458">
        <f>'TSTCWT FGD'!$H$29</f>
        <v>0</v>
      </c>
      <c r="I188" s="458">
        <f>'TSTCWT FGD'!$I$29</f>
        <v>0</v>
      </c>
      <c r="J188" s="458">
        <f>'TSTCWT FGD'!$J$29</f>
        <v>0</v>
      </c>
      <c r="K188" s="458">
        <f>'TSTCWT FGD'!$K$29</f>
        <v>0</v>
      </c>
      <c r="L188" s="458">
        <f>'TSTCWT FGD'!$L$29</f>
        <v>0</v>
      </c>
      <c r="M188" s="772">
        <f>'TSTCWT FGD'!$M$29</f>
        <v>2792398</v>
      </c>
    </row>
    <row r="189" spans="2:13" s="440" customFormat="1" hidden="1" outlineLevel="1">
      <c r="B189" s="770" t="str">
        <f>'TSTCNT FGD'!$B$2</f>
        <v>Texas State Technical College - North Texas</v>
      </c>
      <c r="C189" s="458"/>
      <c r="D189" s="458">
        <f>'TSTCNT FGD'!$D$29</f>
        <v>68813</v>
      </c>
      <c r="E189" s="458">
        <f>'TSTCNT FGD'!$E$29</f>
        <v>622182</v>
      </c>
      <c r="F189" s="458">
        <f>'TSTCNT FGD'!$F$29</f>
        <v>0</v>
      </c>
      <c r="G189" s="458">
        <f>'TSTCNT FGD'!$G$29</f>
        <v>0</v>
      </c>
      <c r="H189" s="458">
        <f>'TSTCNT FGD'!$H$29</f>
        <v>0</v>
      </c>
      <c r="I189" s="458">
        <f>'TSTCNT FGD'!$I$29</f>
        <v>0</v>
      </c>
      <c r="J189" s="458">
        <f>'TSTCNT FGD'!$J$29</f>
        <v>0</v>
      </c>
      <c r="K189" s="458">
        <f>'TSTCNT FGD'!$K$29</f>
        <v>0</v>
      </c>
      <c r="L189" s="458">
        <f>'TSTCNT FGD'!$L$29</f>
        <v>0</v>
      </c>
      <c r="M189" s="772">
        <f>'TSTCNT FGD'!$M$29</f>
        <v>690995</v>
      </c>
    </row>
    <row r="190" spans="2:13" s="440" customFormat="1" hidden="1" outlineLevel="1">
      <c r="B190" s="770" t="str">
        <f>'TSTCFB FGD'!$B$2</f>
        <v>Texas State Technical College - Fort Bend</v>
      </c>
      <c r="C190" s="458"/>
      <c r="D190" s="458">
        <f>'TSTCFB FGD'!$D$29</f>
        <v>259866</v>
      </c>
      <c r="E190" s="458">
        <f>'TSTCFB FGD'!$E$29</f>
        <v>1996877</v>
      </c>
      <c r="F190" s="458">
        <f>'TSTCFB FGD'!$F$29</f>
        <v>0</v>
      </c>
      <c r="G190" s="458">
        <f>'TSTCFB FGD'!$G$29</f>
        <v>0</v>
      </c>
      <c r="H190" s="458">
        <f>'TSTCFB FGD'!$H$29</f>
        <v>0</v>
      </c>
      <c r="I190" s="458">
        <f>'TSTCFB FGD'!$I$29</f>
        <v>0</v>
      </c>
      <c r="J190" s="458">
        <f>'TSTCFB FGD'!$J$29</f>
        <v>0</v>
      </c>
      <c r="K190" s="458">
        <f>'TSTCFB FGD'!$K$29</f>
        <v>0</v>
      </c>
      <c r="L190" s="458">
        <f>'TSTCFB FGD'!$L$29</f>
        <v>0</v>
      </c>
      <c r="M190" s="772">
        <f>'TSTCFB FGD'!$M$29</f>
        <v>2256743</v>
      </c>
    </row>
    <row r="191" spans="2:13" s="440" customFormat="1" collapsed="1">
      <c r="B191" s="497" t="s">
        <v>39</v>
      </c>
      <c r="C191" s="465"/>
      <c r="D191" s="465">
        <f t="shared" ref="D191:M191" si="17">SUM(D182:D190)</f>
        <v>3750829</v>
      </c>
      <c r="E191" s="465">
        <f t="shared" si="17"/>
        <v>25747855</v>
      </c>
      <c r="F191" s="465">
        <f t="shared" si="17"/>
        <v>0</v>
      </c>
      <c r="G191" s="465">
        <f t="shared" si="17"/>
        <v>0</v>
      </c>
      <c r="H191" s="465">
        <f t="shared" si="17"/>
        <v>0</v>
      </c>
      <c r="I191" s="465">
        <f t="shared" si="17"/>
        <v>0</v>
      </c>
      <c r="J191" s="465">
        <f t="shared" si="17"/>
        <v>0</v>
      </c>
      <c r="K191" s="465">
        <f t="shared" si="17"/>
        <v>0</v>
      </c>
      <c r="L191" s="465">
        <f t="shared" si="17"/>
        <v>0</v>
      </c>
      <c r="M191" s="465">
        <f t="shared" si="17"/>
        <v>29498684</v>
      </c>
    </row>
    <row r="192" spans="2:13" s="440" customFormat="1">
      <c r="B192" s="428"/>
      <c r="C192" s="424"/>
      <c r="D192" s="424"/>
      <c r="E192" s="424"/>
      <c r="F192" s="424"/>
      <c r="G192" s="424"/>
      <c r="H192" s="424"/>
      <c r="I192" s="424"/>
      <c r="J192" s="424"/>
      <c r="K192" s="424"/>
      <c r="L192" s="424"/>
      <c r="M192" s="772"/>
    </row>
    <row r="193" spans="2:13" s="440" customFormat="1" hidden="1" outlineLevel="1">
      <c r="B193" s="770"/>
      <c r="C193" s="424"/>
      <c r="D193" s="434"/>
      <c r="E193" s="434"/>
      <c r="F193" s="434"/>
      <c r="G193" s="434"/>
      <c r="H193" s="434"/>
      <c r="I193" s="434"/>
      <c r="J193" s="434"/>
      <c r="K193" s="434"/>
      <c r="L193" s="434"/>
      <c r="M193" s="772"/>
    </row>
    <row r="194" spans="2:13" s="440" customFormat="1" hidden="1" outlineLevel="1">
      <c r="B194" s="770"/>
      <c r="C194" s="424"/>
      <c r="D194" s="434"/>
      <c r="E194" s="434"/>
      <c r="F194" s="434"/>
      <c r="G194" s="434"/>
      <c r="H194" s="434"/>
      <c r="I194" s="434"/>
      <c r="J194" s="434"/>
      <c r="K194" s="434"/>
      <c r="L194" s="434"/>
      <c r="M194" s="772"/>
    </row>
    <row r="195" spans="2:13" s="440" customFormat="1" hidden="1" outlineLevel="1">
      <c r="B195" s="770"/>
      <c r="C195" s="424"/>
      <c r="D195" s="434"/>
      <c r="E195" s="434"/>
      <c r="F195" s="434"/>
      <c r="G195" s="434"/>
      <c r="H195" s="434"/>
      <c r="I195" s="434"/>
      <c r="J195" s="434"/>
      <c r="K195" s="434"/>
      <c r="L195" s="434"/>
      <c r="M195" s="772"/>
    </row>
    <row r="196" spans="2:13" s="440" customFormat="1" hidden="1" outlineLevel="1">
      <c r="B196" s="770" t="str">
        <f>'TSTCH FGD'!$B$2</f>
        <v>Texas State Technical College - Harlingen</v>
      </c>
      <c r="C196" s="424"/>
      <c r="D196" s="434">
        <f>'TSTCH FGD'!$D$31</f>
        <v>0</v>
      </c>
      <c r="E196" s="434">
        <f>'TSTCH FGD'!$E$31</f>
        <v>59286</v>
      </c>
      <c r="F196" s="434">
        <f>'TSTCH FGD'!$F$31</f>
        <v>0</v>
      </c>
      <c r="G196" s="434">
        <f>'TSTCH FGD'!$G$31</f>
        <v>0</v>
      </c>
      <c r="H196" s="434">
        <f>'TSTCH FGD'!$H$31</f>
        <v>0</v>
      </c>
      <c r="I196" s="434">
        <f>'TSTCH FGD'!$I$31</f>
        <v>0</v>
      </c>
      <c r="J196" s="434">
        <f>'TSTCH FGD'!$J$31</f>
        <v>0</v>
      </c>
      <c r="K196" s="434">
        <f>'TSTCH FGD'!$K$31</f>
        <v>0</v>
      </c>
      <c r="L196" s="434">
        <f>'TSTCH FGD'!$L$31</f>
        <v>0</v>
      </c>
      <c r="M196" s="772">
        <f>'TSTCH FGD'!$M$31</f>
        <v>59286</v>
      </c>
    </row>
    <row r="197" spans="2:13" s="440" customFormat="1" hidden="1" outlineLevel="1">
      <c r="B197" s="770" t="str">
        <f>'TSTCM FGD'!$B$2</f>
        <v>Texas State Technical College - Marshall</v>
      </c>
      <c r="C197" s="424"/>
      <c r="D197" s="434">
        <f>'TSTCM FGD'!$D$31</f>
        <v>0</v>
      </c>
      <c r="E197" s="434">
        <f>'TSTCM FGD'!$E$31</f>
        <v>964</v>
      </c>
      <c r="F197" s="434">
        <f>'TSTCM FGD'!$F$31</f>
        <v>0</v>
      </c>
      <c r="G197" s="434">
        <f>'TSTCM FGD'!$G$31</f>
        <v>0</v>
      </c>
      <c r="H197" s="434">
        <f>'TSTCM FGD'!$H$31</f>
        <v>0</v>
      </c>
      <c r="I197" s="434">
        <f>'TSTCM FGD'!$I$31</f>
        <v>0</v>
      </c>
      <c r="J197" s="434">
        <f>'TSTCM FGD'!$J$31</f>
        <v>0</v>
      </c>
      <c r="K197" s="434">
        <f>'TSTCM FGD'!$K$31</f>
        <v>0</v>
      </c>
      <c r="L197" s="434">
        <f>'TSTCM FGD'!$L$31</f>
        <v>0</v>
      </c>
      <c r="M197" s="772">
        <f>'TSTCM FGD'!$M$31</f>
        <v>964</v>
      </c>
    </row>
    <row r="198" spans="2:13" s="440" customFormat="1" hidden="1" outlineLevel="1">
      <c r="B198" s="770" t="str">
        <f>'TSTCW FGD'!$B$2</f>
        <v>Texas State Technical College - Waco</v>
      </c>
      <c r="C198" s="424"/>
      <c r="D198" s="434">
        <f>'TSTCW FGD'!$D$31</f>
        <v>0</v>
      </c>
      <c r="E198" s="434">
        <f>'TSTCW FGD'!$E$31</f>
        <v>1699544</v>
      </c>
      <c r="F198" s="434">
        <f>'TSTCW FGD'!$F$31</f>
        <v>0</v>
      </c>
      <c r="G198" s="434">
        <f>'TSTCW FGD'!$G$31</f>
        <v>0</v>
      </c>
      <c r="H198" s="434">
        <f>'TSTCW FGD'!$H$31</f>
        <v>0</v>
      </c>
      <c r="I198" s="434">
        <f>'TSTCW FGD'!$I$31</f>
        <v>0</v>
      </c>
      <c r="J198" s="434">
        <f>'TSTCW FGD'!$J$31</f>
        <v>0</v>
      </c>
      <c r="K198" s="434">
        <f>'TSTCW FGD'!$K$31</f>
        <v>0</v>
      </c>
      <c r="L198" s="434">
        <f>'TSTCW FGD'!$L$31</f>
        <v>0</v>
      </c>
      <c r="M198" s="772">
        <f>'TSTCW FGD'!$M$31</f>
        <v>1699544</v>
      </c>
    </row>
    <row r="199" spans="2:13" s="440" customFormat="1" hidden="1" outlineLevel="1">
      <c r="B199" s="770" t="str">
        <f>'TSTCWT FGD'!$B$2</f>
        <v>Texas State Technical College - West Texas</v>
      </c>
      <c r="C199" s="424"/>
      <c r="D199" s="434">
        <f>'TSTCWT FGD'!$D$31</f>
        <v>0</v>
      </c>
      <c r="E199" s="434">
        <f>'TSTCWT FGD'!$E$31</f>
        <v>4097</v>
      </c>
      <c r="F199" s="434">
        <f>'TSTCWT FGD'!$F$31</f>
        <v>0</v>
      </c>
      <c r="G199" s="434">
        <f>'TSTCWT FGD'!$G$31</f>
        <v>0</v>
      </c>
      <c r="H199" s="434">
        <f>'TSTCWT FGD'!$H$31</f>
        <v>0</v>
      </c>
      <c r="I199" s="434">
        <f>'TSTCWT FGD'!$I$31</f>
        <v>0</v>
      </c>
      <c r="J199" s="434">
        <f>'TSTCWT FGD'!$J$31</f>
        <v>0</v>
      </c>
      <c r="K199" s="434">
        <f>'TSTCWT FGD'!$K$31</f>
        <v>0</v>
      </c>
      <c r="L199" s="434">
        <f>'TSTCWT FGD'!$L$31</f>
        <v>0</v>
      </c>
      <c r="M199" s="772">
        <f>'TSTCWT FGD'!$M$31</f>
        <v>4097</v>
      </c>
    </row>
    <row r="200" spans="2:13" s="440" customFormat="1" hidden="1" outlineLevel="1">
      <c r="B200" s="770" t="str">
        <f>'TSTCNT FGD'!$B$2</f>
        <v>Texas State Technical College - North Texas</v>
      </c>
      <c r="C200" s="424"/>
      <c r="D200" s="434">
        <f>'TSTCNT FGD'!$D$31</f>
        <v>0</v>
      </c>
      <c r="E200" s="434">
        <f>'TSTCNT FGD'!$E$31</f>
        <v>103000</v>
      </c>
      <c r="F200" s="434">
        <f>'TSTCNT FGD'!$F$31</f>
        <v>0</v>
      </c>
      <c r="G200" s="434">
        <f>'TSTCNT FGD'!$G$31</f>
        <v>0</v>
      </c>
      <c r="H200" s="434">
        <f>'TSTCNT FGD'!$H$31</f>
        <v>0</v>
      </c>
      <c r="I200" s="434">
        <f>'TSTCNT FGD'!$I$31</f>
        <v>0</v>
      </c>
      <c r="J200" s="434">
        <f>'TSTCNT FGD'!$J$31</f>
        <v>0</v>
      </c>
      <c r="K200" s="434">
        <f>'TSTCNT FGD'!$K$31</f>
        <v>0</v>
      </c>
      <c r="L200" s="434">
        <f>'TSTCNT FGD'!$L$31</f>
        <v>0</v>
      </c>
      <c r="M200" s="772">
        <f>'TSTCNT FGD'!$M$31</f>
        <v>103000</v>
      </c>
    </row>
    <row r="201" spans="2:13" s="440" customFormat="1" hidden="1" outlineLevel="1">
      <c r="B201" s="770" t="str">
        <f>'TSTCFB FGD'!$B$2</f>
        <v>Texas State Technical College - Fort Bend</v>
      </c>
      <c r="C201" s="424"/>
      <c r="D201" s="434">
        <f>'TSTCFB FGD'!$D$31</f>
        <v>0</v>
      </c>
      <c r="E201" s="434">
        <f>'TSTCFB FGD'!$E$31</f>
        <v>0</v>
      </c>
      <c r="F201" s="434">
        <f>'TSTCFB FGD'!$F$31</f>
        <v>0</v>
      </c>
      <c r="G201" s="434">
        <f>'TSTCFB FGD'!$G$31</f>
        <v>0</v>
      </c>
      <c r="H201" s="434">
        <f>'TSTCFB FGD'!$H$31</f>
        <v>0</v>
      </c>
      <c r="I201" s="434">
        <f>'TSTCFB FGD'!$I$31</f>
        <v>0</v>
      </c>
      <c r="J201" s="434">
        <f>'TSTCFB FGD'!$J$31</f>
        <v>0</v>
      </c>
      <c r="K201" s="434">
        <f>'TSTCFB FGD'!$K$31</f>
        <v>0</v>
      </c>
      <c r="L201" s="434">
        <f>'TSTCFB FGD'!$L$31</f>
        <v>0</v>
      </c>
      <c r="M201" s="772">
        <f>'TSTCFB FGD'!$M$31</f>
        <v>0</v>
      </c>
    </row>
    <row r="202" spans="2:13" s="440" customFormat="1" collapsed="1">
      <c r="B202" s="469" t="s">
        <v>703</v>
      </c>
      <c r="C202" s="465"/>
      <c r="D202" s="465">
        <f t="shared" ref="D202:M202" si="18">SUM(D193:D201)</f>
        <v>0</v>
      </c>
      <c r="E202" s="465">
        <f t="shared" si="18"/>
        <v>1866891</v>
      </c>
      <c r="F202" s="465">
        <f t="shared" si="18"/>
        <v>0</v>
      </c>
      <c r="G202" s="465">
        <f t="shared" si="18"/>
        <v>0</v>
      </c>
      <c r="H202" s="465">
        <f t="shared" si="18"/>
        <v>0</v>
      </c>
      <c r="I202" s="465">
        <f t="shared" si="18"/>
        <v>0</v>
      </c>
      <c r="J202" s="465">
        <f t="shared" si="18"/>
        <v>0</v>
      </c>
      <c r="K202" s="465">
        <f t="shared" si="18"/>
        <v>0</v>
      </c>
      <c r="L202" s="465">
        <f t="shared" si="18"/>
        <v>0</v>
      </c>
      <c r="M202" s="465">
        <f t="shared" si="18"/>
        <v>1866891</v>
      </c>
    </row>
    <row r="203" spans="2:13" s="440" customFormat="1" hidden="1" outlineLevel="1">
      <c r="B203" s="770"/>
      <c r="C203" s="458"/>
      <c r="D203" s="458"/>
      <c r="E203" s="458"/>
      <c r="F203" s="458"/>
      <c r="G203" s="458"/>
      <c r="H203" s="458"/>
      <c r="I203" s="458"/>
      <c r="J203" s="458"/>
      <c r="K203" s="458"/>
      <c r="L203" s="458"/>
      <c r="M203" s="458"/>
    </row>
    <row r="204" spans="2:13" s="440" customFormat="1" hidden="1" outlineLevel="1">
      <c r="B204" s="770"/>
      <c r="C204" s="458"/>
      <c r="D204" s="458"/>
      <c r="E204" s="458"/>
      <c r="F204" s="458"/>
      <c r="G204" s="458"/>
      <c r="H204" s="458"/>
      <c r="I204" s="458"/>
      <c r="J204" s="458"/>
      <c r="K204" s="458"/>
      <c r="L204" s="458"/>
      <c r="M204" s="458"/>
    </row>
    <row r="205" spans="2:13" s="440" customFormat="1" hidden="1" outlineLevel="1">
      <c r="B205" s="770"/>
      <c r="C205" s="458"/>
      <c r="D205" s="458"/>
      <c r="E205" s="458"/>
      <c r="F205" s="458"/>
      <c r="G205" s="458"/>
      <c r="H205" s="458"/>
      <c r="I205" s="458"/>
      <c r="J205" s="458"/>
      <c r="K205" s="458"/>
      <c r="L205" s="458"/>
      <c r="M205" s="458"/>
    </row>
    <row r="206" spans="2:13" s="440" customFormat="1" hidden="1" outlineLevel="1">
      <c r="B206" s="770" t="str">
        <f>'TSTCH FGD'!$B$2</f>
        <v>Texas State Technical College - Harlingen</v>
      </c>
      <c r="C206" s="458"/>
      <c r="D206" s="458">
        <f>'TSTCH FGD'!$D$32</f>
        <v>0</v>
      </c>
      <c r="E206" s="458">
        <f>'TSTCH FGD'!$E$32</f>
        <v>0</v>
      </c>
      <c r="F206" s="458">
        <f>'TSTCH FGD'!$F$32</f>
        <v>0</v>
      </c>
      <c r="G206" s="458">
        <f>'TSTCH FGD'!$G$32</f>
        <v>0</v>
      </c>
      <c r="H206" s="458">
        <f>'TSTCH FGD'!$H$32</f>
        <v>0</v>
      </c>
      <c r="I206" s="458">
        <f>'TSTCH FGD'!$I$32</f>
        <v>0</v>
      </c>
      <c r="J206" s="458">
        <f>'TSTCH FGD'!$J$32</f>
        <v>0</v>
      </c>
      <c r="K206" s="458">
        <f>'TSTCH FGD'!$K$32</f>
        <v>0</v>
      </c>
      <c r="L206" s="458">
        <f>'TSTCH FGD'!$L$32</f>
        <v>0</v>
      </c>
      <c r="M206" s="458">
        <f>'TSTCH FGD'!$M$32</f>
        <v>0</v>
      </c>
    </row>
    <row r="207" spans="2:13" s="440" customFormat="1" hidden="1" outlineLevel="1">
      <c r="B207" s="770" t="str">
        <f>'TSTCM FGD'!$B$2</f>
        <v>Texas State Technical College - Marshall</v>
      </c>
      <c r="C207" s="458"/>
      <c r="D207" s="458">
        <f>'TSTCM FGD'!$D$32</f>
        <v>0</v>
      </c>
      <c r="E207" s="458">
        <f>'TSTCM FGD'!$E$32</f>
        <v>0</v>
      </c>
      <c r="F207" s="458">
        <f>'TSTCM FGD'!$F$32</f>
        <v>0</v>
      </c>
      <c r="G207" s="458">
        <f>'TSTCM FGD'!$G$32</f>
        <v>0</v>
      </c>
      <c r="H207" s="458">
        <f>'TSTCM FGD'!$H$32</f>
        <v>0</v>
      </c>
      <c r="I207" s="458">
        <f>'TSTCM FGD'!$I$32</f>
        <v>0</v>
      </c>
      <c r="J207" s="458">
        <f>'TSTCM FGD'!$J$32</f>
        <v>0</v>
      </c>
      <c r="K207" s="458">
        <f>'TSTCM FGD'!$K$32</f>
        <v>0</v>
      </c>
      <c r="L207" s="458">
        <f>'TSTCM FGD'!$L$32</f>
        <v>0</v>
      </c>
      <c r="M207" s="458">
        <f>'TSTCM FGD'!$M$32</f>
        <v>0</v>
      </c>
    </row>
    <row r="208" spans="2:13" s="440" customFormat="1" hidden="1" outlineLevel="1">
      <c r="B208" s="770" t="str">
        <f>'TSTCW FGD'!$B$2</f>
        <v>Texas State Technical College - Waco</v>
      </c>
      <c r="C208" s="458"/>
      <c r="D208" s="458">
        <f>'TSTCW FGD'!$D$32</f>
        <v>0</v>
      </c>
      <c r="E208" s="458">
        <f>'TSTCW FGD'!$E$32</f>
        <v>0</v>
      </c>
      <c r="F208" s="458">
        <f>'TSTCW FGD'!$F$32</f>
        <v>0</v>
      </c>
      <c r="G208" s="458">
        <f>'TSTCW FGD'!$G$32</f>
        <v>0</v>
      </c>
      <c r="H208" s="458">
        <f>'TSTCW FGD'!$H$32</f>
        <v>0</v>
      </c>
      <c r="I208" s="458">
        <f>'TSTCW FGD'!$I$32</f>
        <v>0</v>
      </c>
      <c r="J208" s="458">
        <f>'TSTCW FGD'!$J$32</f>
        <v>0</v>
      </c>
      <c r="K208" s="458">
        <f>'TSTCW FGD'!$K$32</f>
        <v>0</v>
      </c>
      <c r="L208" s="458">
        <f>'TSTCW FGD'!$L$32</f>
        <v>0</v>
      </c>
      <c r="M208" s="458">
        <f>'TSTCW FGD'!$M$32</f>
        <v>0</v>
      </c>
    </row>
    <row r="209" spans="2:13" s="440" customFormat="1" hidden="1" outlineLevel="1">
      <c r="B209" s="770" t="str">
        <f>'TSTCWT FGD'!$B$2</f>
        <v>Texas State Technical College - West Texas</v>
      </c>
      <c r="C209" s="458"/>
      <c r="D209" s="458">
        <f>'TSTCWT FGD'!$D$32</f>
        <v>0</v>
      </c>
      <c r="E209" s="458">
        <f>'TSTCWT FGD'!$E$32</f>
        <v>0</v>
      </c>
      <c r="F209" s="458">
        <f>'TSTCWT FGD'!$F$32</f>
        <v>0</v>
      </c>
      <c r="G209" s="458">
        <f>'TSTCWT FGD'!$G$32</f>
        <v>0</v>
      </c>
      <c r="H209" s="458">
        <f>'TSTCWT FGD'!$H$32</f>
        <v>0</v>
      </c>
      <c r="I209" s="458">
        <f>'TSTCWT FGD'!$I$32</f>
        <v>0</v>
      </c>
      <c r="J209" s="458">
        <f>'TSTCWT FGD'!$J$32</f>
        <v>0</v>
      </c>
      <c r="K209" s="458">
        <f>'TSTCWT FGD'!$K$32</f>
        <v>0</v>
      </c>
      <c r="L209" s="458">
        <f>'TSTCWT FGD'!$L$32</f>
        <v>0</v>
      </c>
      <c r="M209" s="458">
        <f>'TSTCWT FGD'!$M$32</f>
        <v>0</v>
      </c>
    </row>
    <row r="210" spans="2:13" s="440" customFormat="1" hidden="1" outlineLevel="1">
      <c r="B210" s="770" t="str">
        <f>'TSTCNT FGD'!$B$2</f>
        <v>Texas State Technical College - North Texas</v>
      </c>
      <c r="C210" s="458"/>
      <c r="D210" s="458">
        <f>'TSTCNT FGD'!$D$32</f>
        <v>0</v>
      </c>
      <c r="E210" s="458">
        <f>'TSTCNT FGD'!$E$32</f>
        <v>0</v>
      </c>
      <c r="F210" s="458">
        <f>'TSTCNT FGD'!$F$32</f>
        <v>0</v>
      </c>
      <c r="G210" s="458">
        <f>'TSTCNT FGD'!$G$32</f>
        <v>0</v>
      </c>
      <c r="H210" s="458">
        <f>'TSTCNT FGD'!$H$32</f>
        <v>0</v>
      </c>
      <c r="I210" s="458">
        <f>'TSTCNT FGD'!$I$32</f>
        <v>0</v>
      </c>
      <c r="J210" s="458">
        <f>'TSTCNT FGD'!$J$32</f>
        <v>0</v>
      </c>
      <c r="K210" s="458">
        <f>'TSTCNT FGD'!$K$32</f>
        <v>0</v>
      </c>
      <c r="L210" s="458">
        <f>'TSTCNT FGD'!$L$32</f>
        <v>0</v>
      </c>
      <c r="M210" s="458">
        <f>'TSTCNT FGD'!$M$32</f>
        <v>0</v>
      </c>
    </row>
    <row r="211" spans="2:13" s="440" customFormat="1" hidden="1" outlineLevel="1">
      <c r="B211" s="770" t="str">
        <f>'TSTCFB FGD'!$B$2</f>
        <v>Texas State Technical College - Fort Bend</v>
      </c>
      <c r="C211" s="458"/>
      <c r="D211" s="458">
        <f>'TSTCFB FGD'!$D$32</f>
        <v>0</v>
      </c>
      <c r="E211" s="458">
        <f>'TSTCFB FGD'!$E$32</f>
        <v>0</v>
      </c>
      <c r="F211" s="458">
        <f>'TSTCFB FGD'!$F$32</f>
        <v>0</v>
      </c>
      <c r="G211" s="458">
        <f>'TSTCFB FGD'!$G$32</f>
        <v>0</v>
      </c>
      <c r="H211" s="458">
        <f>'TSTCFB FGD'!$H$32</f>
        <v>0</v>
      </c>
      <c r="I211" s="458">
        <f>'TSTCFB FGD'!$I$32</f>
        <v>0</v>
      </c>
      <c r="J211" s="458">
        <f>'TSTCFB FGD'!$J$32</f>
        <v>0</v>
      </c>
      <c r="K211" s="458">
        <f>'TSTCFB FGD'!$K$32</f>
        <v>0</v>
      </c>
      <c r="L211" s="458">
        <f>'TSTCFB FGD'!$L$32</f>
        <v>0</v>
      </c>
      <c r="M211" s="458">
        <f>'TSTCFB FGD'!$M$32</f>
        <v>0</v>
      </c>
    </row>
    <row r="212" spans="2:13" s="440" customFormat="1" collapsed="1">
      <c r="B212" s="428" t="s">
        <v>679</v>
      </c>
      <c r="C212" s="458"/>
      <c r="D212" s="458">
        <f t="shared" ref="D212:M212" si="19">SUM(D203:D211)</f>
        <v>0</v>
      </c>
      <c r="E212" s="458">
        <f t="shared" si="19"/>
        <v>0</v>
      </c>
      <c r="F212" s="458">
        <f t="shared" si="19"/>
        <v>0</v>
      </c>
      <c r="G212" s="458">
        <f t="shared" si="19"/>
        <v>0</v>
      </c>
      <c r="H212" s="458">
        <f t="shared" si="19"/>
        <v>0</v>
      </c>
      <c r="I212" s="458">
        <f t="shared" si="19"/>
        <v>0</v>
      </c>
      <c r="J212" s="458">
        <f t="shared" si="19"/>
        <v>0</v>
      </c>
      <c r="K212" s="458">
        <f t="shared" si="19"/>
        <v>0</v>
      </c>
      <c r="L212" s="458">
        <f t="shared" si="19"/>
        <v>0</v>
      </c>
      <c r="M212" s="772">
        <f t="shared" si="19"/>
        <v>0</v>
      </c>
    </row>
    <row r="213" spans="2:13" s="440" customFormat="1" hidden="1" outlineLevel="1">
      <c r="B213" s="770"/>
      <c r="C213" s="458"/>
      <c r="D213" s="458"/>
      <c r="E213" s="458"/>
      <c r="F213" s="458"/>
      <c r="G213" s="458"/>
      <c r="H213" s="458"/>
      <c r="I213" s="458"/>
      <c r="J213" s="458"/>
      <c r="K213" s="458"/>
      <c r="L213" s="458"/>
      <c r="M213" s="772"/>
    </row>
    <row r="214" spans="2:13" s="440" customFormat="1" hidden="1" outlineLevel="1">
      <c r="B214" s="770"/>
      <c r="C214" s="458"/>
      <c r="D214" s="458"/>
      <c r="E214" s="458"/>
      <c r="F214" s="458"/>
      <c r="G214" s="458"/>
      <c r="H214" s="458"/>
      <c r="I214" s="458"/>
      <c r="J214" s="458"/>
      <c r="K214" s="458"/>
      <c r="L214" s="458"/>
      <c r="M214" s="772"/>
    </row>
    <row r="215" spans="2:13" s="440" customFormat="1" hidden="1" outlineLevel="1">
      <c r="B215" s="770"/>
      <c r="C215" s="458"/>
      <c r="D215" s="458"/>
      <c r="E215" s="458"/>
      <c r="F215" s="458"/>
      <c r="G215" s="458"/>
      <c r="H215" s="458"/>
      <c r="I215" s="458"/>
      <c r="J215" s="458"/>
      <c r="K215" s="458"/>
      <c r="L215" s="458"/>
      <c r="M215" s="772"/>
    </row>
    <row r="216" spans="2:13" s="440" customFormat="1" hidden="1" outlineLevel="1">
      <c r="B216" s="770" t="str">
        <f>'TSTCH FGD'!$B$2</f>
        <v>Texas State Technical College - Harlingen</v>
      </c>
      <c r="C216" s="458"/>
      <c r="D216" s="458">
        <f>'TSTCH FGD'!$D$33</f>
        <v>0</v>
      </c>
      <c r="E216" s="458">
        <f>'TSTCH FGD'!$E$33</f>
        <v>0</v>
      </c>
      <c r="F216" s="458">
        <f>'TSTCH FGD'!$F$33</f>
        <v>0</v>
      </c>
      <c r="G216" s="458">
        <f>'TSTCH FGD'!$G$33</f>
        <v>0</v>
      </c>
      <c r="H216" s="458">
        <f>'TSTCH FGD'!$H$33</f>
        <v>0</v>
      </c>
      <c r="I216" s="458">
        <f>'TSTCH FGD'!$I$33</f>
        <v>0</v>
      </c>
      <c r="J216" s="458">
        <f>'TSTCH FGD'!$J$33</f>
        <v>0</v>
      </c>
      <c r="K216" s="458">
        <f>'TSTCH FGD'!$K$33</f>
        <v>0</v>
      </c>
      <c r="L216" s="458">
        <f>'TSTCH FGD'!$L$33</f>
        <v>0</v>
      </c>
      <c r="M216" s="772">
        <f>'TSTCH FGD'!$M$33</f>
        <v>0</v>
      </c>
    </row>
    <row r="217" spans="2:13" s="440" customFormat="1" hidden="1" outlineLevel="1">
      <c r="B217" s="770" t="str">
        <f>'TSTCM FGD'!$B$2</f>
        <v>Texas State Technical College - Marshall</v>
      </c>
      <c r="C217" s="458"/>
      <c r="D217" s="458">
        <f>'TSTCM FGD'!$D$33</f>
        <v>0</v>
      </c>
      <c r="E217" s="458">
        <f>'TSTCM FGD'!$E$33</f>
        <v>0</v>
      </c>
      <c r="F217" s="458">
        <f>'TSTCM FGD'!$F$33</f>
        <v>0</v>
      </c>
      <c r="G217" s="458">
        <f>'TSTCM FGD'!$G$33</f>
        <v>0</v>
      </c>
      <c r="H217" s="458">
        <f>'TSTCM FGD'!$H$33</f>
        <v>0</v>
      </c>
      <c r="I217" s="458">
        <f>'TSTCM FGD'!$I$33</f>
        <v>0</v>
      </c>
      <c r="J217" s="458">
        <f>'TSTCM FGD'!$J$33</f>
        <v>0</v>
      </c>
      <c r="K217" s="458">
        <f>'TSTCM FGD'!$K$33</f>
        <v>0</v>
      </c>
      <c r="L217" s="458">
        <f>'TSTCM FGD'!$L$33</f>
        <v>0</v>
      </c>
      <c r="M217" s="772">
        <f>'TSTCM FGD'!$M$33</f>
        <v>0</v>
      </c>
    </row>
    <row r="218" spans="2:13" s="440" customFormat="1" hidden="1" outlineLevel="1">
      <c r="B218" s="770" t="str">
        <f>'TSTCW FGD'!$B$2</f>
        <v>Texas State Technical College - Waco</v>
      </c>
      <c r="C218" s="458"/>
      <c r="D218" s="458">
        <f>'TSTCW FGD'!$D$33</f>
        <v>0</v>
      </c>
      <c r="E218" s="458">
        <f>'TSTCW FGD'!$E$33</f>
        <v>0</v>
      </c>
      <c r="F218" s="458">
        <f>'TSTCW FGD'!$F$33</f>
        <v>0</v>
      </c>
      <c r="G218" s="458">
        <f>'TSTCW FGD'!$G$33</f>
        <v>0</v>
      </c>
      <c r="H218" s="458">
        <f>'TSTCW FGD'!$H$33</f>
        <v>0</v>
      </c>
      <c r="I218" s="458">
        <f>'TSTCW FGD'!$I$33</f>
        <v>0</v>
      </c>
      <c r="J218" s="458">
        <f>'TSTCW FGD'!$J$33</f>
        <v>0</v>
      </c>
      <c r="K218" s="458">
        <f>'TSTCW FGD'!$K$33</f>
        <v>0</v>
      </c>
      <c r="L218" s="458">
        <f>'TSTCW FGD'!$L$33</f>
        <v>0</v>
      </c>
      <c r="M218" s="772">
        <f>'TSTCW FGD'!$M$33</f>
        <v>0</v>
      </c>
    </row>
    <row r="219" spans="2:13" s="440" customFormat="1" hidden="1" outlineLevel="1">
      <c r="B219" s="770" t="str">
        <f>'TSTCWT FGD'!$B$2</f>
        <v>Texas State Technical College - West Texas</v>
      </c>
      <c r="C219" s="458"/>
      <c r="D219" s="458">
        <f>'TSTCWT FGD'!$D$33</f>
        <v>0</v>
      </c>
      <c r="E219" s="458">
        <f>'TSTCWT FGD'!$E$33</f>
        <v>0</v>
      </c>
      <c r="F219" s="458">
        <f>'TSTCWT FGD'!$F$33</f>
        <v>0</v>
      </c>
      <c r="G219" s="458">
        <f>'TSTCWT FGD'!$G$33</f>
        <v>0</v>
      </c>
      <c r="H219" s="458">
        <f>'TSTCWT FGD'!$H$33</f>
        <v>0</v>
      </c>
      <c r="I219" s="458">
        <f>'TSTCWT FGD'!$I$33</f>
        <v>0</v>
      </c>
      <c r="J219" s="458">
        <f>'TSTCWT FGD'!$J$33</f>
        <v>0</v>
      </c>
      <c r="K219" s="458">
        <f>'TSTCWT FGD'!$K$33</f>
        <v>0</v>
      </c>
      <c r="L219" s="458">
        <f>'TSTCWT FGD'!$L$33</f>
        <v>0</v>
      </c>
      <c r="M219" s="772">
        <f>'TSTCWT FGD'!$M$33</f>
        <v>0</v>
      </c>
    </row>
    <row r="220" spans="2:13" s="440" customFormat="1" hidden="1" outlineLevel="1">
      <c r="B220" s="770" t="str">
        <f>'TSTCNT FGD'!$B$2</f>
        <v>Texas State Technical College - North Texas</v>
      </c>
      <c r="C220" s="458"/>
      <c r="D220" s="458">
        <f>'TSTCNT FGD'!$D$33</f>
        <v>0</v>
      </c>
      <c r="E220" s="458">
        <f>'TSTCNT FGD'!$E$33</f>
        <v>0</v>
      </c>
      <c r="F220" s="458">
        <f>'TSTCNT FGD'!$F$33</f>
        <v>0</v>
      </c>
      <c r="G220" s="458">
        <f>'TSTCNT FGD'!$G$33</f>
        <v>0</v>
      </c>
      <c r="H220" s="458">
        <f>'TSTCNT FGD'!$H$33</f>
        <v>0</v>
      </c>
      <c r="I220" s="458">
        <f>'TSTCNT FGD'!$I$33</f>
        <v>0</v>
      </c>
      <c r="J220" s="458">
        <f>'TSTCNT FGD'!$J$33</f>
        <v>0</v>
      </c>
      <c r="K220" s="458">
        <f>'TSTCNT FGD'!$K$33</f>
        <v>0</v>
      </c>
      <c r="L220" s="458">
        <f>'TSTCNT FGD'!$L$33</f>
        <v>0</v>
      </c>
      <c r="M220" s="772">
        <f>'TSTCNT FGD'!$M$33</f>
        <v>0</v>
      </c>
    </row>
    <row r="221" spans="2:13" s="440" customFormat="1" hidden="1" outlineLevel="1">
      <c r="B221" s="770" t="str">
        <f>'TSTCFB FGD'!$B$2</f>
        <v>Texas State Technical College - Fort Bend</v>
      </c>
      <c r="C221" s="458"/>
      <c r="D221" s="458">
        <f>'TSTCFB FGD'!$D$33</f>
        <v>0</v>
      </c>
      <c r="E221" s="458">
        <f>'TSTCFB FGD'!$E$33</f>
        <v>0</v>
      </c>
      <c r="F221" s="458">
        <f>'TSTCFB FGD'!$F$33</f>
        <v>0</v>
      </c>
      <c r="G221" s="458">
        <f>'TSTCFB FGD'!$G$33</f>
        <v>0</v>
      </c>
      <c r="H221" s="458">
        <f>'TSTCFB FGD'!$H$33</f>
        <v>0</v>
      </c>
      <c r="I221" s="458">
        <f>'TSTCFB FGD'!$I$33</f>
        <v>0</v>
      </c>
      <c r="J221" s="458">
        <f>'TSTCFB FGD'!$J$33</f>
        <v>0</v>
      </c>
      <c r="K221" s="458">
        <f>'TSTCFB FGD'!$K$33</f>
        <v>0</v>
      </c>
      <c r="L221" s="458">
        <f>'TSTCFB FGD'!$L$33</f>
        <v>0</v>
      </c>
      <c r="M221" s="772">
        <f>'TSTCFB FGD'!$M$33</f>
        <v>0</v>
      </c>
    </row>
    <row r="222" spans="2:13" s="440" customFormat="1" collapsed="1">
      <c r="B222" s="428" t="s">
        <v>681</v>
      </c>
      <c r="C222" s="458"/>
      <c r="D222" s="458">
        <f t="shared" ref="D222:M222" si="20">SUM(D213:D221)</f>
        <v>0</v>
      </c>
      <c r="E222" s="458">
        <f t="shared" si="20"/>
        <v>0</v>
      </c>
      <c r="F222" s="458">
        <f t="shared" si="20"/>
        <v>0</v>
      </c>
      <c r="G222" s="458">
        <f t="shared" si="20"/>
        <v>0</v>
      </c>
      <c r="H222" s="458">
        <f t="shared" si="20"/>
        <v>0</v>
      </c>
      <c r="I222" s="458">
        <f t="shared" si="20"/>
        <v>0</v>
      </c>
      <c r="J222" s="458">
        <f t="shared" si="20"/>
        <v>0</v>
      </c>
      <c r="K222" s="458">
        <f t="shared" si="20"/>
        <v>0</v>
      </c>
      <c r="L222" s="458">
        <f t="shared" si="20"/>
        <v>0</v>
      </c>
      <c r="M222" s="772">
        <f t="shared" si="20"/>
        <v>0</v>
      </c>
    </row>
    <row r="223" spans="2:13" s="440" customFormat="1" hidden="1" outlineLevel="1">
      <c r="B223" s="770"/>
      <c r="C223" s="458"/>
      <c r="D223" s="458"/>
      <c r="E223" s="458"/>
      <c r="F223" s="458"/>
      <c r="G223" s="458"/>
      <c r="H223" s="458"/>
      <c r="I223" s="458"/>
      <c r="J223" s="458"/>
      <c r="K223" s="458"/>
      <c r="L223" s="458"/>
      <c r="M223" s="772"/>
    </row>
    <row r="224" spans="2:13" s="440" customFormat="1" hidden="1" outlineLevel="1">
      <c r="B224" s="770"/>
      <c r="C224" s="458"/>
      <c r="D224" s="458"/>
      <c r="E224" s="458"/>
      <c r="F224" s="458"/>
      <c r="G224" s="458"/>
      <c r="H224" s="458"/>
      <c r="I224" s="458"/>
      <c r="J224" s="458"/>
      <c r="K224" s="458"/>
      <c r="L224" s="458"/>
      <c r="M224" s="772"/>
    </row>
    <row r="225" spans="2:13" s="440" customFormat="1" hidden="1" outlineLevel="1">
      <c r="B225" s="770"/>
      <c r="C225" s="458"/>
      <c r="D225" s="458"/>
      <c r="E225" s="458"/>
      <c r="F225" s="458"/>
      <c r="G225" s="458"/>
      <c r="H225" s="458"/>
      <c r="I225" s="458"/>
      <c r="J225" s="458"/>
      <c r="K225" s="458"/>
      <c r="L225" s="458"/>
      <c r="M225" s="772"/>
    </row>
    <row r="226" spans="2:13" s="440" customFormat="1" hidden="1" outlineLevel="1">
      <c r="B226" s="770" t="str">
        <f>'TSTCH FGD'!$B$2</f>
        <v>Texas State Technical College - Harlingen</v>
      </c>
      <c r="C226" s="458"/>
      <c r="D226" s="458">
        <f>'TSTCH FGD'!$D$34</f>
        <v>0</v>
      </c>
      <c r="E226" s="458">
        <f>'TSTCH FGD'!$E$34</f>
        <v>0</v>
      </c>
      <c r="F226" s="458">
        <f>'TSTCH FGD'!$F$34</f>
        <v>0</v>
      </c>
      <c r="G226" s="458">
        <f>'TSTCH FGD'!$G$34</f>
        <v>0</v>
      </c>
      <c r="H226" s="458">
        <f>'TSTCH FGD'!$H$34</f>
        <v>0</v>
      </c>
      <c r="I226" s="458">
        <f>'TSTCH FGD'!$I$34</f>
        <v>0</v>
      </c>
      <c r="J226" s="458">
        <f>'TSTCH FGD'!$J$34</f>
        <v>0</v>
      </c>
      <c r="K226" s="458">
        <f>'TSTCH FGD'!$K$34</f>
        <v>0</v>
      </c>
      <c r="L226" s="458">
        <f>'TSTCH FGD'!$L$34</f>
        <v>0</v>
      </c>
      <c r="M226" s="772">
        <f>'TSTCH FGD'!$M$34</f>
        <v>0</v>
      </c>
    </row>
    <row r="227" spans="2:13" s="440" customFormat="1" hidden="1" outlineLevel="1">
      <c r="B227" s="770" t="str">
        <f>'TSTCM FGD'!$B$2</f>
        <v>Texas State Technical College - Marshall</v>
      </c>
      <c r="C227" s="458"/>
      <c r="D227" s="458">
        <f>'TSTCM FGD'!$D$34</f>
        <v>0</v>
      </c>
      <c r="E227" s="458">
        <f>'TSTCM FGD'!$E$34</f>
        <v>0</v>
      </c>
      <c r="F227" s="458">
        <f>'TSTCM FGD'!$F$34</f>
        <v>0</v>
      </c>
      <c r="G227" s="458">
        <f>'TSTCM FGD'!$G$34</f>
        <v>0</v>
      </c>
      <c r="H227" s="458">
        <f>'TSTCM FGD'!$H$34</f>
        <v>0</v>
      </c>
      <c r="I227" s="458">
        <f>'TSTCM FGD'!$I$34</f>
        <v>0</v>
      </c>
      <c r="J227" s="458">
        <f>'TSTCM FGD'!$J$34</f>
        <v>0</v>
      </c>
      <c r="K227" s="458">
        <f>'TSTCM FGD'!$K$34</f>
        <v>0</v>
      </c>
      <c r="L227" s="458">
        <f>'TSTCM FGD'!$L$34</f>
        <v>0</v>
      </c>
      <c r="M227" s="772">
        <f>'TSTCM FGD'!$M$34</f>
        <v>0</v>
      </c>
    </row>
    <row r="228" spans="2:13" s="440" customFormat="1" hidden="1" outlineLevel="1">
      <c r="B228" s="770" t="str">
        <f>'TSTCW FGD'!$B$2</f>
        <v>Texas State Technical College - Waco</v>
      </c>
      <c r="C228" s="458"/>
      <c r="D228" s="458">
        <f>'TSTCW FGD'!$D$34</f>
        <v>0</v>
      </c>
      <c r="E228" s="458">
        <f>'TSTCW FGD'!$E$34</f>
        <v>0</v>
      </c>
      <c r="F228" s="458">
        <f>'TSTCW FGD'!$F$34</f>
        <v>0</v>
      </c>
      <c r="G228" s="458">
        <f>'TSTCW FGD'!$G$34</f>
        <v>0</v>
      </c>
      <c r="H228" s="458">
        <f>'TSTCW FGD'!$H$34</f>
        <v>0</v>
      </c>
      <c r="I228" s="458">
        <f>'TSTCW FGD'!$I$34</f>
        <v>0</v>
      </c>
      <c r="J228" s="458">
        <f>'TSTCW FGD'!$J$34</f>
        <v>0</v>
      </c>
      <c r="K228" s="458">
        <f>'TSTCW FGD'!$K$34</f>
        <v>0</v>
      </c>
      <c r="L228" s="458">
        <f>'TSTCW FGD'!$L$34</f>
        <v>0</v>
      </c>
      <c r="M228" s="772">
        <f>'TSTCW FGD'!$M$34</f>
        <v>0</v>
      </c>
    </row>
    <row r="229" spans="2:13" s="440" customFormat="1" hidden="1" outlineLevel="1">
      <c r="B229" s="770" t="str">
        <f>'TSTCWT FGD'!$B$2</f>
        <v>Texas State Technical College - West Texas</v>
      </c>
      <c r="C229" s="458"/>
      <c r="D229" s="458">
        <f>'TSTCWT FGD'!$D$34</f>
        <v>0</v>
      </c>
      <c r="E229" s="458">
        <f>'TSTCWT FGD'!$E$34</f>
        <v>0</v>
      </c>
      <c r="F229" s="458">
        <f>'TSTCWT FGD'!$F$34</f>
        <v>0</v>
      </c>
      <c r="G229" s="458">
        <f>'TSTCWT FGD'!$G$34</f>
        <v>0</v>
      </c>
      <c r="H229" s="458">
        <f>'TSTCWT FGD'!$H$34</f>
        <v>0</v>
      </c>
      <c r="I229" s="458">
        <f>'TSTCWT FGD'!$I$34</f>
        <v>0</v>
      </c>
      <c r="J229" s="458">
        <f>'TSTCWT FGD'!$J$34</f>
        <v>0</v>
      </c>
      <c r="K229" s="458">
        <f>'TSTCWT FGD'!$K$34</f>
        <v>0</v>
      </c>
      <c r="L229" s="458">
        <f>'TSTCWT FGD'!$L$34</f>
        <v>0</v>
      </c>
      <c r="M229" s="772">
        <f>'TSTCWT FGD'!$M$34</f>
        <v>0</v>
      </c>
    </row>
    <row r="230" spans="2:13" s="440" customFormat="1" hidden="1" outlineLevel="1">
      <c r="B230" s="770" t="str">
        <f>'TSTCNT FGD'!$B$2</f>
        <v>Texas State Technical College - North Texas</v>
      </c>
      <c r="C230" s="458"/>
      <c r="D230" s="458">
        <f>'TSTCNT FGD'!$D$34</f>
        <v>0</v>
      </c>
      <c r="E230" s="458">
        <f>'TSTCNT FGD'!$E$34</f>
        <v>0</v>
      </c>
      <c r="F230" s="458">
        <f>'TSTCNT FGD'!$F$34</f>
        <v>0</v>
      </c>
      <c r="G230" s="458">
        <f>'TSTCNT FGD'!$G$34</f>
        <v>0</v>
      </c>
      <c r="H230" s="458">
        <f>'TSTCNT FGD'!$H$34</f>
        <v>0</v>
      </c>
      <c r="I230" s="458">
        <f>'TSTCNT FGD'!$I$34</f>
        <v>0</v>
      </c>
      <c r="J230" s="458">
        <f>'TSTCNT FGD'!$J$34</f>
        <v>0</v>
      </c>
      <c r="K230" s="458">
        <f>'TSTCNT FGD'!$K$34</f>
        <v>0</v>
      </c>
      <c r="L230" s="458">
        <f>'TSTCNT FGD'!$L$34</f>
        <v>0</v>
      </c>
      <c r="M230" s="772">
        <f>'TSTCNT FGD'!$M$34</f>
        <v>0</v>
      </c>
    </row>
    <row r="231" spans="2:13" s="440" customFormat="1" hidden="1" outlineLevel="1">
      <c r="B231" s="770" t="str">
        <f>'TSTCFB FGD'!$B$2</f>
        <v>Texas State Technical College - Fort Bend</v>
      </c>
      <c r="C231" s="458"/>
      <c r="D231" s="458">
        <f>'TSTCFB FGD'!$D$34</f>
        <v>0</v>
      </c>
      <c r="E231" s="458">
        <f>'TSTCFB FGD'!$E$34</f>
        <v>0</v>
      </c>
      <c r="F231" s="458">
        <f>'TSTCFB FGD'!$F$34</f>
        <v>0</v>
      </c>
      <c r="G231" s="458">
        <f>'TSTCFB FGD'!$G$34</f>
        <v>0</v>
      </c>
      <c r="H231" s="458">
        <f>'TSTCFB FGD'!$H$34</f>
        <v>0</v>
      </c>
      <c r="I231" s="458">
        <f>'TSTCFB FGD'!$I$34</f>
        <v>0</v>
      </c>
      <c r="J231" s="458">
        <f>'TSTCFB FGD'!$J$34</f>
        <v>0</v>
      </c>
      <c r="K231" s="458">
        <f>'TSTCFB FGD'!$K$34</f>
        <v>0</v>
      </c>
      <c r="L231" s="458">
        <f>'TSTCFB FGD'!$L$34</f>
        <v>0</v>
      </c>
      <c r="M231" s="772">
        <f>'TSTCFB FGD'!$M$34</f>
        <v>0</v>
      </c>
    </row>
    <row r="232" spans="2:13" s="440" customFormat="1" collapsed="1">
      <c r="B232" s="428" t="s">
        <v>683</v>
      </c>
      <c r="C232" s="458"/>
      <c r="D232" s="458">
        <f t="shared" ref="D232:M232" si="21">SUM(D223:D231)</f>
        <v>0</v>
      </c>
      <c r="E232" s="458">
        <f t="shared" si="21"/>
        <v>0</v>
      </c>
      <c r="F232" s="458">
        <f t="shared" si="21"/>
        <v>0</v>
      </c>
      <c r="G232" s="458">
        <f t="shared" si="21"/>
        <v>0</v>
      </c>
      <c r="H232" s="458">
        <f t="shared" si="21"/>
        <v>0</v>
      </c>
      <c r="I232" s="458">
        <f t="shared" si="21"/>
        <v>0</v>
      </c>
      <c r="J232" s="458">
        <f t="shared" si="21"/>
        <v>0</v>
      </c>
      <c r="K232" s="458">
        <f t="shared" si="21"/>
        <v>0</v>
      </c>
      <c r="L232" s="458">
        <f t="shared" si="21"/>
        <v>0</v>
      </c>
      <c r="M232" s="772">
        <f t="shared" si="21"/>
        <v>0</v>
      </c>
    </row>
    <row r="233" spans="2:13" s="440" customFormat="1" hidden="1" outlineLevel="1">
      <c r="B233" s="770"/>
      <c r="C233" s="458"/>
      <c r="D233" s="458"/>
      <c r="E233" s="458"/>
      <c r="F233" s="458"/>
      <c r="G233" s="458"/>
      <c r="H233" s="458"/>
      <c r="I233" s="458"/>
      <c r="J233" s="458"/>
      <c r="K233" s="458"/>
      <c r="L233" s="458"/>
      <c r="M233" s="772"/>
    </row>
    <row r="234" spans="2:13" s="440" customFormat="1" hidden="1" outlineLevel="1">
      <c r="B234" s="770"/>
      <c r="C234" s="458"/>
      <c r="D234" s="458"/>
      <c r="E234" s="458"/>
      <c r="F234" s="458"/>
      <c r="G234" s="458"/>
      <c r="H234" s="458"/>
      <c r="I234" s="458"/>
      <c r="J234" s="458"/>
      <c r="K234" s="458"/>
      <c r="L234" s="458"/>
      <c r="M234" s="772"/>
    </row>
    <row r="235" spans="2:13" s="440" customFormat="1" hidden="1" outlineLevel="1">
      <c r="B235" s="770"/>
      <c r="C235" s="458"/>
      <c r="D235" s="458"/>
      <c r="E235" s="458"/>
      <c r="F235" s="458"/>
      <c r="G235" s="458"/>
      <c r="H235" s="458"/>
      <c r="I235" s="458"/>
      <c r="J235" s="458"/>
      <c r="K235" s="458"/>
      <c r="L235" s="458"/>
      <c r="M235" s="772"/>
    </row>
    <row r="236" spans="2:13" s="440" customFormat="1" hidden="1" outlineLevel="1">
      <c r="B236" s="770" t="str">
        <f>'TSTCH FGD'!$B$2</f>
        <v>Texas State Technical College - Harlingen</v>
      </c>
      <c r="C236" s="458"/>
      <c r="D236" s="458">
        <f>'TSTCH FGD'!$D$35</f>
        <v>0</v>
      </c>
      <c r="E236" s="458">
        <f>'TSTCH FGD'!$E$35</f>
        <v>0</v>
      </c>
      <c r="F236" s="458">
        <f>'TSTCH FGD'!$F$35</f>
        <v>0</v>
      </c>
      <c r="G236" s="458">
        <f>'TSTCH FGD'!$G$35</f>
        <v>0</v>
      </c>
      <c r="H236" s="458">
        <f>'TSTCH FGD'!$H$35</f>
        <v>0</v>
      </c>
      <c r="I236" s="458">
        <f>'TSTCH FGD'!$I$35</f>
        <v>0</v>
      </c>
      <c r="J236" s="458">
        <f>'TSTCH FGD'!$J$35</f>
        <v>0</v>
      </c>
      <c r="K236" s="458">
        <f>'TSTCH FGD'!$K$35</f>
        <v>0</v>
      </c>
      <c r="L236" s="458">
        <f>'TSTCH FGD'!$L$35</f>
        <v>0</v>
      </c>
      <c r="M236" s="772">
        <f>'TSTCH FGD'!$M$35</f>
        <v>0</v>
      </c>
    </row>
    <row r="237" spans="2:13" s="440" customFormat="1" hidden="1" outlineLevel="1">
      <c r="B237" s="770" t="str">
        <f>'TSTCM FGD'!$B$2</f>
        <v>Texas State Technical College - Marshall</v>
      </c>
      <c r="C237" s="458"/>
      <c r="D237" s="458">
        <f>'TSTCM FGD'!$D$35</f>
        <v>0</v>
      </c>
      <c r="E237" s="458">
        <f>'TSTCM FGD'!$E$35</f>
        <v>0</v>
      </c>
      <c r="F237" s="458">
        <f>'TSTCM FGD'!$F$35</f>
        <v>0</v>
      </c>
      <c r="G237" s="458">
        <f>'TSTCM FGD'!$G$35</f>
        <v>0</v>
      </c>
      <c r="H237" s="458">
        <f>'TSTCM FGD'!$H$35</f>
        <v>0</v>
      </c>
      <c r="I237" s="458">
        <f>'TSTCM FGD'!$I$35</f>
        <v>0</v>
      </c>
      <c r="J237" s="458">
        <f>'TSTCM FGD'!$J$35</f>
        <v>0</v>
      </c>
      <c r="K237" s="458">
        <f>'TSTCM FGD'!$K$35</f>
        <v>0</v>
      </c>
      <c r="L237" s="458">
        <f>'TSTCM FGD'!$L$35</f>
        <v>0</v>
      </c>
      <c r="M237" s="772">
        <f>'TSTCM FGD'!$M$35</f>
        <v>0</v>
      </c>
    </row>
    <row r="238" spans="2:13" s="440" customFormat="1" hidden="1" outlineLevel="1">
      <c r="B238" s="770" t="str">
        <f>'TSTCW FGD'!$B$2</f>
        <v>Texas State Technical College - Waco</v>
      </c>
      <c r="C238" s="458"/>
      <c r="D238" s="458">
        <f>'TSTCW FGD'!$D$35</f>
        <v>0</v>
      </c>
      <c r="E238" s="458">
        <f>'TSTCW FGD'!$E$35</f>
        <v>0</v>
      </c>
      <c r="F238" s="458">
        <f>'TSTCW FGD'!$F$35</f>
        <v>0</v>
      </c>
      <c r="G238" s="458">
        <f>'TSTCW FGD'!$G$35</f>
        <v>0</v>
      </c>
      <c r="H238" s="458">
        <f>'TSTCW FGD'!$H$35</f>
        <v>0</v>
      </c>
      <c r="I238" s="458">
        <f>'TSTCW FGD'!$I$35</f>
        <v>0</v>
      </c>
      <c r="J238" s="458">
        <f>'TSTCW FGD'!$J$35</f>
        <v>0</v>
      </c>
      <c r="K238" s="458">
        <f>'TSTCW FGD'!$K$35</f>
        <v>0</v>
      </c>
      <c r="L238" s="458">
        <f>'TSTCW FGD'!$L$35</f>
        <v>0</v>
      </c>
      <c r="M238" s="772">
        <f>'TSTCW FGD'!$M$35</f>
        <v>0</v>
      </c>
    </row>
    <row r="239" spans="2:13" s="440" customFormat="1" hidden="1" outlineLevel="1">
      <c r="B239" s="770" t="str">
        <f>'TSTCWT FGD'!$B$2</f>
        <v>Texas State Technical College - West Texas</v>
      </c>
      <c r="C239" s="458"/>
      <c r="D239" s="458">
        <f>'TSTCWT FGD'!$D$35</f>
        <v>0</v>
      </c>
      <c r="E239" s="458">
        <f>'TSTCWT FGD'!$E$35</f>
        <v>0</v>
      </c>
      <c r="F239" s="458">
        <f>'TSTCWT FGD'!$F$35</f>
        <v>0</v>
      </c>
      <c r="G239" s="458">
        <f>'TSTCWT FGD'!$G$35</f>
        <v>0</v>
      </c>
      <c r="H239" s="458">
        <f>'TSTCWT FGD'!$H$35</f>
        <v>0</v>
      </c>
      <c r="I239" s="458">
        <f>'TSTCWT FGD'!$I$35</f>
        <v>0</v>
      </c>
      <c r="J239" s="458">
        <f>'TSTCWT FGD'!$J$35</f>
        <v>0</v>
      </c>
      <c r="K239" s="458">
        <f>'TSTCWT FGD'!$K$35</f>
        <v>0</v>
      </c>
      <c r="L239" s="458">
        <f>'TSTCWT FGD'!$L$35</f>
        <v>0</v>
      </c>
      <c r="M239" s="772">
        <f>'TSTCWT FGD'!$M$35</f>
        <v>0</v>
      </c>
    </row>
    <row r="240" spans="2:13" s="440" customFormat="1" hidden="1" outlineLevel="1">
      <c r="B240" s="770" t="str">
        <f>'TSTCNT FGD'!$B$2</f>
        <v>Texas State Technical College - North Texas</v>
      </c>
      <c r="C240" s="458"/>
      <c r="D240" s="458">
        <f>'TSTCNT FGD'!$D$35</f>
        <v>0</v>
      </c>
      <c r="E240" s="458">
        <f>'TSTCNT FGD'!$E$35</f>
        <v>0</v>
      </c>
      <c r="F240" s="458">
        <f>'TSTCNT FGD'!$F$35</f>
        <v>0</v>
      </c>
      <c r="G240" s="458">
        <f>'TSTCNT FGD'!$G$35</f>
        <v>0</v>
      </c>
      <c r="H240" s="458">
        <f>'TSTCNT FGD'!$H$35</f>
        <v>0</v>
      </c>
      <c r="I240" s="458">
        <f>'TSTCNT FGD'!$I$35</f>
        <v>0</v>
      </c>
      <c r="J240" s="458">
        <f>'TSTCNT FGD'!$J$35</f>
        <v>0</v>
      </c>
      <c r="K240" s="458">
        <f>'TSTCNT FGD'!$K$35</f>
        <v>0</v>
      </c>
      <c r="L240" s="458">
        <f>'TSTCNT FGD'!$L$35</f>
        <v>0</v>
      </c>
      <c r="M240" s="772">
        <f>'TSTCNT FGD'!$M$35</f>
        <v>0</v>
      </c>
    </row>
    <row r="241" spans="2:13" s="440" customFormat="1" hidden="1" outlineLevel="1">
      <c r="B241" s="770" t="str">
        <f>'TSTCFB FGD'!$B$2</f>
        <v>Texas State Technical College - Fort Bend</v>
      </c>
      <c r="C241" s="458"/>
      <c r="D241" s="458">
        <f>'TSTCFB FGD'!$D$35</f>
        <v>0</v>
      </c>
      <c r="E241" s="458">
        <f>'TSTCFB FGD'!$E$35</f>
        <v>0</v>
      </c>
      <c r="F241" s="458">
        <f>'TSTCFB FGD'!$F$35</f>
        <v>0</v>
      </c>
      <c r="G241" s="458">
        <f>'TSTCFB FGD'!$G$35</f>
        <v>0</v>
      </c>
      <c r="H241" s="458">
        <f>'TSTCFB FGD'!$H$35</f>
        <v>0</v>
      </c>
      <c r="I241" s="458">
        <f>'TSTCFB FGD'!$I$35</f>
        <v>0</v>
      </c>
      <c r="J241" s="458">
        <f>'TSTCFB FGD'!$J$35</f>
        <v>0</v>
      </c>
      <c r="K241" s="458">
        <f>'TSTCFB FGD'!$K$35</f>
        <v>0</v>
      </c>
      <c r="L241" s="458">
        <f>'TSTCFB FGD'!$L$35</f>
        <v>0</v>
      </c>
      <c r="M241" s="772">
        <f>'TSTCFB FGD'!$M$35</f>
        <v>0</v>
      </c>
    </row>
    <row r="242" spans="2:13" s="440" customFormat="1" collapsed="1">
      <c r="B242" s="428" t="s">
        <v>685</v>
      </c>
      <c r="C242" s="458"/>
      <c r="D242" s="458">
        <f t="shared" ref="D242:M242" si="22">SUM(D233:D241)</f>
        <v>0</v>
      </c>
      <c r="E242" s="458">
        <f t="shared" si="22"/>
        <v>0</v>
      </c>
      <c r="F242" s="458">
        <f t="shared" si="22"/>
        <v>0</v>
      </c>
      <c r="G242" s="458">
        <f t="shared" si="22"/>
        <v>0</v>
      </c>
      <c r="H242" s="458">
        <f t="shared" si="22"/>
        <v>0</v>
      </c>
      <c r="I242" s="458">
        <f t="shared" si="22"/>
        <v>0</v>
      </c>
      <c r="J242" s="458">
        <f t="shared" si="22"/>
        <v>0</v>
      </c>
      <c r="K242" s="458">
        <f t="shared" si="22"/>
        <v>0</v>
      </c>
      <c r="L242" s="458">
        <f t="shared" si="22"/>
        <v>0</v>
      </c>
      <c r="M242" s="772">
        <f t="shared" si="22"/>
        <v>0</v>
      </c>
    </row>
    <row r="243" spans="2:13" s="440" customFormat="1" hidden="1" outlineLevel="1">
      <c r="B243" s="770"/>
      <c r="C243" s="458"/>
      <c r="D243" s="458"/>
      <c r="E243" s="458"/>
      <c r="F243" s="458"/>
      <c r="G243" s="458"/>
      <c r="H243" s="458"/>
      <c r="I243" s="458"/>
      <c r="J243" s="458"/>
      <c r="K243" s="458"/>
      <c r="L243" s="458"/>
      <c r="M243" s="772"/>
    </row>
    <row r="244" spans="2:13" s="440" customFormat="1" hidden="1" outlineLevel="1">
      <c r="B244" s="770"/>
      <c r="C244" s="458"/>
      <c r="D244" s="458"/>
      <c r="E244" s="458"/>
      <c r="F244" s="458"/>
      <c r="G244" s="458"/>
      <c r="H244" s="458"/>
      <c r="I244" s="458"/>
      <c r="J244" s="458"/>
      <c r="K244" s="458"/>
      <c r="L244" s="458"/>
      <c r="M244" s="772"/>
    </row>
    <row r="245" spans="2:13" s="440" customFormat="1" hidden="1" outlineLevel="1">
      <c r="B245" s="770"/>
      <c r="C245" s="458"/>
      <c r="D245" s="458"/>
      <c r="E245" s="458"/>
      <c r="F245" s="458"/>
      <c r="G245" s="458"/>
      <c r="H245" s="458"/>
      <c r="I245" s="458"/>
      <c r="J245" s="458"/>
      <c r="K245" s="458"/>
      <c r="L245" s="458"/>
      <c r="M245" s="772"/>
    </row>
    <row r="246" spans="2:13" s="440" customFormat="1" hidden="1" outlineLevel="1">
      <c r="B246" s="770" t="str">
        <f>'TSTCH FGD'!$B$2</f>
        <v>Texas State Technical College - Harlingen</v>
      </c>
      <c r="C246" s="458"/>
      <c r="D246" s="458">
        <f>'TSTCH FGD'!$D$36</f>
        <v>0</v>
      </c>
      <c r="E246" s="458">
        <f>'TSTCH FGD'!$E$36</f>
        <v>59286</v>
      </c>
      <c r="F246" s="458">
        <f>'TSTCH FGD'!$F$36</f>
        <v>0</v>
      </c>
      <c r="G246" s="458">
        <f>'TSTCH FGD'!$G$36</f>
        <v>0</v>
      </c>
      <c r="H246" s="458">
        <f>'TSTCH FGD'!$H$36</f>
        <v>0</v>
      </c>
      <c r="I246" s="458">
        <f>'TSTCH FGD'!$I$36</f>
        <v>0</v>
      </c>
      <c r="J246" s="458">
        <f>'TSTCH FGD'!$J$36</f>
        <v>0</v>
      </c>
      <c r="K246" s="458">
        <f>'TSTCH FGD'!$K$36</f>
        <v>0</v>
      </c>
      <c r="L246" s="458">
        <f>'TSTCH FGD'!$L$36</f>
        <v>0</v>
      </c>
      <c r="M246" s="772">
        <f>'TSTCH FGD'!$M$36</f>
        <v>59286</v>
      </c>
    </row>
    <row r="247" spans="2:13" s="440" customFormat="1" hidden="1" outlineLevel="1">
      <c r="B247" s="770" t="str">
        <f>'TSTCM FGD'!$B$2</f>
        <v>Texas State Technical College - Marshall</v>
      </c>
      <c r="C247" s="458"/>
      <c r="D247" s="458">
        <f>'TSTCM FGD'!$D$36</f>
        <v>0</v>
      </c>
      <c r="E247" s="458">
        <f>'TSTCM FGD'!$E$36</f>
        <v>964</v>
      </c>
      <c r="F247" s="458">
        <f>'TSTCM FGD'!$F$36</f>
        <v>0</v>
      </c>
      <c r="G247" s="458">
        <f>'TSTCM FGD'!$G$36</f>
        <v>0</v>
      </c>
      <c r="H247" s="458">
        <f>'TSTCM FGD'!$H$36</f>
        <v>0</v>
      </c>
      <c r="I247" s="458">
        <f>'TSTCM FGD'!$I$36</f>
        <v>0</v>
      </c>
      <c r="J247" s="458">
        <f>'TSTCM FGD'!$J$36</f>
        <v>0</v>
      </c>
      <c r="K247" s="458">
        <f>'TSTCM FGD'!$K$36</f>
        <v>0</v>
      </c>
      <c r="L247" s="458">
        <f>'TSTCM FGD'!$L$36</f>
        <v>0</v>
      </c>
      <c r="M247" s="772">
        <f>'TSTCM FGD'!$M$36</f>
        <v>964</v>
      </c>
    </row>
    <row r="248" spans="2:13" s="440" customFormat="1" hidden="1" outlineLevel="1">
      <c r="B248" s="770" t="str">
        <f>'TSTCW FGD'!$B$2</f>
        <v>Texas State Technical College - Waco</v>
      </c>
      <c r="C248" s="458"/>
      <c r="D248" s="458">
        <f>'TSTCW FGD'!$D$36</f>
        <v>0</v>
      </c>
      <c r="E248" s="458">
        <f>'TSTCW FGD'!$E$36</f>
        <v>1699544</v>
      </c>
      <c r="F248" s="458">
        <f>'TSTCW FGD'!$F$36</f>
        <v>0</v>
      </c>
      <c r="G248" s="458">
        <f>'TSTCW FGD'!$G$36</f>
        <v>0</v>
      </c>
      <c r="H248" s="458">
        <f>'TSTCW FGD'!$H$36</f>
        <v>0</v>
      </c>
      <c r="I248" s="458">
        <f>'TSTCW FGD'!$I$36</f>
        <v>0</v>
      </c>
      <c r="J248" s="458">
        <f>'TSTCW FGD'!$J$36</f>
        <v>0</v>
      </c>
      <c r="K248" s="458">
        <f>'TSTCW FGD'!$K$36</f>
        <v>0</v>
      </c>
      <c r="L248" s="458">
        <f>'TSTCW FGD'!$L$36</f>
        <v>0</v>
      </c>
      <c r="M248" s="772">
        <f>'TSTCW FGD'!$M$36</f>
        <v>1699544</v>
      </c>
    </row>
    <row r="249" spans="2:13" s="440" customFormat="1" hidden="1" outlineLevel="1">
      <c r="B249" s="770" t="str">
        <f>'TSTCWT FGD'!$B$2</f>
        <v>Texas State Technical College - West Texas</v>
      </c>
      <c r="C249" s="458"/>
      <c r="D249" s="458">
        <f>'TSTCWT FGD'!$D$36</f>
        <v>0</v>
      </c>
      <c r="E249" s="458">
        <f>'TSTCWT FGD'!$E$36</f>
        <v>4097</v>
      </c>
      <c r="F249" s="458">
        <f>'TSTCWT FGD'!$F$36</f>
        <v>0</v>
      </c>
      <c r="G249" s="458">
        <f>'TSTCWT FGD'!$G$36</f>
        <v>0</v>
      </c>
      <c r="H249" s="458">
        <f>'TSTCWT FGD'!$H$36</f>
        <v>0</v>
      </c>
      <c r="I249" s="458">
        <f>'TSTCWT FGD'!$I$36</f>
        <v>0</v>
      </c>
      <c r="J249" s="458">
        <f>'TSTCWT FGD'!$J$36</f>
        <v>0</v>
      </c>
      <c r="K249" s="458">
        <f>'TSTCWT FGD'!$K$36</f>
        <v>0</v>
      </c>
      <c r="L249" s="458">
        <f>'TSTCWT FGD'!$L$36</f>
        <v>0</v>
      </c>
      <c r="M249" s="772">
        <f>'TSTCWT FGD'!$M$36</f>
        <v>4097</v>
      </c>
    </row>
    <row r="250" spans="2:13" s="440" customFormat="1" hidden="1" outlineLevel="1">
      <c r="B250" s="770" t="str">
        <f>'TSTCNT FGD'!$B$2</f>
        <v>Texas State Technical College - North Texas</v>
      </c>
      <c r="C250" s="458"/>
      <c r="D250" s="458">
        <f>'TSTCNT FGD'!$D$36</f>
        <v>0</v>
      </c>
      <c r="E250" s="458">
        <f>'TSTCNT FGD'!$E$36</f>
        <v>103000</v>
      </c>
      <c r="F250" s="458">
        <f>'TSTCNT FGD'!$F$36</f>
        <v>0</v>
      </c>
      <c r="G250" s="458">
        <f>'TSTCNT FGD'!$G$36</f>
        <v>0</v>
      </c>
      <c r="H250" s="458">
        <f>'TSTCNT FGD'!$H$36</f>
        <v>0</v>
      </c>
      <c r="I250" s="458">
        <f>'TSTCNT FGD'!$I$36</f>
        <v>0</v>
      </c>
      <c r="J250" s="458">
        <f>'TSTCNT FGD'!$J$36</f>
        <v>0</v>
      </c>
      <c r="K250" s="458">
        <f>'TSTCNT FGD'!$K$36</f>
        <v>0</v>
      </c>
      <c r="L250" s="458">
        <f>'TSTCNT FGD'!$L$36</f>
        <v>0</v>
      </c>
      <c r="M250" s="772">
        <f>'TSTCNT FGD'!$M$36</f>
        <v>103000</v>
      </c>
    </row>
    <row r="251" spans="2:13" s="440" customFormat="1" hidden="1" outlineLevel="1">
      <c r="B251" s="770" t="str">
        <f>'TSTCFB FGD'!$B$2</f>
        <v>Texas State Technical College - Fort Bend</v>
      </c>
      <c r="C251" s="458"/>
      <c r="D251" s="458">
        <f>'TSTCFB FGD'!$D$36</f>
        <v>0</v>
      </c>
      <c r="E251" s="458">
        <f>'TSTCFB FGD'!$E$36</f>
        <v>0</v>
      </c>
      <c r="F251" s="458">
        <f>'TSTCFB FGD'!$F$36</f>
        <v>0</v>
      </c>
      <c r="G251" s="458">
        <f>'TSTCFB FGD'!$G$36</f>
        <v>0</v>
      </c>
      <c r="H251" s="458">
        <f>'TSTCFB FGD'!$H$36</f>
        <v>0</v>
      </c>
      <c r="I251" s="458">
        <f>'TSTCFB FGD'!$I$36</f>
        <v>0</v>
      </c>
      <c r="J251" s="458">
        <f>'TSTCFB FGD'!$J$36</f>
        <v>0</v>
      </c>
      <c r="K251" s="458">
        <f>'TSTCFB FGD'!$K$36</f>
        <v>0</v>
      </c>
      <c r="L251" s="458">
        <f>'TSTCFB FGD'!$L$36</f>
        <v>0</v>
      </c>
      <c r="M251" s="772">
        <f>'TSTCFB FGD'!$M$36</f>
        <v>0</v>
      </c>
    </row>
    <row r="252" spans="2:13" s="440" customFormat="1" collapsed="1">
      <c r="B252" s="469" t="s">
        <v>708</v>
      </c>
      <c r="C252" s="771"/>
      <c r="D252" s="771">
        <f t="shared" ref="D252:M252" si="23">SUM(D243:D251)</f>
        <v>0</v>
      </c>
      <c r="E252" s="771">
        <f t="shared" si="23"/>
        <v>1866891</v>
      </c>
      <c r="F252" s="771">
        <f t="shared" si="23"/>
        <v>0</v>
      </c>
      <c r="G252" s="771">
        <f t="shared" si="23"/>
        <v>0</v>
      </c>
      <c r="H252" s="771">
        <f t="shared" si="23"/>
        <v>0</v>
      </c>
      <c r="I252" s="771">
        <f t="shared" si="23"/>
        <v>0</v>
      </c>
      <c r="J252" s="771">
        <f t="shared" si="23"/>
        <v>0</v>
      </c>
      <c r="K252" s="771">
        <f t="shared" si="23"/>
        <v>0</v>
      </c>
      <c r="L252" s="771">
        <f t="shared" si="23"/>
        <v>0</v>
      </c>
      <c r="M252" s="771">
        <f t="shared" si="23"/>
        <v>1866891</v>
      </c>
    </row>
    <row r="253" spans="2:13" s="440" customFormat="1" hidden="1" outlineLevel="1">
      <c r="B253" s="770"/>
      <c r="C253" s="772"/>
      <c r="D253" s="772"/>
      <c r="E253" s="772"/>
      <c r="F253" s="772"/>
      <c r="G253" s="772"/>
      <c r="H253" s="772"/>
      <c r="I253" s="772"/>
      <c r="J253" s="772"/>
      <c r="K253" s="772"/>
      <c r="L253" s="772"/>
      <c r="M253" s="772"/>
    </row>
    <row r="254" spans="2:13" s="440" customFormat="1" hidden="1" outlineLevel="1">
      <c r="B254" s="770"/>
      <c r="C254" s="772"/>
      <c r="D254" s="772"/>
      <c r="E254" s="772"/>
      <c r="F254" s="772"/>
      <c r="G254" s="772"/>
      <c r="H254" s="772"/>
      <c r="I254" s="772"/>
      <c r="J254" s="772"/>
      <c r="K254" s="772"/>
      <c r="L254" s="772"/>
      <c r="M254" s="772"/>
    </row>
    <row r="255" spans="2:13" s="440" customFormat="1" hidden="1" outlineLevel="1">
      <c r="B255" s="770"/>
      <c r="C255" s="772"/>
      <c r="D255" s="772"/>
      <c r="E255" s="772"/>
      <c r="F255" s="772"/>
      <c r="G255" s="772"/>
      <c r="H255" s="772"/>
      <c r="I255" s="772"/>
      <c r="J255" s="772"/>
      <c r="K255" s="772"/>
      <c r="L255" s="772"/>
      <c r="M255" s="772"/>
    </row>
    <row r="256" spans="2:13" s="440" customFormat="1" hidden="1" outlineLevel="1">
      <c r="B256" s="770" t="str">
        <f>'TSTCH FGD'!$B$2</f>
        <v>Texas State Technical College - Harlingen</v>
      </c>
      <c r="C256" s="772"/>
      <c r="D256" s="772">
        <f>'TSTCH FGD'!$D$37</f>
        <v>0</v>
      </c>
      <c r="E256" s="772">
        <f>'TSTCH FGD'!$E$37</f>
        <v>0</v>
      </c>
      <c r="F256" s="772">
        <f>'TSTCH FGD'!$F$37</f>
        <v>0</v>
      </c>
      <c r="G256" s="772">
        <f>'TSTCH FGD'!$G$37</f>
        <v>0</v>
      </c>
      <c r="H256" s="772">
        <f>'TSTCH FGD'!$H$37</f>
        <v>0</v>
      </c>
      <c r="I256" s="772">
        <f>'TSTCH FGD'!$I$37</f>
        <v>0</v>
      </c>
      <c r="J256" s="772">
        <f>'TSTCH FGD'!$J$37</f>
        <v>0</v>
      </c>
      <c r="K256" s="772">
        <f>'TSTCH FGD'!$K$37</f>
        <v>0</v>
      </c>
      <c r="L256" s="772">
        <f>'TSTCH FGD'!$L$37</f>
        <v>0</v>
      </c>
      <c r="M256" s="772">
        <f>'TSTCH FGD'!$M$37</f>
        <v>0</v>
      </c>
    </row>
    <row r="257" spans="2:13" s="440" customFormat="1" hidden="1" outlineLevel="1">
      <c r="B257" s="770" t="str">
        <f>'TSTCM FGD'!$B$2</f>
        <v>Texas State Technical College - Marshall</v>
      </c>
      <c r="C257" s="772"/>
      <c r="D257" s="772">
        <f>'TSTCM FGD'!$D$37</f>
        <v>0</v>
      </c>
      <c r="E257" s="772">
        <f>'TSTCM FGD'!$E$37</f>
        <v>0</v>
      </c>
      <c r="F257" s="772">
        <f>'TSTCM FGD'!$F$37</f>
        <v>0</v>
      </c>
      <c r="G257" s="772">
        <f>'TSTCM FGD'!$G$37</f>
        <v>0</v>
      </c>
      <c r="H257" s="772">
        <f>'TSTCM FGD'!$H$37</f>
        <v>0</v>
      </c>
      <c r="I257" s="772">
        <f>'TSTCM FGD'!$I$37</f>
        <v>0</v>
      </c>
      <c r="J257" s="772">
        <f>'TSTCM FGD'!$J$37</f>
        <v>0</v>
      </c>
      <c r="K257" s="772">
        <f>'TSTCM FGD'!$K$37</f>
        <v>0</v>
      </c>
      <c r="L257" s="772">
        <f>'TSTCM FGD'!$L$37</f>
        <v>0</v>
      </c>
      <c r="M257" s="772">
        <f>'TSTCM FGD'!$M$37</f>
        <v>0</v>
      </c>
    </row>
    <row r="258" spans="2:13" s="440" customFormat="1" hidden="1" outlineLevel="1">
      <c r="B258" s="770" t="str">
        <f>'TSTCW FGD'!$B$2</f>
        <v>Texas State Technical College - Waco</v>
      </c>
      <c r="C258" s="772"/>
      <c r="D258" s="772">
        <f>'TSTCW FGD'!$D$37</f>
        <v>0</v>
      </c>
      <c r="E258" s="772">
        <f>'TSTCW FGD'!$E$37</f>
        <v>0</v>
      </c>
      <c r="F258" s="772">
        <f>'TSTCW FGD'!$F$37</f>
        <v>0</v>
      </c>
      <c r="G258" s="772">
        <f>'TSTCW FGD'!$G$37</f>
        <v>0</v>
      </c>
      <c r="H258" s="772">
        <f>'TSTCW FGD'!$H$37</f>
        <v>0</v>
      </c>
      <c r="I258" s="772">
        <f>'TSTCW FGD'!$I$37</f>
        <v>0</v>
      </c>
      <c r="J258" s="772">
        <f>'TSTCW FGD'!$J$37</f>
        <v>0</v>
      </c>
      <c r="K258" s="772">
        <f>'TSTCW FGD'!$K$37</f>
        <v>0</v>
      </c>
      <c r="L258" s="772">
        <f>'TSTCW FGD'!$L$37</f>
        <v>0</v>
      </c>
      <c r="M258" s="772">
        <f>'TSTCW FGD'!$M$37</f>
        <v>0</v>
      </c>
    </row>
    <row r="259" spans="2:13" s="440" customFormat="1" hidden="1" outlineLevel="1">
      <c r="B259" s="770" t="str">
        <f>'TSTCWT FGD'!$B$2</f>
        <v>Texas State Technical College - West Texas</v>
      </c>
      <c r="C259" s="772"/>
      <c r="D259" s="772">
        <f>'TSTCWT FGD'!$D$37</f>
        <v>0</v>
      </c>
      <c r="E259" s="772">
        <f>'TSTCWT FGD'!$E$37</f>
        <v>0</v>
      </c>
      <c r="F259" s="772">
        <f>'TSTCWT FGD'!$F$37</f>
        <v>0</v>
      </c>
      <c r="G259" s="772">
        <f>'TSTCWT FGD'!$G$37</f>
        <v>0</v>
      </c>
      <c r="H259" s="772">
        <f>'TSTCWT FGD'!$H$37</f>
        <v>0</v>
      </c>
      <c r="I259" s="772">
        <f>'TSTCWT FGD'!$I$37</f>
        <v>0</v>
      </c>
      <c r="J259" s="772">
        <f>'TSTCWT FGD'!$J$37</f>
        <v>0</v>
      </c>
      <c r="K259" s="772">
        <f>'TSTCWT FGD'!$K$37</f>
        <v>0</v>
      </c>
      <c r="L259" s="772">
        <f>'TSTCWT FGD'!$L$37</f>
        <v>0</v>
      </c>
      <c r="M259" s="772">
        <f>'TSTCWT FGD'!$M$37</f>
        <v>0</v>
      </c>
    </row>
    <row r="260" spans="2:13" s="440" customFormat="1" hidden="1" outlineLevel="1">
      <c r="B260" s="770" t="str">
        <f>'TSTCNT FGD'!$B$2</f>
        <v>Texas State Technical College - North Texas</v>
      </c>
      <c r="C260" s="772"/>
      <c r="D260" s="772">
        <f>'TSTCNT FGD'!$D$37</f>
        <v>0</v>
      </c>
      <c r="E260" s="772">
        <f>'TSTCNT FGD'!$E$37</f>
        <v>0</v>
      </c>
      <c r="F260" s="772">
        <f>'TSTCNT FGD'!$F$37</f>
        <v>0</v>
      </c>
      <c r="G260" s="772">
        <f>'TSTCNT FGD'!$G$37</f>
        <v>0</v>
      </c>
      <c r="H260" s="772">
        <f>'TSTCNT FGD'!$H$37</f>
        <v>0</v>
      </c>
      <c r="I260" s="772">
        <f>'TSTCNT FGD'!$I$37</f>
        <v>0</v>
      </c>
      <c r="J260" s="772">
        <f>'TSTCNT FGD'!$J$37</f>
        <v>0</v>
      </c>
      <c r="K260" s="772">
        <f>'TSTCNT FGD'!$K$37</f>
        <v>0</v>
      </c>
      <c r="L260" s="772">
        <f>'TSTCNT FGD'!$L$37</f>
        <v>0</v>
      </c>
      <c r="M260" s="772">
        <f>'TSTCNT FGD'!$M$37</f>
        <v>0</v>
      </c>
    </row>
    <row r="261" spans="2:13" s="440" customFormat="1" hidden="1" outlineLevel="1">
      <c r="B261" s="770" t="str">
        <f>'TSTCFB FGD'!$B$2</f>
        <v>Texas State Technical College - Fort Bend</v>
      </c>
      <c r="C261" s="772"/>
      <c r="D261" s="772">
        <f>'TSTCFB FGD'!$D$37</f>
        <v>0</v>
      </c>
      <c r="E261" s="772">
        <f>'TSTCFB FGD'!$E$37</f>
        <v>0</v>
      </c>
      <c r="F261" s="772">
        <f>'TSTCFB FGD'!$F$37</f>
        <v>0</v>
      </c>
      <c r="G261" s="772">
        <f>'TSTCFB FGD'!$G$37</f>
        <v>0</v>
      </c>
      <c r="H261" s="772">
        <f>'TSTCFB FGD'!$H$37</f>
        <v>0</v>
      </c>
      <c r="I261" s="772">
        <f>'TSTCFB FGD'!$I$37</f>
        <v>0</v>
      </c>
      <c r="J261" s="772">
        <f>'TSTCFB FGD'!$J$37</f>
        <v>0</v>
      </c>
      <c r="K261" s="772">
        <f>'TSTCFB FGD'!$K$37</f>
        <v>0</v>
      </c>
      <c r="L261" s="772">
        <f>'TSTCFB FGD'!$L$37</f>
        <v>0</v>
      </c>
      <c r="M261" s="772">
        <f>'TSTCFB FGD'!$M$37</f>
        <v>0</v>
      </c>
    </row>
    <row r="262" spans="2:13" s="440" customFormat="1" collapsed="1">
      <c r="B262" s="428" t="s">
        <v>689</v>
      </c>
      <c r="C262" s="458"/>
      <c r="D262" s="458">
        <f t="shared" ref="D262:M262" si="24">SUM(D253:D261)</f>
        <v>0</v>
      </c>
      <c r="E262" s="458">
        <f t="shared" si="24"/>
        <v>0</v>
      </c>
      <c r="F262" s="458">
        <f t="shared" si="24"/>
        <v>0</v>
      </c>
      <c r="G262" s="458">
        <f t="shared" si="24"/>
        <v>0</v>
      </c>
      <c r="H262" s="458">
        <f t="shared" si="24"/>
        <v>0</v>
      </c>
      <c r="I262" s="458">
        <f t="shared" si="24"/>
        <v>0</v>
      </c>
      <c r="J262" s="458">
        <f t="shared" si="24"/>
        <v>0</v>
      </c>
      <c r="K262" s="458">
        <f t="shared" si="24"/>
        <v>0</v>
      </c>
      <c r="L262" s="458">
        <f t="shared" si="24"/>
        <v>0</v>
      </c>
      <c r="M262" s="772">
        <f t="shared" si="24"/>
        <v>0</v>
      </c>
    </row>
    <row r="263" spans="2:13" s="440" customFormat="1" hidden="1" outlineLevel="1">
      <c r="B263" s="770"/>
      <c r="C263" s="458"/>
      <c r="D263" s="458"/>
      <c r="E263" s="458"/>
      <c r="F263" s="458"/>
      <c r="G263" s="458"/>
      <c r="H263" s="458"/>
      <c r="I263" s="458"/>
      <c r="J263" s="458"/>
      <c r="K263" s="458"/>
      <c r="L263" s="458"/>
      <c r="M263" s="772"/>
    </row>
    <row r="264" spans="2:13" s="440" customFormat="1" hidden="1" outlineLevel="1">
      <c r="B264" s="770"/>
      <c r="C264" s="458"/>
      <c r="D264" s="458"/>
      <c r="E264" s="458"/>
      <c r="F264" s="458"/>
      <c r="G264" s="458"/>
      <c r="H264" s="458"/>
      <c r="I264" s="458"/>
      <c r="J264" s="458"/>
      <c r="K264" s="458"/>
      <c r="L264" s="458"/>
      <c r="M264" s="772"/>
    </row>
    <row r="265" spans="2:13" s="440" customFormat="1" hidden="1" outlineLevel="1">
      <c r="B265" s="770"/>
      <c r="C265" s="458"/>
      <c r="D265" s="458"/>
      <c r="E265" s="458"/>
      <c r="F265" s="458"/>
      <c r="G265" s="458"/>
      <c r="H265" s="458"/>
      <c r="I265" s="458"/>
      <c r="J265" s="458"/>
      <c r="K265" s="458"/>
      <c r="L265" s="458"/>
      <c r="M265" s="772"/>
    </row>
    <row r="266" spans="2:13" s="440" customFormat="1" hidden="1" outlineLevel="1">
      <c r="B266" s="770" t="str">
        <f>'TSTCH FGD'!$B$2</f>
        <v>Texas State Technical College - Harlingen</v>
      </c>
      <c r="C266" s="458"/>
      <c r="D266" s="458">
        <f>'TSTCH FGD'!$D$38</f>
        <v>0</v>
      </c>
      <c r="E266" s="458">
        <f>'TSTCH FGD'!$E$38</f>
        <v>0</v>
      </c>
      <c r="F266" s="458">
        <f>'TSTCH FGD'!$F$38</f>
        <v>0</v>
      </c>
      <c r="G266" s="458">
        <f>'TSTCH FGD'!$G$38</f>
        <v>0</v>
      </c>
      <c r="H266" s="458">
        <f>'TSTCH FGD'!$H$38</f>
        <v>0</v>
      </c>
      <c r="I266" s="458">
        <f>'TSTCH FGD'!$I$38</f>
        <v>0</v>
      </c>
      <c r="J266" s="458">
        <f>'TSTCH FGD'!$J$38</f>
        <v>0</v>
      </c>
      <c r="K266" s="458">
        <f>'TSTCH FGD'!$K$38</f>
        <v>0</v>
      </c>
      <c r="L266" s="458">
        <f>'TSTCH FGD'!$L$38</f>
        <v>0</v>
      </c>
      <c r="M266" s="772">
        <f>'TSTCH FGD'!$M$38</f>
        <v>0</v>
      </c>
    </row>
    <row r="267" spans="2:13" s="440" customFormat="1" hidden="1" outlineLevel="1">
      <c r="B267" s="770" t="str">
        <f>'TSTCM FGD'!$B$2</f>
        <v>Texas State Technical College - Marshall</v>
      </c>
      <c r="C267" s="458"/>
      <c r="D267" s="458">
        <f>'TSTCM FGD'!$D$38</f>
        <v>0</v>
      </c>
      <c r="E267" s="458">
        <f>'TSTCM FGD'!$E$38</f>
        <v>0</v>
      </c>
      <c r="F267" s="458">
        <f>'TSTCM FGD'!$F$38</f>
        <v>0</v>
      </c>
      <c r="G267" s="458">
        <f>'TSTCM FGD'!$G$38</f>
        <v>0</v>
      </c>
      <c r="H267" s="458">
        <f>'TSTCM FGD'!$H$38</f>
        <v>0</v>
      </c>
      <c r="I267" s="458">
        <f>'TSTCM FGD'!$I$38</f>
        <v>0</v>
      </c>
      <c r="J267" s="458">
        <f>'TSTCM FGD'!$J$38</f>
        <v>0</v>
      </c>
      <c r="K267" s="458">
        <f>'TSTCM FGD'!$K$38</f>
        <v>0</v>
      </c>
      <c r="L267" s="458">
        <f>'TSTCM FGD'!$L$38</f>
        <v>0</v>
      </c>
      <c r="M267" s="772">
        <f>'TSTCM FGD'!$M$38</f>
        <v>0</v>
      </c>
    </row>
    <row r="268" spans="2:13" s="440" customFormat="1" hidden="1" outlineLevel="1">
      <c r="B268" s="770" t="str">
        <f>'TSTCW FGD'!$B$2</f>
        <v>Texas State Technical College - Waco</v>
      </c>
      <c r="C268" s="458"/>
      <c r="D268" s="458">
        <f>'TSTCW FGD'!$D$38</f>
        <v>0</v>
      </c>
      <c r="E268" s="458">
        <f>'TSTCW FGD'!$E$38</f>
        <v>0</v>
      </c>
      <c r="F268" s="458">
        <f>'TSTCW FGD'!$F$38</f>
        <v>0</v>
      </c>
      <c r="G268" s="458">
        <f>'TSTCW FGD'!$G$38</f>
        <v>0</v>
      </c>
      <c r="H268" s="458">
        <f>'TSTCW FGD'!$H$38</f>
        <v>0</v>
      </c>
      <c r="I268" s="458">
        <f>'TSTCW FGD'!$I$38</f>
        <v>0</v>
      </c>
      <c r="J268" s="458">
        <f>'TSTCW FGD'!$J$38</f>
        <v>0</v>
      </c>
      <c r="K268" s="458">
        <f>'TSTCW FGD'!$K$38</f>
        <v>0</v>
      </c>
      <c r="L268" s="458">
        <f>'TSTCW FGD'!$L$38</f>
        <v>0</v>
      </c>
      <c r="M268" s="772">
        <f>'TSTCW FGD'!$M$38</f>
        <v>0</v>
      </c>
    </row>
    <row r="269" spans="2:13" s="440" customFormat="1" hidden="1" outlineLevel="1">
      <c r="B269" s="770" t="str">
        <f>'TSTCWT FGD'!$B$2</f>
        <v>Texas State Technical College - West Texas</v>
      </c>
      <c r="C269" s="458"/>
      <c r="D269" s="458">
        <f>'TSTCWT FGD'!$D$38</f>
        <v>0</v>
      </c>
      <c r="E269" s="458">
        <f>'TSTCWT FGD'!$E$38</f>
        <v>0</v>
      </c>
      <c r="F269" s="458">
        <f>'TSTCWT FGD'!$F$38</f>
        <v>0</v>
      </c>
      <c r="G269" s="458">
        <f>'TSTCWT FGD'!$G$38</f>
        <v>0</v>
      </c>
      <c r="H269" s="458">
        <f>'TSTCWT FGD'!$H$38</f>
        <v>0</v>
      </c>
      <c r="I269" s="458">
        <f>'TSTCWT FGD'!$I$38</f>
        <v>0</v>
      </c>
      <c r="J269" s="458">
        <f>'TSTCWT FGD'!$J$38</f>
        <v>0</v>
      </c>
      <c r="K269" s="458">
        <f>'TSTCWT FGD'!$K$38</f>
        <v>0</v>
      </c>
      <c r="L269" s="458">
        <f>'TSTCWT FGD'!$L$38</f>
        <v>0</v>
      </c>
      <c r="M269" s="772">
        <f>'TSTCWT FGD'!$M$38</f>
        <v>0</v>
      </c>
    </row>
    <row r="270" spans="2:13" s="440" customFormat="1" hidden="1" outlineLevel="1">
      <c r="B270" s="770" t="str">
        <f>'TSTCNT FGD'!$B$2</f>
        <v>Texas State Technical College - North Texas</v>
      </c>
      <c r="C270" s="458"/>
      <c r="D270" s="458">
        <f>'TSTCNT FGD'!$D$38</f>
        <v>0</v>
      </c>
      <c r="E270" s="458">
        <f>'TSTCNT FGD'!$E$38</f>
        <v>0</v>
      </c>
      <c r="F270" s="458">
        <f>'TSTCNT FGD'!$F$38</f>
        <v>0</v>
      </c>
      <c r="G270" s="458">
        <f>'TSTCNT FGD'!$G$38</f>
        <v>0</v>
      </c>
      <c r="H270" s="458">
        <f>'TSTCNT FGD'!$H$38</f>
        <v>0</v>
      </c>
      <c r="I270" s="458">
        <f>'TSTCNT FGD'!$I$38</f>
        <v>0</v>
      </c>
      <c r="J270" s="458">
        <f>'TSTCNT FGD'!$J$38</f>
        <v>0</v>
      </c>
      <c r="K270" s="458">
        <f>'TSTCNT FGD'!$K$38</f>
        <v>0</v>
      </c>
      <c r="L270" s="458">
        <f>'TSTCNT FGD'!$L$38</f>
        <v>0</v>
      </c>
      <c r="M270" s="772">
        <f>'TSTCNT FGD'!$M$38</f>
        <v>0</v>
      </c>
    </row>
    <row r="271" spans="2:13" s="440" customFormat="1" hidden="1" outlineLevel="1">
      <c r="B271" s="770" t="str">
        <f>'TSTCFB FGD'!$B$2</f>
        <v>Texas State Technical College - Fort Bend</v>
      </c>
      <c r="C271" s="458"/>
      <c r="D271" s="458">
        <f>'TSTCFB FGD'!$D$38</f>
        <v>0</v>
      </c>
      <c r="E271" s="458">
        <f>'TSTCFB FGD'!$E$38</f>
        <v>0</v>
      </c>
      <c r="F271" s="458">
        <f>'TSTCFB FGD'!$F$38</f>
        <v>0</v>
      </c>
      <c r="G271" s="458">
        <f>'TSTCFB FGD'!$G$38</f>
        <v>0</v>
      </c>
      <c r="H271" s="458">
        <f>'TSTCFB FGD'!$H$38</f>
        <v>0</v>
      </c>
      <c r="I271" s="458">
        <f>'TSTCFB FGD'!$I$38</f>
        <v>0</v>
      </c>
      <c r="J271" s="458">
        <f>'TSTCFB FGD'!$J$38</f>
        <v>0</v>
      </c>
      <c r="K271" s="458">
        <f>'TSTCFB FGD'!$K$38</f>
        <v>0</v>
      </c>
      <c r="L271" s="458">
        <f>'TSTCFB FGD'!$L$38</f>
        <v>0</v>
      </c>
      <c r="M271" s="772">
        <f>'TSTCFB FGD'!$M$38</f>
        <v>0</v>
      </c>
    </row>
    <row r="272" spans="2:13" s="440" customFormat="1" collapsed="1">
      <c r="B272" s="428" t="s">
        <v>691</v>
      </c>
      <c r="C272" s="458"/>
      <c r="D272" s="458">
        <f t="shared" ref="D272:M272" si="25">SUM(D263:D271)</f>
        <v>0</v>
      </c>
      <c r="E272" s="458">
        <f t="shared" si="25"/>
        <v>0</v>
      </c>
      <c r="F272" s="458">
        <f t="shared" si="25"/>
        <v>0</v>
      </c>
      <c r="G272" s="458">
        <f t="shared" si="25"/>
        <v>0</v>
      </c>
      <c r="H272" s="458">
        <f t="shared" si="25"/>
        <v>0</v>
      </c>
      <c r="I272" s="458">
        <f t="shared" si="25"/>
        <v>0</v>
      </c>
      <c r="J272" s="458">
        <f t="shared" si="25"/>
        <v>0</v>
      </c>
      <c r="K272" s="458">
        <f t="shared" si="25"/>
        <v>0</v>
      </c>
      <c r="L272" s="458">
        <f t="shared" si="25"/>
        <v>0</v>
      </c>
      <c r="M272" s="772">
        <f t="shared" si="25"/>
        <v>0</v>
      </c>
    </row>
    <row r="273" spans="2:13" s="440" customFormat="1" hidden="1" outlineLevel="1">
      <c r="B273" s="770"/>
      <c r="C273" s="458"/>
      <c r="D273" s="458"/>
      <c r="E273" s="458"/>
      <c r="F273" s="458"/>
      <c r="G273" s="458"/>
      <c r="H273" s="458"/>
      <c r="I273" s="458"/>
      <c r="J273" s="458"/>
      <c r="K273" s="458"/>
      <c r="L273" s="458"/>
      <c r="M273" s="772"/>
    </row>
    <row r="274" spans="2:13" s="440" customFormat="1" hidden="1" outlineLevel="1">
      <c r="B274" s="770"/>
      <c r="C274" s="458"/>
      <c r="D274" s="458"/>
      <c r="E274" s="458"/>
      <c r="F274" s="458"/>
      <c r="G274" s="458"/>
      <c r="H274" s="458"/>
      <c r="I274" s="458"/>
      <c r="J274" s="458"/>
      <c r="K274" s="458"/>
      <c r="L274" s="458"/>
      <c r="M274" s="772"/>
    </row>
    <row r="275" spans="2:13" s="440" customFormat="1" hidden="1" outlineLevel="1">
      <c r="B275" s="770"/>
      <c r="C275" s="458"/>
      <c r="D275" s="458"/>
      <c r="E275" s="458"/>
      <c r="F275" s="458"/>
      <c r="G275" s="458"/>
      <c r="H275" s="458"/>
      <c r="I275" s="458"/>
      <c r="J275" s="458"/>
      <c r="K275" s="458"/>
      <c r="L275" s="458"/>
      <c r="M275" s="772"/>
    </row>
    <row r="276" spans="2:13" s="440" customFormat="1" hidden="1" outlineLevel="1">
      <c r="B276" s="770" t="str">
        <f>'TSTCH FGD'!$B$2</f>
        <v>Texas State Technical College - Harlingen</v>
      </c>
      <c r="C276" s="458"/>
      <c r="D276" s="458">
        <f>'TSTCH FGD'!$D$39</f>
        <v>0</v>
      </c>
      <c r="E276" s="458">
        <f>'TSTCH FGD'!$E$39</f>
        <v>0</v>
      </c>
      <c r="F276" s="458">
        <f>'TSTCH FGD'!$F$39</f>
        <v>0</v>
      </c>
      <c r="G276" s="458">
        <f>'TSTCH FGD'!$G$39</f>
        <v>0</v>
      </c>
      <c r="H276" s="458">
        <f>'TSTCH FGD'!$H$39</f>
        <v>0</v>
      </c>
      <c r="I276" s="458">
        <f>'TSTCH FGD'!$I$39</f>
        <v>0</v>
      </c>
      <c r="J276" s="458">
        <f>'TSTCH FGD'!$J$39</f>
        <v>0</v>
      </c>
      <c r="K276" s="458">
        <f>'TSTCH FGD'!$K$39</f>
        <v>0</v>
      </c>
      <c r="L276" s="458">
        <f>'TSTCH FGD'!$L$39</f>
        <v>0</v>
      </c>
      <c r="M276" s="772">
        <f>'TSTCH FGD'!$M$39</f>
        <v>0</v>
      </c>
    </row>
    <row r="277" spans="2:13" s="440" customFormat="1" hidden="1" outlineLevel="1">
      <c r="B277" s="770" t="str">
        <f>'TSTCM FGD'!$B$2</f>
        <v>Texas State Technical College - Marshall</v>
      </c>
      <c r="C277" s="458"/>
      <c r="D277" s="458">
        <f>'TSTCM FGD'!$D$39</f>
        <v>0</v>
      </c>
      <c r="E277" s="458">
        <f>'TSTCM FGD'!$E$39</f>
        <v>0</v>
      </c>
      <c r="F277" s="458">
        <f>'TSTCM FGD'!$F$39</f>
        <v>0</v>
      </c>
      <c r="G277" s="458">
        <f>'TSTCM FGD'!$G$39</f>
        <v>0</v>
      </c>
      <c r="H277" s="458">
        <f>'TSTCM FGD'!$H$39</f>
        <v>0</v>
      </c>
      <c r="I277" s="458">
        <f>'TSTCM FGD'!$I$39</f>
        <v>0</v>
      </c>
      <c r="J277" s="458">
        <f>'TSTCM FGD'!$J$39</f>
        <v>0</v>
      </c>
      <c r="K277" s="458">
        <f>'TSTCM FGD'!$K$39</f>
        <v>0</v>
      </c>
      <c r="L277" s="458">
        <f>'TSTCM FGD'!$L$39</f>
        <v>0</v>
      </c>
      <c r="M277" s="772">
        <f>'TSTCM FGD'!$M$39</f>
        <v>0</v>
      </c>
    </row>
    <row r="278" spans="2:13" s="440" customFormat="1" hidden="1" outlineLevel="1">
      <c r="B278" s="770" t="str">
        <f>'TSTCW FGD'!$B$2</f>
        <v>Texas State Technical College - Waco</v>
      </c>
      <c r="C278" s="458"/>
      <c r="D278" s="458">
        <f>'TSTCW FGD'!$D$39</f>
        <v>0</v>
      </c>
      <c r="E278" s="458">
        <f>'TSTCW FGD'!$E$39</f>
        <v>0</v>
      </c>
      <c r="F278" s="458">
        <f>'TSTCW FGD'!$F$39</f>
        <v>0</v>
      </c>
      <c r="G278" s="458">
        <f>'TSTCW FGD'!$G$39</f>
        <v>0</v>
      </c>
      <c r="H278" s="458">
        <f>'TSTCW FGD'!$H$39</f>
        <v>0</v>
      </c>
      <c r="I278" s="458">
        <f>'TSTCW FGD'!$I$39</f>
        <v>0</v>
      </c>
      <c r="J278" s="458">
        <f>'TSTCW FGD'!$J$39</f>
        <v>0</v>
      </c>
      <c r="K278" s="458">
        <f>'TSTCW FGD'!$K$39</f>
        <v>0</v>
      </c>
      <c r="L278" s="458">
        <f>'TSTCW FGD'!$L$39</f>
        <v>0</v>
      </c>
      <c r="M278" s="772">
        <f>'TSTCW FGD'!$M$39</f>
        <v>0</v>
      </c>
    </row>
    <row r="279" spans="2:13" s="440" customFormat="1" hidden="1" outlineLevel="1">
      <c r="B279" s="770" t="str">
        <f>'TSTCWT FGD'!$B$2</f>
        <v>Texas State Technical College - West Texas</v>
      </c>
      <c r="C279" s="458"/>
      <c r="D279" s="458">
        <f>'TSTCWT FGD'!$D$39</f>
        <v>0</v>
      </c>
      <c r="E279" s="458">
        <f>'TSTCWT FGD'!$E$39</f>
        <v>0</v>
      </c>
      <c r="F279" s="458">
        <f>'TSTCWT FGD'!$F$39</f>
        <v>0</v>
      </c>
      <c r="G279" s="458">
        <f>'TSTCWT FGD'!$G$39</f>
        <v>0</v>
      </c>
      <c r="H279" s="458">
        <f>'TSTCWT FGD'!$H$39</f>
        <v>0</v>
      </c>
      <c r="I279" s="458">
        <f>'TSTCWT FGD'!$I$39</f>
        <v>0</v>
      </c>
      <c r="J279" s="458">
        <f>'TSTCWT FGD'!$J$39</f>
        <v>0</v>
      </c>
      <c r="K279" s="458">
        <f>'TSTCWT FGD'!$K$39</f>
        <v>0</v>
      </c>
      <c r="L279" s="458">
        <f>'TSTCWT FGD'!$L$39</f>
        <v>0</v>
      </c>
      <c r="M279" s="772">
        <f>'TSTCWT FGD'!$M$39</f>
        <v>0</v>
      </c>
    </row>
    <row r="280" spans="2:13" s="440" customFormat="1" hidden="1" outlineLevel="1">
      <c r="B280" s="770" t="str">
        <f>'TSTCNT FGD'!$B$2</f>
        <v>Texas State Technical College - North Texas</v>
      </c>
      <c r="C280" s="458"/>
      <c r="D280" s="458">
        <f>'TSTCNT FGD'!$D$39</f>
        <v>0</v>
      </c>
      <c r="E280" s="458">
        <f>'TSTCNT FGD'!$E$39</f>
        <v>0</v>
      </c>
      <c r="F280" s="458">
        <f>'TSTCNT FGD'!$F$39</f>
        <v>0</v>
      </c>
      <c r="G280" s="458">
        <f>'TSTCNT FGD'!$G$39</f>
        <v>0</v>
      </c>
      <c r="H280" s="458">
        <f>'TSTCNT FGD'!$H$39</f>
        <v>0</v>
      </c>
      <c r="I280" s="458">
        <f>'TSTCNT FGD'!$I$39</f>
        <v>0</v>
      </c>
      <c r="J280" s="458">
        <f>'TSTCNT FGD'!$J$39</f>
        <v>0</v>
      </c>
      <c r="K280" s="458">
        <f>'TSTCNT FGD'!$K$39</f>
        <v>0</v>
      </c>
      <c r="L280" s="458">
        <f>'TSTCNT FGD'!$L$39</f>
        <v>0</v>
      </c>
      <c r="M280" s="772">
        <f>'TSTCNT FGD'!$M$39</f>
        <v>0</v>
      </c>
    </row>
    <row r="281" spans="2:13" s="440" customFormat="1" hidden="1" outlineLevel="1">
      <c r="B281" s="770" t="str">
        <f>'TSTCFB FGD'!$B$2</f>
        <v>Texas State Technical College - Fort Bend</v>
      </c>
      <c r="C281" s="458"/>
      <c r="D281" s="458">
        <f>'TSTCFB FGD'!$D$39</f>
        <v>0</v>
      </c>
      <c r="E281" s="458">
        <f>'TSTCFB FGD'!$E$39</f>
        <v>0</v>
      </c>
      <c r="F281" s="458">
        <f>'TSTCFB FGD'!$F$39</f>
        <v>0</v>
      </c>
      <c r="G281" s="458">
        <f>'TSTCFB FGD'!$G$39</f>
        <v>0</v>
      </c>
      <c r="H281" s="458">
        <f>'TSTCFB FGD'!$H$39</f>
        <v>0</v>
      </c>
      <c r="I281" s="458">
        <f>'TSTCFB FGD'!$I$39</f>
        <v>0</v>
      </c>
      <c r="J281" s="458">
        <f>'TSTCFB FGD'!$J$39</f>
        <v>0</v>
      </c>
      <c r="K281" s="458">
        <f>'TSTCFB FGD'!$K$39</f>
        <v>0</v>
      </c>
      <c r="L281" s="458">
        <f>'TSTCFB FGD'!$L$39</f>
        <v>0</v>
      </c>
      <c r="M281" s="772">
        <f>'TSTCFB FGD'!$M$39</f>
        <v>0</v>
      </c>
    </row>
    <row r="282" spans="2:13" s="440" customFormat="1" collapsed="1">
      <c r="B282" s="428" t="s">
        <v>693</v>
      </c>
      <c r="C282" s="458"/>
      <c r="D282" s="458">
        <f t="shared" ref="D282:M282" si="26">SUM(D273:D281)</f>
        <v>0</v>
      </c>
      <c r="E282" s="458">
        <f t="shared" si="26"/>
        <v>0</v>
      </c>
      <c r="F282" s="458">
        <f t="shared" si="26"/>
        <v>0</v>
      </c>
      <c r="G282" s="458">
        <f t="shared" si="26"/>
        <v>0</v>
      </c>
      <c r="H282" s="458">
        <f t="shared" si="26"/>
        <v>0</v>
      </c>
      <c r="I282" s="458">
        <f t="shared" si="26"/>
        <v>0</v>
      </c>
      <c r="J282" s="458">
        <f t="shared" si="26"/>
        <v>0</v>
      </c>
      <c r="K282" s="458">
        <f t="shared" si="26"/>
        <v>0</v>
      </c>
      <c r="L282" s="458">
        <f t="shared" si="26"/>
        <v>0</v>
      </c>
      <c r="M282" s="772">
        <f t="shared" si="26"/>
        <v>0</v>
      </c>
    </row>
    <row r="283" spans="2:13" s="440" customFormat="1" hidden="1" outlineLevel="1">
      <c r="B283" s="770"/>
      <c r="C283" s="458"/>
      <c r="D283" s="458"/>
      <c r="E283" s="458"/>
      <c r="F283" s="458"/>
      <c r="G283" s="458"/>
      <c r="H283" s="458"/>
      <c r="I283" s="458"/>
      <c r="J283" s="458"/>
      <c r="K283" s="458"/>
      <c r="L283" s="458"/>
      <c r="M283" s="772"/>
    </row>
    <row r="284" spans="2:13" s="440" customFormat="1" hidden="1" outlineLevel="1">
      <c r="B284" s="770"/>
      <c r="C284" s="458"/>
      <c r="D284" s="458"/>
      <c r="E284" s="458"/>
      <c r="F284" s="458"/>
      <c r="G284" s="458"/>
      <c r="H284" s="458"/>
      <c r="I284" s="458"/>
      <c r="J284" s="458"/>
      <c r="K284" s="458"/>
      <c r="L284" s="458"/>
      <c r="M284" s="772"/>
    </row>
    <row r="285" spans="2:13" s="440" customFormat="1" hidden="1" outlineLevel="1">
      <c r="B285" s="770"/>
      <c r="C285" s="458"/>
      <c r="D285" s="458"/>
      <c r="E285" s="458"/>
      <c r="F285" s="458"/>
      <c r="G285" s="458"/>
      <c r="H285" s="458"/>
      <c r="I285" s="458"/>
      <c r="J285" s="458"/>
      <c r="K285" s="458"/>
      <c r="L285" s="458"/>
      <c r="M285" s="772"/>
    </row>
    <row r="286" spans="2:13" s="440" customFormat="1" hidden="1" outlineLevel="1">
      <c r="B286" s="770" t="str">
        <f>'TSTCH FGD'!$B$2</f>
        <v>Texas State Technical College - Harlingen</v>
      </c>
      <c r="C286" s="458"/>
      <c r="D286" s="458">
        <f>'TSTCH FGD'!$D$40</f>
        <v>0</v>
      </c>
      <c r="E286" s="458">
        <f>'TSTCH FGD'!$E$40</f>
        <v>0</v>
      </c>
      <c r="F286" s="458">
        <f>'TSTCH FGD'!$F$40</f>
        <v>0</v>
      </c>
      <c r="G286" s="458">
        <f>'TSTCH FGD'!$G$40</f>
        <v>0</v>
      </c>
      <c r="H286" s="458">
        <f>'TSTCH FGD'!$H$40</f>
        <v>0</v>
      </c>
      <c r="I286" s="458">
        <f>'TSTCH FGD'!$I$40</f>
        <v>0</v>
      </c>
      <c r="J286" s="458">
        <f>'TSTCH FGD'!$J$40</f>
        <v>0</v>
      </c>
      <c r="K286" s="458">
        <f>'TSTCH FGD'!$K$40</f>
        <v>0</v>
      </c>
      <c r="L286" s="458">
        <f>'TSTCH FGD'!$L$40</f>
        <v>0</v>
      </c>
      <c r="M286" s="772">
        <f>'TSTCH FGD'!$M$40</f>
        <v>0</v>
      </c>
    </row>
    <row r="287" spans="2:13" s="440" customFormat="1" hidden="1" outlineLevel="1">
      <c r="B287" s="770" t="str">
        <f>'TSTCM FGD'!$B$2</f>
        <v>Texas State Technical College - Marshall</v>
      </c>
      <c r="C287" s="458"/>
      <c r="D287" s="458">
        <f>'TSTCM FGD'!$D$40</f>
        <v>0</v>
      </c>
      <c r="E287" s="458">
        <f>'TSTCM FGD'!$E$40</f>
        <v>0</v>
      </c>
      <c r="F287" s="458">
        <f>'TSTCM FGD'!$F$40</f>
        <v>0</v>
      </c>
      <c r="G287" s="458">
        <f>'TSTCM FGD'!$G$40</f>
        <v>0</v>
      </c>
      <c r="H287" s="458">
        <f>'TSTCM FGD'!$H$40</f>
        <v>0</v>
      </c>
      <c r="I287" s="458">
        <f>'TSTCM FGD'!$I$40</f>
        <v>0</v>
      </c>
      <c r="J287" s="458">
        <f>'TSTCM FGD'!$J$40</f>
        <v>0</v>
      </c>
      <c r="K287" s="458">
        <f>'TSTCM FGD'!$K$40</f>
        <v>0</v>
      </c>
      <c r="L287" s="458">
        <f>'TSTCM FGD'!$L$40</f>
        <v>0</v>
      </c>
      <c r="M287" s="772">
        <f>'TSTCM FGD'!$M$40</f>
        <v>0</v>
      </c>
    </row>
    <row r="288" spans="2:13" s="440" customFormat="1" hidden="1" outlineLevel="1">
      <c r="B288" s="770" t="str">
        <f>'TSTCW FGD'!$B$2</f>
        <v>Texas State Technical College - Waco</v>
      </c>
      <c r="C288" s="458"/>
      <c r="D288" s="458">
        <f>'TSTCW FGD'!$D$40</f>
        <v>0</v>
      </c>
      <c r="E288" s="458">
        <f>'TSTCW FGD'!$E$40</f>
        <v>0</v>
      </c>
      <c r="F288" s="458">
        <f>'TSTCW FGD'!$F$40</f>
        <v>0</v>
      </c>
      <c r="G288" s="458">
        <f>'TSTCW FGD'!$G$40</f>
        <v>0</v>
      </c>
      <c r="H288" s="458">
        <f>'TSTCW FGD'!$H$40</f>
        <v>0</v>
      </c>
      <c r="I288" s="458">
        <f>'TSTCW FGD'!$I$40</f>
        <v>0</v>
      </c>
      <c r="J288" s="458">
        <f>'TSTCW FGD'!$J$40</f>
        <v>0</v>
      </c>
      <c r="K288" s="458">
        <f>'TSTCW FGD'!$K$40</f>
        <v>0</v>
      </c>
      <c r="L288" s="458">
        <f>'TSTCW FGD'!$L$40</f>
        <v>0</v>
      </c>
      <c r="M288" s="772">
        <f>'TSTCW FGD'!$M$40</f>
        <v>0</v>
      </c>
    </row>
    <row r="289" spans="2:13" s="440" customFormat="1" hidden="1" outlineLevel="1">
      <c r="B289" s="770" t="str">
        <f>'TSTCWT FGD'!$B$2</f>
        <v>Texas State Technical College - West Texas</v>
      </c>
      <c r="C289" s="458"/>
      <c r="D289" s="458">
        <f>'TSTCWT FGD'!$D$40</f>
        <v>0</v>
      </c>
      <c r="E289" s="458">
        <f>'TSTCWT FGD'!$E$40</f>
        <v>0</v>
      </c>
      <c r="F289" s="458">
        <f>'TSTCWT FGD'!$F$40</f>
        <v>0</v>
      </c>
      <c r="G289" s="458">
        <f>'TSTCWT FGD'!$G$40</f>
        <v>0</v>
      </c>
      <c r="H289" s="458">
        <f>'TSTCWT FGD'!$H$40</f>
        <v>0</v>
      </c>
      <c r="I289" s="458">
        <f>'TSTCWT FGD'!$I$40</f>
        <v>0</v>
      </c>
      <c r="J289" s="458">
        <f>'TSTCWT FGD'!$J$40</f>
        <v>0</v>
      </c>
      <c r="K289" s="458">
        <f>'TSTCWT FGD'!$K$40</f>
        <v>0</v>
      </c>
      <c r="L289" s="458">
        <f>'TSTCWT FGD'!$L$40</f>
        <v>0</v>
      </c>
      <c r="M289" s="772">
        <f>'TSTCWT FGD'!$M$40</f>
        <v>0</v>
      </c>
    </row>
    <row r="290" spans="2:13" s="440" customFormat="1" hidden="1" outlineLevel="1">
      <c r="B290" s="770" t="str">
        <f>'TSTCNT FGD'!$B$2</f>
        <v>Texas State Technical College - North Texas</v>
      </c>
      <c r="C290" s="458"/>
      <c r="D290" s="458">
        <f>'TSTCNT FGD'!$D$40</f>
        <v>0</v>
      </c>
      <c r="E290" s="458">
        <f>'TSTCNT FGD'!$E$40</f>
        <v>0</v>
      </c>
      <c r="F290" s="458">
        <f>'TSTCNT FGD'!$F$40</f>
        <v>0</v>
      </c>
      <c r="G290" s="458">
        <f>'TSTCNT FGD'!$G$40</f>
        <v>0</v>
      </c>
      <c r="H290" s="458">
        <f>'TSTCNT FGD'!$H$40</f>
        <v>0</v>
      </c>
      <c r="I290" s="458">
        <f>'TSTCNT FGD'!$I$40</f>
        <v>0</v>
      </c>
      <c r="J290" s="458">
        <f>'TSTCNT FGD'!$J$40</f>
        <v>0</v>
      </c>
      <c r="K290" s="458">
        <f>'TSTCNT FGD'!$K$40</f>
        <v>0</v>
      </c>
      <c r="L290" s="458">
        <f>'TSTCNT FGD'!$L$40</f>
        <v>0</v>
      </c>
      <c r="M290" s="772">
        <f>'TSTCNT FGD'!$M$40</f>
        <v>0</v>
      </c>
    </row>
    <row r="291" spans="2:13" s="440" customFormat="1" hidden="1" outlineLevel="1">
      <c r="B291" s="770" t="str">
        <f>'TSTCFB FGD'!$B$2</f>
        <v>Texas State Technical College - Fort Bend</v>
      </c>
      <c r="C291" s="458"/>
      <c r="D291" s="458">
        <f>'TSTCFB FGD'!$D$40</f>
        <v>0</v>
      </c>
      <c r="E291" s="458">
        <f>'TSTCFB FGD'!$E$40</f>
        <v>0</v>
      </c>
      <c r="F291" s="458">
        <f>'TSTCFB FGD'!$F$40</f>
        <v>0</v>
      </c>
      <c r="G291" s="458">
        <f>'TSTCFB FGD'!$G$40</f>
        <v>0</v>
      </c>
      <c r="H291" s="458">
        <f>'TSTCFB FGD'!$H$40</f>
        <v>0</v>
      </c>
      <c r="I291" s="458">
        <f>'TSTCFB FGD'!$I$40</f>
        <v>0</v>
      </c>
      <c r="J291" s="458">
        <f>'TSTCFB FGD'!$J$40</f>
        <v>0</v>
      </c>
      <c r="K291" s="458">
        <f>'TSTCFB FGD'!$K$40</f>
        <v>0</v>
      </c>
      <c r="L291" s="458">
        <f>'TSTCFB FGD'!$L$40</f>
        <v>0</v>
      </c>
      <c r="M291" s="772">
        <f>'TSTCFB FGD'!$M$40</f>
        <v>0</v>
      </c>
    </row>
    <row r="292" spans="2:13" s="440" customFormat="1" collapsed="1">
      <c r="B292" s="428" t="s">
        <v>696</v>
      </c>
      <c r="C292" s="458"/>
      <c r="D292" s="458">
        <f t="shared" ref="D292:M292" si="27">SUM(D283:D291)</f>
        <v>0</v>
      </c>
      <c r="E292" s="458">
        <f t="shared" si="27"/>
        <v>0</v>
      </c>
      <c r="F292" s="458">
        <f t="shared" si="27"/>
        <v>0</v>
      </c>
      <c r="G292" s="458">
        <f t="shared" si="27"/>
        <v>0</v>
      </c>
      <c r="H292" s="458">
        <f t="shared" si="27"/>
        <v>0</v>
      </c>
      <c r="I292" s="458">
        <f t="shared" si="27"/>
        <v>0</v>
      </c>
      <c r="J292" s="458">
        <f t="shared" si="27"/>
        <v>0</v>
      </c>
      <c r="K292" s="458">
        <f t="shared" si="27"/>
        <v>0</v>
      </c>
      <c r="L292" s="458">
        <f t="shared" si="27"/>
        <v>0</v>
      </c>
      <c r="M292" s="772">
        <f t="shared" si="27"/>
        <v>0</v>
      </c>
    </row>
    <row r="293" spans="2:13" s="440" customFormat="1" hidden="1" outlineLevel="1">
      <c r="B293" s="770"/>
      <c r="C293" s="458"/>
      <c r="D293" s="458"/>
      <c r="E293" s="458"/>
      <c r="F293" s="458"/>
      <c r="G293" s="458"/>
      <c r="H293" s="458"/>
      <c r="I293" s="458"/>
      <c r="J293" s="458"/>
      <c r="K293" s="458"/>
      <c r="L293" s="458"/>
      <c r="M293" s="772"/>
    </row>
    <row r="294" spans="2:13" s="440" customFormat="1" hidden="1" outlineLevel="1">
      <c r="B294" s="770"/>
      <c r="C294" s="458"/>
      <c r="D294" s="458"/>
      <c r="E294" s="458"/>
      <c r="F294" s="458"/>
      <c r="G294" s="458"/>
      <c r="H294" s="458"/>
      <c r="I294" s="458"/>
      <c r="J294" s="458"/>
      <c r="K294" s="458"/>
      <c r="L294" s="458"/>
      <c r="M294" s="772"/>
    </row>
    <row r="295" spans="2:13" s="440" customFormat="1" hidden="1" outlineLevel="1">
      <c r="B295" s="770"/>
      <c r="C295" s="458"/>
      <c r="D295" s="458"/>
      <c r="E295" s="458"/>
      <c r="F295" s="458"/>
      <c r="G295" s="458"/>
      <c r="H295" s="458"/>
      <c r="I295" s="458"/>
      <c r="J295" s="458"/>
      <c r="K295" s="458"/>
      <c r="L295" s="458"/>
      <c r="M295" s="772"/>
    </row>
    <row r="296" spans="2:13" s="440" customFormat="1" hidden="1" outlineLevel="1">
      <c r="B296" s="770" t="str">
        <f>'TSTCH FGD'!$B$2</f>
        <v>Texas State Technical College - Harlingen</v>
      </c>
      <c r="C296" s="458"/>
      <c r="D296" s="458">
        <f>'TSTCH FGD'!$D$41</f>
        <v>0</v>
      </c>
      <c r="E296" s="458">
        <f>'TSTCH FGD'!$E$41</f>
        <v>-2880</v>
      </c>
      <c r="F296" s="458">
        <f>'TSTCH FGD'!$F$41</f>
        <v>0</v>
      </c>
      <c r="G296" s="458">
        <f>'TSTCH FGD'!$G$41</f>
        <v>0</v>
      </c>
      <c r="H296" s="458">
        <f>'TSTCH FGD'!$H$41</f>
        <v>0</v>
      </c>
      <c r="I296" s="458">
        <f>'TSTCH FGD'!$I$41</f>
        <v>0</v>
      </c>
      <c r="J296" s="458">
        <f>'TSTCH FGD'!$J$41</f>
        <v>0</v>
      </c>
      <c r="K296" s="458">
        <f>'TSTCH FGD'!$K$41</f>
        <v>0</v>
      </c>
      <c r="L296" s="458">
        <f>'TSTCH FGD'!$L$41</f>
        <v>0</v>
      </c>
      <c r="M296" s="772">
        <f>'TSTCH FGD'!$M$41</f>
        <v>-2880</v>
      </c>
    </row>
    <row r="297" spans="2:13" s="440" customFormat="1" hidden="1" outlineLevel="1">
      <c r="B297" s="770" t="str">
        <f>'TSTCM FGD'!$B$2</f>
        <v>Texas State Technical College - Marshall</v>
      </c>
      <c r="C297" s="458"/>
      <c r="D297" s="458">
        <f>'TSTCM FGD'!$D$41</f>
        <v>0</v>
      </c>
      <c r="E297" s="458">
        <f>'TSTCM FGD'!$E$41</f>
        <v>0</v>
      </c>
      <c r="F297" s="458">
        <f>'TSTCM FGD'!$F$41</f>
        <v>0</v>
      </c>
      <c r="G297" s="458">
        <f>'TSTCM FGD'!$G$41</f>
        <v>0</v>
      </c>
      <c r="H297" s="458">
        <f>'TSTCM FGD'!$H$41</f>
        <v>0</v>
      </c>
      <c r="I297" s="458">
        <f>'TSTCM FGD'!$I$41</f>
        <v>0</v>
      </c>
      <c r="J297" s="458">
        <f>'TSTCM FGD'!$J$41</f>
        <v>0</v>
      </c>
      <c r="K297" s="458">
        <f>'TSTCM FGD'!$K$41</f>
        <v>0</v>
      </c>
      <c r="L297" s="458">
        <f>'TSTCM FGD'!$L$41</f>
        <v>0</v>
      </c>
      <c r="M297" s="772">
        <f>'TSTCM FGD'!$M$41</f>
        <v>0</v>
      </c>
    </row>
    <row r="298" spans="2:13" s="440" customFormat="1" hidden="1" outlineLevel="1">
      <c r="B298" s="770" t="str">
        <f>'TSTCW FGD'!$B$2</f>
        <v>Texas State Technical College - Waco</v>
      </c>
      <c r="C298" s="458"/>
      <c r="D298" s="458">
        <f>'TSTCW FGD'!$D$41</f>
        <v>0</v>
      </c>
      <c r="E298" s="458">
        <f>'TSTCW FGD'!$E$41</f>
        <v>-914560</v>
      </c>
      <c r="F298" s="458">
        <f>'TSTCW FGD'!$F$41</f>
        <v>0</v>
      </c>
      <c r="G298" s="458">
        <f>'TSTCW FGD'!$G$41</f>
        <v>0</v>
      </c>
      <c r="H298" s="458">
        <f>'TSTCW FGD'!$H$41</f>
        <v>0</v>
      </c>
      <c r="I298" s="458">
        <f>'TSTCW FGD'!$I$41</f>
        <v>0</v>
      </c>
      <c r="J298" s="458">
        <f>'TSTCW FGD'!$J$41</f>
        <v>0</v>
      </c>
      <c r="K298" s="458">
        <f>'TSTCW FGD'!$K$41</f>
        <v>0</v>
      </c>
      <c r="L298" s="458">
        <f>'TSTCW FGD'!$L$41</f>
        <v>0</v>
      </c>
      <c r="M298" s="772">
        <f>'TSTCW FGD'!$M$41</f>
        <v>-914560</v>
      </c>
    </row>
    <row r="299" spans="2:13" s="440" customFormat="1" hidden="1" outlineLevel="1">
      <c r="B299" s="770" t="str">
        <f>'TSTCWT FGD'!$B$2</f>
        <v>Texas State Technical College - West Texas</v>
      </c>
      <c r="C299" s="458"/>
      <c r="D299" s="458">
        <f>'TSTCWT FGD'!$D$41</f>
        <v>0</v>
      </c>
      <c r="E299" s="458">
        <f>'TSTCWT FGD'!$E$41</f>
        <v>0</v>
      </c>
      <c r="F299" s="458">
        <f>'TSTCWT FGD'!$F$41</f>
        <v>0</v>
      </c>
      <c r="G299" s="458">
        <f>'TSTCWT FGD'!$G$41</f>
        <v>0</v>
      </c>
      <c r="H299" s="458">
        <f>'TSTCWT FGD'!$H$41</f>
        <v>0</v>
      </c>
      <c r="I299" s="458">
        <f>'TSTCWT FGD'!$I$41</f>
        <v>0</v>
      </c>
      <c r="J299" s="458">
        <f>'TSTCWT FGD'!$J$41</f>
        <v>0</v>
      </c>
      <c r="K299" s="458">
        <f>'TSTCWT FGD'!$K$41</f>
        <v>0</v>
      </c>
      <c r="L299" s="458">
        <f>'TSTCWT FGD'!$L$41</f>
        <v>0</v>
      </c>
      <c r="M299" s="772">
        <f>'TSTCWT FGD'!$M$41</f>
        <v>0</v>
      </c>
    </row>
    <row r="300" spans="2:13" s="440" customFormat="1" hidden="1" outlineLevel="1">
      <c r="B300" s="770" t="str">
        <f>'TSTCNT FGD'!$B$2</f>
        <v>Texas State Technical College - North Texas</v>
      </c>
      <c r="C300" s="458"/>
      <c r="D300" s="458">
        <f>'TSTCNT FGD'!$D$41</f>
        <v>0</v>
      </c>
      <c r="E300" s="458">
        <f>'TSTCNT FGD'!$E$41</f>
        <v>-50666</v>
      </c>
      <c r="F300" s="458">
        <f>'TSTCNT FGD'!$F$41</f>
        <v>0</v>
      </c>
      <c r="G300" s="458">
        <f>'TSTCNT FGD'!$G$41</f>
        <v>0</v>
      </c>
      <c r="H300" s="458">
        <f>'TSTCNT FGD'!$H$41</f>
        <v>0</v>
      </c>
      <c r="I300" s="458">
        <f>'TSTCNT FGD'!$I$41</f>
        <v>0</v>
      </c>
      <c r="J300" s="458">
        <f>'TSTCNT FGD'!$J$41</f>
        <v>0</v>
      </c>
      <c r="K300" s="458">
        <f>'TSTCNT FGD'!$K$41</f>
        <v>0</v>
      </c>
      <c r="L300" s="458">
        <f>'TSTCNT FGD'!$L$41</f>
        <v>0</v>
      </c>
      <c r="M300" s="772">
        <f>'TSTCNT FGD'!$M$41</f>
        <v>-50666</v>
      </c>
    </row>
    <row r="301" spans="2:13" s="440" customFormat="1" hidden="1" outlineLevel="1">
      <c r="B301" s="770" t="str">
        <f>'TSTCFB FGD'!$B$2</f>
        <v>Texas State Technical College - Fort Bend</v>
      </c>
      <c r="C301" s="458"/>
      <c r="D301" s="458">
        <f>'TSTCFB FGD'!$D$41</f>
        <v>0</v>
      </c>
      <c r="E301" s="458">
        <f>'TSTCFB FGD'!$E$41</f>
        <v>0</v>
      </c>
      <c r="F301" s="458">
        <f>'TSTCFB FGD'!$F$41</f>
        <v>0</v>
      </c>
      <c r="G301" s="458">
        <f>'TSTCFB FGD'!$G$41</f>
        <v>0</v>
      </c>
      <c r="H301" s="458">
        <f>'TSTCFB FGD'!$H$41</f>
        <v>0</v>
      </c>
      <c r="I301" s="458">
        <f>'TSTCFB FGD'!$I$41</f>
        <v>0</v>
      </c>
      <c r="J301" s="458">
        <f>'TSTCFB FGD'!$J$41</f>
        <v>0</v>
      </c>
      <c r="K301" s="458">
        <f>'TSTCFB FGD'!$K$41</f>
        <v>0</v>
      </c>
      <c r="L301" s="458">
        <f>'TSTCFB FGD'!$L$41</f>
        <v>0</v>
      </c>
      <c r="M301" s="772">
        <f>'TSTCFB FGD'!$M$41</f>
        <v>0</v>
      </c>
    </row>
    <row r="302" spans="2:13" s="440" customFormat="1" collapsed="1">
      <c r="B302" s="428" t="s">
        <v>1375</v>
      </c>
      <c r="C302" s="458"/>
      <c r="D302" s="458">
        <f t="shared" ref="D302:M302" si="28">SUM(D293:D301)</f>
        <v>0</v>
      </c>
      <c r="E302" s="458">
        <f t="shared" si="28"/>
        <v>-968106</v>
      </c>
      <c r="F302" s="458">
        <f t="shared" si="28"/>
        <v>0</v>
      </c>
      <c r="G302" s="458">
        <f t="shared" si="28"/>
        <v>0</v>
      </c>
      <c r="H302" s="458">
        <f t="shared" si="28"/>
        <v>0</v>
      </c>
      <c r="I302" s="458">
        <f t="shared" si="28"/>
        <v>0</v>
      </c>
      <c r="J302" s="458">
        <f t="shared" si="28"/>
        <v>0</v>
      </c>
      <c r="K302" s="458">
        <f t="shared" si="28"/>
        <v>0</v>
      </c>
      <c r="L302" s="458">
        <f t="shared" si="28"/>
        <v>0</v>
      </c>
      <c r="M302" s="772">
        <f t="shared" si="28"/>
        <v>-968106</v>
      </c>
    </row>
    <row r="303" spans="2:13" s="440" customFormat="1" hidden="1" outlineLevel="1">
      <c r="B303" s="770"/>
      <c r="C303" s="458"/>
      <c r="D303" s="458"/>
      <c r="E303" s="458"/>
      <c r="F303" s="458"/>
      <c r="G303" s="458"/>
      <c r="H303" s="458"/>
      <c r="I303" s="458"/>
      <c r="J303" s="458"/>
      <c r="K303" s="458"/>
      <c r="L303" s="458"/>
      <c r="M303" s="772"/>
    </row>
    <row r="304" spans="2:13" s="440" customFormat="1" hidden="1" outlineLevel="1">
      <c r="B304" s="770"/>
      <c r="C304" s="458"/>
      <c r="D304" s="458"/>
      <c r="E304" s="458"/>
      <c r="F304" s="458"/>
      <c r="G304" s="458"/>
      <c r="H304" s="458"/>
      <c r="I304" s="458"/>
      <c r="J304" s="458"/>
      <c r="K304" s="458"/>
      <c r="L304" s="458"/>
      <c r="M304" s="772"/>
    </row>
    <row r="305" spans="2:13" s="440" customFormat="1" hidden="1" outlineLevel="1">
      <c r="B305" s="770"/>
      <c r="C305" s="458"/>
      <c r="D305" s="458"/>
      <c r="E305" s="458"/>
      <c r="F305" s="458"/>
      <c r="G305" s="458"/>
      <c r="H305" s="458"/>
      <c r="I305" s="458"/>
      <c r="J305" s="458"/>
      <c r="K305" s="458"/>
      <c r="L305" s="458"/>
      <c r="M305" s="772"/>
    </row>
    <row r="306" spans="2:13" s="440" customFormat="1" hidden="1" outlineLevel="1">
      <c r="B306" s="770" t="str">
        <f>'TSTCH FGD'!$B$2</f>
        <v>Texas State Technical College - Harlingen</v>
      </c>
      <c r="C306" s="458"/>
      <c r="D306" s="458">
        <f>'TSTCH FGD'!$D$42</f>
        <v>0</v>
      </c>
      <c r="E306" s="458">
        <f>'TSTCH FGD'!$E$42</f>
        <v>56406</v>
      </c>
      <c r="F306" s="458">
        <f>'TSTCH FGD'!$F$42</f>
        <v>0</v>
      </c>
      <c r="G306" s="458">
        <f>'TSTCH FGD'!$G$42</f>
        <v>0</v>
      </c>
      <c r="H306" s="458">
        <f>'TSTCH FGD'!$H$42</f>
        <v>0</v>
      </c>
      <c r="I306" s="458">
        <f>'TSTCH FGD'!$I$42</f>
        <v>0</v>
      </c>
      <c r="J306" s="458">
        <f>'TSTCH FGD'!$J$42</f>
        <v>0</v>
      </c>
      <c r="K306" s="458">
        <f>'TSTCH FGD'!$K$42</f>
        <v>0</v>
      </c>
      <c r="L306" s="458">
        <f>'TSTCH FGD'!$L$42</f>
        <v>0</v>
      </c>
      <c r="M306" s="772">
        <f>'TSTCH FGD'!$M$42</f>
        <v>56406</v>
      </c>
    </row>
    <row r="307" spans="2:13" s="440" customFormat="1" hidden="1" outlineLevel="1">
      <c r="B307" s="770" t="str">
        <f>'TSTCM FGD'!$B$2</f>
        <v>Texas State Technical College - Marshall</v>
      </c>
      <c r="C307" s="458"/>
      <c r="D307" s="458">
        <f>'TSTCM FGD'!$D$42</f>
        <v>0</v>
      </c>
      <c r="E307" s="458">
        <f>'TSTCM FGD'!$E$42</f>
        <v>964</v>
      </c>
      <c r="F307" s="458">
        <f>'TSTCM FGD'!$F$42</f>
        <v>0</v>
      </c>
      <c r="G307" s="458">
        <f>'TSTCM FGD'!$G$42</f>
        <v>0</v>
      </c>
      <c r="H307" s="458">
        <f>'TSTCM FGD'!$H$42</f>
        <v>0</v>
      </c>
      <c r="I307" s="458">
        <f>'TSTCM FGD'!$I$42</f>
        <v>0</v>
      </c>
      <c r="J307" s="458">
        <f>'TSTCM FGD'!$J$42</f>
        <v>0</v>
      </c>
      <c r="K307" s="458">
        <f>'TSTCM FGD'!$K$42</f>
        <v>0</v>
      </c>
      <c r="L307" s="458">
        <f>'TSTCM FGD'!$L$42</f>
        <v>0</v>
      </c>
      <c r="M307" s="772">
        <f>'TSTCM FGD'!$M$42</f>
        <v>964</v>
      </c>
    </row>
    <row r="308" spans="2:13" s="440" customFormat="1" hidden="1" outlineLevel="1">
      <c r="B308" s="770" t="str">
        <f>'TSTCW FGD'!$B$2</f>
        <v>Texas State Technical College - Waco</v>
      </c>
      <c r="C308" s="458"/>
      <c r="D308" s="458">
        <f>'TSTCW FGD'!$D$42</f>
        <v>0</v>
      </c>
      <c r="E308" s="458">
        <f>'TSTCW FGD'!$E$42</f>
        <v>784984</v>
      </c>
      <c r="F308" s="458">
        <f>'TSTCW FGD'!$F$42</f>
        <v>0</v>
      </c>
      <c r="G308" s="458">
        <f>'TSTCW FGD'!$G$42</f>
        <v>0</v>
      </c>
      <c r="H308" s="458">
        <f>'TSTCW FGD'!$H$42</f>
        <v>0</v>
      </c>
      <c r="I308" s="458">
        <f>'TSTCW FGD'!$I$42</f>
        <v>0</v>
      </c>
      <c r="J308" s="458">
        <f>'TSTCW FGD'!$J$42</f>
        <v>0</v>
      </c>
      <c r="K308" s="458">
        <f>'TSTCW FGD'!$K$42</f>
        <v>0</v>
      </c>
      <c r="L308" s="458">
        <f>'TSTCW FGD'!$L$42</f>
        <v>0</v>
      </c>
      <c r="M308" s="772">
        <f>'TSTCW FGD'!$M$42</f>
        <v>784984</v>
      </c>
    </row>
    <row r="309" spans="2:13" s="440" customFormat="1" hidden="1" outlineLevel="1">
      <c r="B309" s="770" t="str">
        <f>'TSTCWT FGD'!$B$2</f>
        <v>Texas State Technical College - West Texas</v>
      </c>
      <c r="C309" s="458"/>
      <c r="D309" s="458">
        <f>'TSTCWT FGD'!$D$42</f>
        <v>0</v>
      </c>
      <c r="E309" s="458">
        <f>'TSTCWT FGD'!$E$42</f>
        <v>4097</v>
      </c>
      <c r="F309" s="458">
        <f>'TSTCWT FGD'!$F$42</f>
        <v>0</v>
      </c>
      <c r="G309" s="458">
        <f>'TSTCWT FGD'!$G$42</f>
        <v>0</v>
      </c>
      <c r="H309" s="458">
        <f>'TSTCWT FGD'!$H$42</f>
        <v>0</v>
      </c>
      <c r="I309" s="458">
        <f>'TSTCWT FGD'!$I$42</f>
        <v>0</v>
      </c>
      <c r="J309" s="458">
        <f>'TSTCWT FGD'!$J$42</f>
        <v>0</v>
      </c>
      <c r="K309" s="458">
        <f>'TSTCWT FGD'!$K$42</f>
        <v>0</v>
      </c>
      <c r="L309" s="458">
        <f>'TSTCWT FGD'!$L$42</f>
        <v>0</v>
      </c>
      <c r="M309" s="772">
        <f>'TSTCWT FGD'!$M$42</f>
        <v>4097</v>
      </c>
    </row>
    <row r="310" spans="2:13" s="440" customFormat="1" hidden="1" outlineLevel="1">
      <c r="B310" s="770" t="str">
        <f>'TSTCNT FGD'!$B$2</f>
        <v>Texas State Technical College - North Texas</v>
      </c>
      <c r="C310" s="458"/>
      <c r="D310" s="458">
        <f>'TSTCNT FGD'!$D$42</f>
        <v>0</v>
      </c>
      <c r="E310" s="458">
        <f>'TSTCNT FGD'!$E$42</f>
        <v>52334</v>
      </c>
      <c r="F310" s="458">
        <f>'TSTCNT FGD'!$F$42</f>
        <v>0</v>
      </c>
      <c r="G310" s="458">
        <f>'TSTCNT FGD'!$G$42</f>
        <v>0</v>
      </c>
      <c r="H310" s="458">
        <f>'TSTCNT FGD'!$H$42</f>
        <v>0</v>
      </c>
      <c r="I310" s="458">
        <f>'TSTCNT FGD'!$I$42</f>
        <v>0</v>
      </c>
      <c r="J310" s="458">
        <f>'TSTCNT FGD'!$J$42</f>
        <v>0</v>
      </c>
      <c r="K310" s="458">
        <f>'TSTCNT FGD'!$K$42</f>
        <v>0</v>
      </c>
      <c r="L310" s="458">
        <f>'TSTCNT FGD'!$L$42</f>
        <v>0</v>
      </c>
      <c r="M310" s="772">
        <f>'TSTCNT FGD'!$M$42</f>
        <v>52334</v>
      </c>
    </row>
    <row r="311" spans="2:13" s="440" customFormat="1" hidden="1" outlineLevel="1">
      <c r="B311" s="770" t="str">
        <f>'TSTCFB FGD'!$B$2</f>
        <v>Texas State Technical College - Fort Bend</v>
      </c>
      <c r="C311" s="458"/>
      <c r="D311" s="458">
        <f>'TSTCFB FGD'!$D$42</f>
        <v>0</v>
      </c>
      <c r="E311" s="458">
        <f>'TSTCFB FGD'!$E$42</f>
        <v>0</v>
      </c>
      <c r="F311" s="458">
        <f>'TSTCFB FGD'!$F$42</f>
        <v>0</v>
      </c>
      <c r="G311" s="458">
        <f>'TSTCFB FGD'!$G$42</f>
        <v>0</v>
      </c>
      <c r="H311" s="458">
        <f>'TSTCFB FGD'!$H$42</f>
        <v>0</v>
      </c>
      <c r="I311" s="458">
        <f>'TSTCFB FGD'!$I$42</f>
        <v>0</v>
      </c>
      <c r="J311" s="458">
        <f>'TSTCFB FGD'!$J$42</f>
        <v>0</v>
      </c>
      <c r="K311" s="458">
        <f>'TSTCFB FGD'!$K$42</f>
        <v>0</v>
      </c>
      <c r="L311" s="458">
        <f>'TSTCFB FGD'!$L$42</f>
        <v>0</v>
      </c>
      <c r="M311" s="772">
        <f>'TSTCFB FGD'!$M$42</f>
        <v>0</v>
      </c>
    </row>
    <row r="312" spans="2:13" s="440" customFormat="1" collapsed="1">
      <c r="B312" s="497" t="s">
        <v>40</v>
      </c>
      <c r="C312" s="465"/>
      <c r="D312" s="465">
        <f t="shared" ref="D312:M312" si="29">SUM(D303:D311)</f>
        <v>0</v>
      </c>
      <c r="E312" s="465">
        <f t="shared" si="29"/>
        <v>898785</v>
      </c>
      <c r="F312" s="465">
        <f t="shared" si="29"/>
        <v>0</v>
      </c>
      <c r="G312" s="465">
        <f t="shared" si="29"/>
        <v>0</v>
      </c>
      <c r="H312" s="465">
        <f t="shared" si="29"/>
        <v>0</v>
      </c>
      <c r="I312" s="465">
        <f t="shared" si="29"/>
        <v>0</v>
      </c>
      <c r="J312" s="465">
        <f t="shared" si="29"/>
        <v>0</v>
      </c>
      <c r="K312" s="465">
        <f t="shared" si="29"/>
        <v>0</v>
      </c>
      <c r="L312" s="465">
        <f t="shared" si="29"/>
        <v>0</v>
      </c>
      <c r="M312" s="465">
        <f t="shared" si="29"/>
        <v>898785</v>
      </c>
    </row>
    <row r="313" spans="2:13" s="440" customFormat="1">
      <c r="B313" s="428"/>
      <c r="C313" s="424"/>
      <c r="D313" s="424"/>
      <c r="E313" s="424"/>
      <c r="F313" s="424"/>
      <c r="G313" s="424"/>
      <c r="H313" s="424"/>
      <c r="I313" s="424"/>
      <c r="J313" s="424"/>
      <c r="K313" s="424"/>
      <c r="L313" s="424"/>
      <c r="M313" s="772"/>
    </row>
    <row r="314" spans="2:13" s="440" customFormat="1" hidden="1" outlineLevel="1">
      <c r="B314" s="770"/>
      <c r="C314" s="424"/>
      <c r="D314" s="434"/>
      <c r="E314" s="434"/>
      <c r="F314" s="434"/>
      <c r="G314" s="434"/>
      <c r="H314" s="434"/>
      <c r="I314" s="434"/>
      <c r="J314" s="434"/>
      <c r="K314" s="434"/>
      <c r="L314" s="434"/>
      <c r="M314" s="772"/>
    </row>
    <row r="315" spans="2:13" s="440" customFormat="1" hidden="1" outlineLevel="1">
      <c r="B315" s="770"/>
      <c r="C315" s="424"/>
      <c r="D315" s="434"/>
      <c r="E315" s="434"/>
      <c r="F315" s="434"/>
      <c r="G315" s="434"/>
      <c r="H315" s="434"/>
      <c r="I315" s="434"/>
      <c r="J315" s="434"/>
      <c r="K315" s="434"/>
      <c r="L315" s="434"/>
      <c r="M315" s="772"/>
    </row>
    <row r="316" spans="2:13" s="440" customFormat="1" hidden="1" outlineLevel="1">
      <c r="B316" s="770"/>
      <c r="C316" s="424"/>
      <c r="D316" s="434"/>
      <c r="E316" s="434"/>
      <c r="F316" s="434"/>
      <c r="G316" s="434"/>
      <c r="H316" s="434"/>
      <c r="I316" s="434"/>
      <c r="J316" s="434"/>
      <c r="K316" s="434"/>
      <c r="L316" s="434"/>
      <c r="M316" s="772"/>
    </row>
    <row r="317" spans="2:13" s="440" customFormat="1" hidden="1" outlineLevel="1">
      <c r="B317" s="770" t="str">
        <f>'TSTCH FGD'!$B$2</f>
        <v>Texas State Technical College - Harlingen</v>
      </c>
      <c r="C317" s="424"/>
      <c r="D317" s="434">
        <f>'TSTCH FGD'!$D$44</f>
        <v>1183623</v>
      </c>
      <c r="E317" s="434">
        <f>'TSTCH FGD'!$E$44</f>
        <v>6921601</v>
      </c>
      <c r="F317" s="434">
        <f>'TSTCH FGD'!$F$44</f>
        <v>0</v>
      </c>
      <c r="G317" s="434">
        <f>'TSTCH FGD'!$G$44</f>
        <v>0</v>
      </c>
      <c r="H317" s="434">
        <f>'TSTCH FGD'!$H$44</f>
        <v>0</v>
      </c>
      <c r="I317" s="434">
        <f>'TSTCH FGD'!$I$44</f>
        <v>0</v>
      </c>
      <c r="J317" s="434">
        <f>'TSTCH FGD'!$J$44</f>
        <v>0</v>
      </c>
      <c r="K317" s="434">
        <f>'TSTCH FGD'!$K$44</f>
        <v>0</v>
      </c>
      <c r="L317" s="434">
        <f>'TSTCH FGD'!$L$44</f>
        <v>0</v>
      </c>
      <c r="M317" s="772">
        <f>'TSTCH FGD'!$M$44</f>
        <v>8105224</v>
      </c>
    </row>
    <row r="318" spans="2:13" s="440" customFormat="1" hidden="1" outlineLevel="1">
      <c r="B318" s="770" t="str">
        <f>'TSTCM FGD'!$B$2</f>
        <v>Texas State Technical College - Marshall</v>
      </c>
      <c r="C318" s="424"/>
      <c r="D318" s="434">
        <f>'TSTCM FGD'!$D$44</f>
        <v>246507</v>
      </c>
      <c r="E318" s="434">
        <f>'TSTCM FGD'!$E$44</f>
        <v>1897609</v>
      </c>
      <c r="F318" s="434">
        <f>'TSTCM FGD'!$F$44</f>
        <v>0</v>
      </c>
      <c r="G318" s="434">
        <f>'TSTCM FGD'!$G$44</f>
        <v>0</v>
      </c>
      <c r="H318" s="434">
        <f>'TSTCM FGD'!$H$44</f>
        <v>0</v>
      </c>
      <c r="I318" s="434">
        <f>'TSTCM FGD'!$I$44</f>
        <v>0</v>
      </c>
      <c r="J318" s="434">
        <f>'TSTCM FGD'!$J$44</f>
        <v>0</v>
      </c>
      <c r="K318" s="434">
        <f>'TSTCM FGD'!$K$44</f>
        <v>0</v>
      </c>
      <c r="L318" s="434">
        <f>'TSTCM FGD'!$L$44</f>
        <v>0</v>
      </c>
      <c r="M318" s="772">
        <f>'TSTCM FGD'!$M$44</f>
        <v>2144116</v>
      </c>
    </row>
    <row r="319" spans="2:13" s="440" customFormat="1" hidden="1" outlineLevel="1">
      <c r="B319" s="770" t="str">
        <f>'TSTCW FGD'!$B$2</f>
        <v>Texas State Technical College - Waco</v>
      </c>
      <c r="C319" s="424"/>
      <c r="D319" s="434">
        <f>'TSTCW FGD'!$D$44</f>
        <v>1544115</v>
      </c>
      <c r="E319" s="434">
        <f>'TSTCW FGD'!$E$44</f>
        <v>12807447</v>
      </c>
      <c r="F319" s="434">
        <f>'TSTCW FGD'!$F$44</f>
        <v>0</v>
      </c>
      <c r="G319" s="434">
        <f>'TSTCW FGD'!$G$44</f>
        <v>0</v>
      </c>
      <c r="H319" s="434">
        <f>'TSTCW FGD'!$H$44</f>
        <v>0</v>
      </c>
      <c r="I319" s="434">
        <f>'TSTCW FGD'!$I$44</f>
        <v>0</v>
      </c>
      <c r="J319" s="434">
        <f>'TSTCW FGD'!$J$44</f>
        <v>0</v>
      </c>
      <c r="K319" s="434">
        <f>'TSTCW FGD'!$K$44</f>
        <v>0</v>
      </c>
      <c r="L319" s="434">
        <f>'TSTCW FGD'!$L$44</f>
        <v>0</v>
      </c>
      <c r="M319" s="772">
        <f>'TSTCW FGD'!$M$44</f>
        <v>14351562</v>
      </c>
    </row>
    <row r="320" spans="2:13" s="440" customFormat="1" hidden="1" outlineLevel="1">
      <c r="B320" s="770" t="str">
        <f>'TSTCWT FGD'!$B$2</f>
        <v>Texas State Technical College - West Texas</v>
      </c>
      <c r="C320" s="424"/>
      <c r="D320" s="434">
        <f>'TSTCWT FGD'!$D$44</f>
        <v>447905</v>
      </c>
      <c r="E320" s="434">
        <f>'TSTCWT FGD'!$E$44</f>
        <v>2348590</v>
      </c>
      <c r="F320" s="434">
        <f>'TSTCWT FGD'!$F$44</f>
        <v>0</v>
      </c>
      <c r="G320" s="434">
        <f>'TSTCWT FGD'!$G$44</f>
        <v>0</v>
      </c>
      <c r="H320" s="434">
        <f>'TSTCWT FGD'!$H$44</f>
        <v>0</v>
      </c>
      <c r="I320" s="434">
        <f>'TSTCWT FGD'!$I$44</f>
        <v>0</v>
      </c>
      <c r="J320" s="434">
        <f>'TSTCWT FGD'!$J$44</f>
        <v>0</v>
      </c>
      <c r="K320" s="434">
        <f>'TSTCWT FGD'!$K$44</f>
        <v>0</v>
      </c>
      <c r="L320" s="434">
        <f>'TSTCWT FGD'!$L$44</f>
        <v>0</v>
      </c>
      <c r="M320" s="772">
        <f>'TSTCWT FGD'!$M$44</f>
        <v>2796495</v>
      </c>
    </row>
    <row r="321" spans="2:13" s="440" customFormat="1" hidden="1" outlineLevel="1">
      <c r="B321" s="770" t="str">
        <f>'TSTCNT FGD'!$B$2</f>
        <v>Texas State Technical College - North Texas</v>
      </c>
      <c r="C321" s="424"/>
      <c r="D321" s="434">
        <f>'TSTCNT FGD'!$D$44</f>
        <v>68813</v>
      </c>
      <c r="E321" s="434">
        <f>'TSTCNT FGD'!$E$44</f>
        <v>674516</v>
      </c>
      <c r="F321" s="434">
        <f>'TSTCNT FGD'!$F$44</f>
        <v>0</v>
      </c>
      <c r="G321" s="434">
        <f>'TSTCNT FGD'!$G$44</f>
        <v>0</v>
      </c>
      <c r="H321" s="434">
        <f>'TSTCNT FGD'!$H$44</f>
        <v>0</v>
      </c>
      <c r="I321" s="434">
        <f>'TSTCNT FGD'!$I$44</f>
        <v>0</v>
      </c>
      <c r="J321" s="434">
        <f>'TSTCNT FGD'!$J$44</f>
        <v>0</v>
      </c>
      <c r="K321" s="434">
        <f>'TSTCNT FGD'!$K$44</f>
        <v>0</v>
      </c>
      <c r="L321" s="434">
        <f>'TSTCNT FGD'!$L$44</f>
        <v>0</v>
      </c>
      <c r="M321" s="772">
        <f>'TSTCNT FGD'!$M$44</f>
        <v>743329</v>
      </c>
    </row>
    <row r="322" spans="2:13" s="440" customFormat="1" hidden="1" outlineLevel="1">
      <c r="B322" s="770" t="str">
        <f>'TSTCFB FGD'!$B$2</f>
        <v>Texas State Technical College - Fort Bend</v>
      </c>
      <c r="C322" s="424"/>
      <c r="D322" s="434">
        <f>'TSTCFB FGD'!$D$44</f>
        <v>259866</v>
      </c>
      <c r="E322" s="434">
        <f>'TSTCFB FGD'!$E$44</f>
        <v>1996877</v>
      </c>
      <c r="F322" s="434">
        <f>'TSTCFB FGD'!$F$44</f>
        <v>0</v>
      </c>
      <c r="G322" s="434">
        <f>'TSTCFB FGD'!$G$44</f>
        <v>0</v>
      </c>
      <c r="H322" s="434">
        <f>'TSTCFB FGD'!$H$44</f>
        <v>0</v>
      </c>
      <c r="I322" s="434">
        <f>'TSTCFB FGD'!$I$44</f>
        <v>0</v>
      </c>
      <c r="J322" s="434">
        <f>'TSTCFB FGD'!$J$44</f>
        <v>0</v>
      </c>
      <c r="K322" s="434">
        <f>'TSTCFB FGD'!$K$44</f>
        <v>0</v>
      </c>
      <c r="L322" s="434">
        <f>'TSTCFB FGD'!$L$44</f>
        <v>0</v>
      </c>
      <c r="M322" s="772">
        <f>'TSTCFB FGD'!$M$44</f>
        <v>2256743</v>
      </c>
    </row>
    <row r="323" spans="2:13" s="440" customFormat="1" collapsed="1">
      <c r="B323" s="497" t="s">
        <v>714</v>
      </c>
      <c r="C323" s="465"/>
      <c r="D323" s="465">
        <f t="shared" ref="D323:M323" si="30">SUM(D314:D322)</f>
        <v>3750829</v>
      </c>
      <c r="E323" s="465">
        <f t="shared" si="30"/>
        <v>26646640</v>
      </c>
      <c r="F323" s="465">
        <f t="shared" si="30"/>
        <v>0</v>
      </c>
      <c r="G323" s="465">
        <f t="shared" si="30"/>
        <v>0</v>
      </c>
      <c r="H323" s="465">
        <f t="shared" si="30"/>
        <v>0</v>
      </c>
      <c r="I323" s="465">
        <f t="shared" si="30"/>
        <v>0</v>
      </c>
      <c r="J323" s="465">
        <f t="shared" si="30"/>
        <v>0</v>
      </c>
      <c r="K323" s="465">
        <f t="shared" si="30"/>
        <v>0</v>
      </c>
      <c r="L323" s="465">
        <f t="shared" si="30"/>
        <v>0</v>
      </c>
      <c r="M323" s="465">
        <f t="shared" si="30"/>
        <v>30397469</v>
      </c>
    </row>
    <row r="324" spans="2:13" s="440" customFormat="1">
      <c r="C324" s="458"/>
      <c r="D324" s="458"/>
      <c r="E324" s="458"/>
      <c r="F324" s="458"/>
      <c r="G324" s="458"/>
      <c r="H324" s="458"/>
      <c r="I324" s="458"/>
      <c r="J324" s="458"/>
      <c r="K324" s="458"/>
      <c r="L324" s="458"/>
      <c r="M324" s="458"/>
    </row>
    <row r="325" spans="2:13" s="440" customFormat="1">
      <c r="B325" s="449" t="s">
        <v>6</v>
      </c>
      <c r="C325" s="458"/>
      <c r="D325" s="458"/>
      <c r="E325" s="458"/>
      <c r="F325" s="458"/>
      <c r="G325" s="458"/>
      <c r="H325" s="458"/>
      <c r="I325" s="458"/>
      <c r="J325" s="458"/>
      <c r="K325" s="458"/>
      <c r="L325" s="458"/>
      <c r="M325" s="458"/>
    </row>
    <row r="326" spans="2:13" s="440" customFormat="1" hidden="1" outlineLevel="1">
      <c r="B326" s="770"/>
      <c r="C326" s="458"/>
      <c r="D326" s="458"/>
      <c r="E326" s="458"/>
      <c r="F326" s="458"/>
      <c r="G326" s="458"/>
      <c r="H326" s="458"/>
      <c r="I326" s="458"/>
      <c r="J326" s="458"/>
      <c r="K326" s="458"/>
      <c r="L326" s="458"/>
      <c r="M326" s="458"/>
    </row>
    <row r="327" spans="2:13" s="440" customFormat="1" hidden="1" outlineLevel="1">
      <c r="B327" s="770"/>
      <c r="C327" s="458"/>
      <c r="D327" s="458"/>
      <c r="E327" s="458"/>
      <c r="F327" s="458"/>
      <c r="G327" s="458"/>
      <c r="H327" s="458"/>
      <c r="I327" s="458"/>
      <c r="J327" s="458"/>
      <c r="K327" s="458"/>
      <c r="L327" s="458"/>
      <c r="M327" s="458"/>
    </row>
    <row r="328" spans="2:13" s="440" customFormat="1" hidden="1" outlineLevel="1">
      <c r="B328" s="770"/>
      <c r="C328" s="458"/>
      <c r="D328" s="458"/>
      <c r="E328" s="458"/>
      <c r="F328" s="458"/>
      <c r="G328" s="458"/>
      <c r="H328" s="458"/>
      <c r="I328" s="458"/>
      <c r="J328" s="458"/>
      <c r="K328" s="458"/>
      <c r="L328" s="458"/>
      <c r="M328" s="458"/>
    </row>
    <row r="329" spans="2:13" s="440" customFormat="1" hidden="1" outlineLevel="1">
      <c r="B329" s="770" t="str">
        <f>'TSTCH FGD'!$B$2</f>
        <v>Texas State Technical College - Harlingen</v>
      </c>
      <c r="C329" s="458"/>
      <c r="D329" s="458">
        <f>'TSTCH FGD'!$D$47</f>
        <v>0</v>
      </c>
      <c r="E329" s="458">
        <f>'TSTCH FGD'!$E$47</f>
        <v>0</v>
      </c>
      <c r="F329" s="458">
        <f>'TSTCH FGD'!$F$47</f>
        <v>0</v>
      </c>
      <c r="G329" s="458">
        <f>'TSTCH FGD'!$G$47</f>
        <v>7646370</v>
      </c>
      <c r="H329" s="458">
        <f>'TSTCH FGD'!$H$47</f>
        <v>0</v>
      </c>
      <c r="I329" s="458">
        <f>'TSTCH FGD'!$I$47</f>
        <v>0</v>
      </c>
      <c r="J329" s="458">
        <f>'TSTCH FGD'!$J$47</f>
        <v>0</v>
      </c>
      <c r="K329" s="458">
        <f>'TSTCH FGD'!$K$47</f>
        <v>0</v>
      </c>
      <c r="L329" s="458">
        <f>'TSTCH FGD'!$L$47</f>
        <v>0</v>
      </c>
      <c r="M329" s="458">
        <f>'TSTCH FGD'!$M$47</f>
        <v>7646370</v>
      </c>
    </row>
    <row r="330" spans="2:13" s="440" customFormat="1" hidden="1" outlineLevel="1">
      <c r="B330" s="770" t="str">
        <f>'TSTCM FGD'!$B$2</f>
        <v>Texas State Technical College - Marshall</v>
      </c>
      <c r="C330" s="458"/>
      <c r="D330" s="458">
        <f>'TSTCM FGD'!$D$47</f>
        <v>0</v>
      </c>
      <c r="E330" s="458">
        <f>'TSTCM FGD'!$E$47</f>
        <v>0</v>
      </c>
      <c r="F330" s="458">
        <f>'TSTCM FGD'!$F$47</f>
        <v>0</v>
      </c>
      <c r="G330" s="458">
        <f>'TSTCM FGD'!$G$47</f>
        <v>2787099</v>
      </c>
      <c r="H330" s="458">
        <f>'TSTCM FGD'!$H$47</f>
        <v>0</v>
      </c>
      <c r="I330" s="458">
        <f>'TSTCM FGD'!$I$47</f>
        <v>0</v>
      </c>
      <c r="J330" s="458">
        <f>'TSTCM FGD'!$J$47</f>
        <v>0</v>
      </c>
      <c r="K330" s="458">
        <f>'TSTCM FGD'!$K$47</f>
        <v>0</v>
      </c>
      <c r="L330" s="458">
        <f>'TSTCM FGD'!$L$47</f>
        <v>0</v>
      </c>
      <c r="M330" s="458">
        <f>'TSTCM FGD'!$M$47</f>
        <v>2787099</v>
      </c>
    </row>
    <row r="331" spans="2:13" s="440" customFormat="1" hidden="1" outlineLevel="1">
      <c r="B331" s="770" t="str">
        <f>'TSTCW FGD'!$B$2</f>
        <v>Texas State Technical College - Waco</v>
      </c>
      <c r="C331" s="458"/>
      <c r="D331" s="458">
        <f>'TSTCW FGD'!$D$47</f>
        <v>1313052</v>
      </c>
      <c r="E331" s="458">
        <f>'TSTCW FGD'!$E$47</f>
        <v>0</v>
      </c>
      <c r="F331" s="458">
        <f>'TSTCW FGD'!$F$47</f>
        <v>0</v>
      </c>
      <c r="G331" s="458">
        <f>'TSTCW FGD'!$G$47</f>
        <v>48909352</v>
      </c>
      <c r="H331" s="458">
        <f>'TSTCW FGD'!$H$47</f>
        <v>0</v>
      </c>
      <c r="I331" s="458">
        <f>'TSTCW FGD'!$I$47</f>
        <v>0</v>
      </c>
      <c r="J331" s="458">
        <f>'TSTCW FGD'!$J$47</f>
        <v>0</v>
      </c>
      <c r="K331" s="458">
        <f>'TSTCW FGD'!$K$47</f>
        <v>0</v>
      </c>
      <c r="L331" s="458">
        <f>'TSTCW FGD'!$L$47</f>
        <v>0</v>
      </c>
      <c r="M331" s="458">
        <f>'TSTCW FGD'!$M$47</f>
        <v>50222404</v>
      </c>
    </row>
    <row r="332" spans="2:13" s="440" customFormat="1" hidden="1" outlineLevel="1">
      <c r="B332" s="770" t="str">
        <f>'TSTCWT FGD'!$B$2</f>
        <v>Texas State Technical College - West Texas</v>
      </c>
      <c r="C332" s="458"/>
      <c r="D332" s="458">
        <f>'TSTCWT FGD'!$D$47</f>
        <v>264900</v>
      </c>
      <c r="E332" s="458">
        <f>'TSTCWT FGD'!$E$47</f>
        <v>0</v>
      </c>
      <c r="F332" s="458">
        <f>'TSTCWT FGD'!$F$47</f>
        <v>0</v>
      </c>
      <c r="G332" s="458">
        <f>'TSTCWT FGD'!$G$47</f>
        <v>4675600</v>
      </c>
      <c r="H332" s="458">
        <f>'TSTCWT FGD'!$H$47</f>
        <v>0</v>
      </c>
      <c r="I332" s="458">
        <f>'TSTCWT FGD'!$I$47</f>
        <v>0</v>
      </c>
      <c r="J332" s="458">
        <f>'TSTCWT FGD'!$J$47</f>
        <v>0</v>
      </c>
      <c r="K332" s="458">
        <f>'TSTCWT FGD'!$K$47</f>
        <v>0</v>
      </c>
      <c r="L332" s="458">
        <f>'TSTCWT FGD'!$L$47</f>
        <v>0</v>
      </c>
      <c r="M332" s="458">
        <f>'TSTCWT FGD'!$M$47</f>
        <v>4940500</v>
      </c>
    </row>
    <row r="333" spans="2:13" s="440" customFormat="1" hidden="1" outlineLevel="1">
      <c r="B333" s="770" t="str">
        <f>'TSTCNT FGD'!$B$2</f>
        <v>Texas State Technical College - North Texas</v>
      </c>
      <c r="C333" s="458"/>
      <c r="D333" s="458">
        <f>'TSTCNT FGD'!$D$47</f>
        <v>0</v>
      </c>
      <c r="E333" s="458">
        <f>'TSTCNT FGD'!$E$47</f>
        <v>0</v>
      </c>
      <c r="F333" s="458">
        <f>'TSTCNT FGD'!$F$47</f>
        <v>0</v>
      </c>
      <c r="G333" s="458">
        <f>'TSTCNT FGD'!$G$47</f>
        <v>1206763</v>
      </c>
      <c r="H333" s="458">
        <f>'TSTCNT FGD'!$H$47</f>
        <v>0</v>
      </c>
      <c r="I333" s="458">
        <f>'TSTCNT FGD'!$I$47</f>
        <v>0</v>
      </c>
      <c r="J333" s="458">
        <f>'TSTCNT FGD'!$J$47</f>
        <v>0</v>
      </c>
      <c r="K333" s="458">
        <f>'TSTCNT FGD'!$K$47</f>
        <v>0</v>
      </c>
      <c r="L333" s="458">
        <f>'TSTCNT FGD'!$L$47</f>
        <v>0</v>
      </c>
      <c r="M333" s="458">
        <f>'TSTCNT FGD'!$M$47</f>
        <v>1206763</v>
      </c>
    </row>
    <row r="334" spans="2:13" s="440" customFormat="1" hidden="1" outlineLevel="1">
      <c r="B334" s="770" t="str">
        <f>'TSTCFB FGD'!$B$2</f>
        <v>Texas State Technical College - Fort Bend</v>
      </c>
      <c r="C334" s="458"/>
      <c r="D334" s="458">
        <f>'TSTCFB FGD'!$D$47</f>
        <v>0</v>
      </c>
      <c r="E334" s="458">
        <f>'TSTCFB FGD'!$E$47</f>
        <v>0</v>
      </c>
      <c r="F334" s="458">
        <f>'TSTCFB FGD'!$F$47</f>
        <v>0</v>
      </c>
      <c r="G334" s="458">
        <f>'TSTCFB FGD'!$G$47</f>
        <v>2642594</v>
      </c>
      <c r="H334" s="458">
        <f>'TSTCFB FGD'!$H$47</f>
        <v>0</v>
      </c>
      <c r="I334" s="458">
        <f>'TSTCFB FGD'!$I$47</f>
        <v>0</v>
      </c>
      <c r="J334" s="458">
        <f>'TSTCFB FGD'!$J$47</f>
        <v>0</v>
      </c>
      <c r="K334" s="458">
        <f>'TSTCFB FGD'!$K$47</f>
        <v>0</v>
      </c>
      <c r="L334" s="458">
        <f>'TSTCFB FGD'!$L$47</f>
        <v>0</v>
      </c>
      <c r="M334" s="458">
        <f>'TSTCFB FGD'!$M$47</f>
        <v>2642594</v>
      </c>
    </row>
    <row r="335" spans="2:13" s="440" customFormat="1" collapsed="1">
      <c r="B335" s="464" t="s">
        <v>7</v>
      </c>
      <c r="C335" s="465"/>
      <c r="D335" s="465">
        <f t="shared" ref="D335:M335" si="31">SUM(D326:D334)</f>
        <v>1577952</v>
      </c>
      <c r="E335" s="465">
        <f t="shared" si="31"/>
        <v>0</v>
      </c>
      <c r="F335" s="465">
        <f t="shared" si="31"/>
        <v>0</v>
      </c>
      <c r="G335" s="465">
        <f t="shared" si="31"/>
        <v>67867778</v>
      </c>
      <c r="H335" s="465">
        <f t="shared" si="31"/>
        <v>0</v>
      </c>
      <c r="I335" s="465">
        <f t="shared" si="31"/>
        <v>0</v>
      </c>
      <c r="J335" s="465">
        <f t="shared" si="31"/>
        <v>0</v>
      </c>
      <c r="K335" s="465">
        <f t="shared" si="31"/>
        <v>0</v>
      </c>
      <c r="L335" s="465">
        <f t="shared" si="31"/>
        <v>0</v>
      </c>
      <c r="M335" s="465">
        <f t="shared" si="31"/>
        <v>69445730</v>
      </c>
    </row>
    <row r="336" spans="2:13" s="440" customFormat="1">
      <c r="C336" s="458"/>
      <c r="D336" s="458"/>
      <c r="E336" s="458"/>
      <c r="F336" s="458"/>
      <c r="G336" s="458"/>
      <c r="H336" s="458"/>
      <c r="I336" s="458"/>
      <c r="J336" s="458"/>
      <c r="K336" s="458"/>
      <c r="L336" s="458"/>
      <c r="M336" s="458"/>
    </row>
    <row r="337" spans="2:13" s="440" customFormat="1">
      <c r="B337" s="449" t="s">
        <v>8</v>
      </c>
      <c r="C337" s="458"/>
      <c r="D337" s="458"/>
      <c r="E337" s="458"/>
      <c r="F337" s="458"/>
      <c r="G337" s="458"/>
      <c r="H337" s="458"/>
      <c r="I337" s="458"/>
      <c r="J337" s="458"/>
      <c r="K337" s="458"/>
      <c r="L337" s="458"/>
      <c r="M337" s="458"/>
    </row>
    <row r="338" spans="2:13" s="440" customFormat="1" hidden="1" outlineLevel="1">
      <c r="B338" s="770"/>
      <c r="C338" s="458"/>
      <c r="D338" s="458"/>
      <c r="E338" s="458"/>
      <c r="F338" s="458"/>
      <c r="G338" s="458"/>
      <c r="H338" s="458"/>
      <c r="I338" s="458"/>
      <c r="J338" s="458"/>
      <c r="K338" s="458"/>
      <c r="L338" s="458"/>
      <c r="M338" s="458"/>
    </row>
    <row r="339" spans="2:13" s="440" customFormat="1" hidden="1" outlineLevel="1">
      <c r="B339" s="770"/>
      <c r="C339" s="458"/>
      <c r="D339" s="458"/>
      <c r="E339" s="458"/>
      <c r="F339" s="458"/>
      <c r="G339" s="458"/>
      <c r="H339" s="458"/>
      <c r="I339" s="458"/>
      <c r="J339" s="458"/>
      <c r="K339" s="458"/>
      <c r="L339" s="458"/>
      <c r="M339" s="458"/>
    </row>
    <row r="340" spans="2:13" s="440" customFormat="1" hidden="1" outlineLevel="1">
      <c r="B340" s="770"/>
      <c r="C340" s="458"/>
      <c r="D340" s="458"/>
      <c r="E340" s="458"/>
      <c r="F340" s="458"/>
      <c r="G340" s="458"/>
      <c r="H340" s="458"/>
      <c r="I340" s="458"/>
      <c r="J340" s="458"/>
      <c r="K340" s="458"/>
      <c r="L340" s="458"/>
      <c r="M340" s="458"/>
    </row>
    <row r="341" spans="2:13" s="440" customFormat="1" hidden="1" outlineLevel="1">
      <c r="B341" s="770" t="str">
        <f>'TSTCH FGD'!$B$2</f>
        <v>Texas State Technical College - Harlingen</v>
      </c>
      <c r="C341" s="458"/>
      <c r="D341" s="458">
        <f>'TSTCH FGD'!$D$50</f>
        <v>0</v>
      </c>
      <c r="E341" s="458">
        <f>'TSTCH FGD'!$E$50</f>
        <v>0</v>
      </c>
      <c r="F341" s="458">
        <f>'TSTCH FGD'!$F$50</f>
        <v>0</v>
      </c>
      <c r="G341" s="458">
        <f>'TSTCH FGD'!$G$50</f>
        <v>0</v>
      </c>
      <c r="H341" s="458">
        <f>'TSTCH FGD'!$H$50</f>
        <v>-2802</v>
      </c>
      <c r="I341" s="458">
        <f>'TSTCH FGD'!$I$50</f>
        <v>0</v>
      </c>
      <c r="J341" s="458">
        <f>'TSTCH FGD'!$J$50</f>
        <v>236</v>
      </c>
      <c r="K341" s="458">
        <f>'TSTCH FGD'!$K$50</f>
        <v>0</v>
      </c>
      <c r="L341" s="458">
        <f>'TSTCH FGD'!$L$50</f>
        <v>0</v>
      </c>
      <c r="M341" s="458">
        <f>'TSTCH FGD'!$M$50</f>
        <v>-2566</v>
      </c>
    </row>
    <row r="342" spans="2:13" s="440" customFormat="1" hidden="1" outlineLevel="1">
      <c r="B342" s="770" t="str">
        <f>'TSTCM FGD'!$B$2</f>
        <v>Texas State Technical College - Marshall</v>
      </c>
      <c r="C342" s="458"/>
      <c r="D342" s="458">
        <f>'TSTCM FGD'!$D$50</f>
        <v>0</v>
      </c>
      <c r="E342" s="458">
        <f>'TSTCM FGD'!$E$50</f>
        <v>-338</v>
      </c>
      <c r="F342" s="458">
        <f>'TSTCM FGD'!$F$50</f>
        <v>0</v>
      </c>
      <c r="G342" s="458">
        <f>'TSTCM FGD'!$G$50</f>
        <v>0</v>
      </c>
      <c r="H342" s="458">
        <f>'TSTCM FGD'!$H$50</f>
        <v>-505</v>
      </c>
      <c r="I342" s="458">
        <f>'TSTCM FGD'!$I$50</f>
        <v>1686</v>
      </c>
      <c r="J342" s="458">
        <f>'TSTCM FGD'!$J$50</f>
        <v>0</v>
      </c>
      <c r="K342" s="458">
        <f>'TSTCM FGD'!$K$50</f>
        <v>0</v>
      </c>
      <c r="L342" s="458">
        <f>'TSTCM FGD'!$L$50</f>
        <v>0</v>
      </c>
      <c r="M342" s="458">
        <f>'TSTCM FGD'!$M$50</f>
        <v>843</v>
      </c>
    </row>
    <row r="343" spans="2:13" s="440" customFormat="1" hidden="1" outlineLevel="1">
      <c r="B343" s="770" t="str">
        <f>'TSTCW FGD'!$B$2</f>
        <v>Texas State Technical College - Waco</v>
      </c>
      <c r="C343" s="458"/>
      <c r="D343" s="458">
        <f>'TSTCW FGD'!$D$50</f>
        <v>0</v>
      </c>
      <c r="E343" s="458">
        <f>'TSTCW FGD'!$E$50</f>
        <v>10</v>
      </c>
      <c r="F343" s="458">
        <f>'TSTCW FGD'!$F$50</f>
        <v>0</v>
      </c>
      <c r="G343" s="458">
        <f>'TSTCW FGD'!$G$50</f>
        <v>517</v>
      </c>
      <c r="H343" s="458">
        <f>'TSTCW FGD'!$H$50</f>
        <v>-1467</v>
      </c>
      <c r="I343" s="458">
        <f>'TSTCW FGD'!$I$50</f>
        <v>3</v>
      </c>
      <c r="J343" s="458">
        <f>'TSTCW FGD'!$J$50</f>
        <v>63786</v>
      </c>
      <c r="K343" s="458">
        <f>'TSTCW FGD'!$K$50</f>
        <v>0</v>
      </c>
      <c r="L343" s="458">
        <f>'TSTCW FGD'!$L$50</f>
        <v>0</v>
      </c>
      <c r="M343" s="458">
        <f>'TSTCW FGD'!$M$50</f>
        <v>62849</v>
      </c>
    </row>
    <row r="344" spans="2:13" s="440" customFormat="1" hidden="1" outlineLevel="1">
      <c r="B344" s="770" t="str">
        <f>'TSTCWT FGD'!$B$2</f>
        <v>Texas State Technical College - West Texas</v>
      </c>
      <c r="C344" s="458"/>
      <c r="D344" s="458">
        <f>'TSTCWT FGD'!$D$50</f>
        <v>0</v>
      </c>
      <c r="E344" s="458">
        <f>'TSTCWT FGD'!$E$50</f>
        <v>-2095</v>
      </c>
      <c r="F344" s="458">
        <f>'TSTCWT FGD'!$F$50</f>
        <v>0</v>
      </c>
      <c r="G344" s="458">
        <f>'TSTCWT FGD'!$G$50</f>
        <v>556</v>
      </c>
      <c r="H344" s="458">
        <f>'TSTCWT FGD'!$H$50</f>
        <v>-1887</v>
      </c>
      <c r="I344" s="458">
        <f>'TSTCWT FGD'!$I$50</f>
        <v>0</v>
      </c>
      <c r="J344" s="458">
        <f>'TSTCWT FGD'!$J$50</f>
        <v>0</v>
      </c>
      <c r="K344" s="458">
        <f>'TSTCWT FGD'!$K$50</f>
        <v>0</v>
      </c>
      <c r="L344" s="458">
        <f>'TSTCWT FGD'!$L$50</f>
        <v>0</v>
      </c>
      <c r="M344" s="458">
        <f>'TSTCWT FGD'!$M$50</f>
        <v>-3426</v>
      </c>
    </row>
    <row r="345" spans="2:13" s="440" customFormat="1" hidden="1" outlineLevel="1">
      <c r="B345" s="770" t="str">
        <f>'TSTCNT FGD'!$B$2</f>
        <v>Texas State Technical College - North Texas</v>
      </c>
      <c r="C345" s="458"/>
      <c r="D345" s="458">
        <f>'TSTCNT FGD'!$D$50</f>
        <v>0</v>
      </c>
      <c r="E345" s="458">
        <f>'TSTCNT FGD'!$E$50</f>
        <v>-10</v>
      </c>
      <c r="F345" s="458">
        <f>'TSTCNT FGD'!$F$50</f>
        <v>0</v>
      </c>
      <c r="G345" s="458">
        <f>'TSTCNT FGD'!$G$50</f>
        <v>0</v>
      </c>
      <c r="H345" s="458">
        <f>'TSTCNT FGD'!$H$50</f>
        <v>-47</v>
      </c>
      <c r="I345" s="458">
        <f>'TSTCNT FGD'!$I$50</f>
        <v>0</v>
      </c>
      <c r="J345" s="458">
        <f>'TSTCNT FGD'!$J$50</f>
        <v>0</v>
      </c>
      <c r="K345" s="458">
        <f>'TSTCNT FGD'!$K$50</f>
        <v>0</v>
      </c>
      <c r="L345" s="458">
        <f>'TSTCNT FGD'!$L$50</f>
        <v>0</v>
      </c>
      <c r="M345" s="458">
        <f>'TSTCNT FGD'!$M$50</f>
        <v>-57</v>
      </c>
    </row>
    <row r="346" spans="2:13" s="440" customFormat="1" hidden="1" outlineLevel="1">
      <c r="B346" s="770" t="str">
        <f>'TSTCFB FGD'!$B$2</f>
        <v>Texas State Technical College - Fort Bend</v>
      </c>
      <c r="C346" s="458"/>
      <c r="D346" s="458">
        <f>'TSTCFB FGD'!$D$50</f>
        <v>0</v>
      </c>
      <c r="E346" s="458">
        <f>'TSTCFB FGD'!$E$50</f>
        <v>0</v>
      </c>
      <c r="F346" s="458">
        <f>'TSTCFB FGD'!$F$50</f>
        <v>0</v>
      </c>
      <c r="G346" s="458">
        <f>'TSTCFB FGD'!$G$50</f>
        <v>0</v>
      </c>
      <c r="H346" s="458">
        <f>'TSTCFB FGD'!$H$50</f>
        <v>-75</v>
      </c>
      <c r="I346" s="458">
        <f>'TSTCFB FGD'!$I$50</f>
        <v>0</v>
      </c>
      <c r="J346" s="458">
        <f>'TSTCFB FGD'!$J$50</f>
        <v>120</v>
      </c>
      <c r="K346" s="458">
        <f>'TSTCFB FGD'!$K$50</f>
        <v>0</v>
      </c>
      <c r="L346" s="458">
        <f>'TSTCFB FGD'!$L$50</f>
        <v>0</v>
      </c>
      <c r="M346" s="458">
        <f>'TSTCFB FGD'!$M$50</f>
        <v>45</v>
      </c>
    </row>
    <row r="347" spans="2:13" s="440" customFormat="1" collapsed="1">
      <c r="B347" s="440" t="s">
        <v>42</v>
      </c>
      <c r="C347" s="458"/>
      <c r="D347" s="458">
        <f t="shared" ref="D347:M347" si="32">SUM(D338:D346)</f>
        <v>0</v>
      </c>
      <c r="E347" s="458">
        <f t="shared" si="32"/>
        <v>-2433</v>
      </c>
      <c r="F347" s="458">
        <f t="shared" si="32"/>
        <v>0</v>
      </c>
      <c r="G347" s="458">
        <f t="shared" si="32"/>
        <v>1073</v>
      </c>
      <c r="H347" s="458">
        <f t="shared" si="32"/>
        <v>-6783</v>
      </c>
      <c r="I347" s="458">
        <f t="shared" si="32"/>
        <v>1689</v>
      </c>
      <c r="J347" s="458">
        <f t="shared" si="32"/>
        <v>64142</v>
      </c>
      <c r="K347" s="458">
        <f t="shared" si="32"/>
        <v>0</v>
      </c>
      <c r="L347" s="458">
        <f t="shared" si="32"/>
        <v>0</v>
      </c>
      <c r="M347" s="458">
        <f t="shared" si="32"/>
        <v>57688</v>
      </c>
    </row>
    <row r="348" spans="2:13" s="440" customFormat="1" hidden="1" outlineLevel="1">
      <c r="B348" s="770"/>
      <c r="C348" s="458"/>
      <c r="D348" s="458"/>
      <c r="E348" s="458"/>
      <c r="F348" s="458"/>
      <c r="G348" s="458"/>
      <c r="H348" s="458"/>
      <c r="I348" s="458"/>
      <c r="J348" s="458"/>
      <c r="K348" s="458"/>
      <c r="L348" s="458"/>
      <c r="M348" s="458"/>
    </row>
    <row r="349" spans="2:13" s="440" customFormat="1" hidden="1" outlineLevel="1">
      <c r="B349" s="770"/>
      <c r="C349" s="458"/>
      <c r="D349" s="458"/>
      <c r="E349" s="458"/>
      <c r="F349" s="458"/>
      <c r="G349" s="458"/>
      <c r="H349" s="458"/>
      <c r="I349" s="458"/>
      <c r="J349" s="458"/>
      <c r="K349" s="458"/>
      <c r="L349" s="458"/>
      <c r="M349" s="458"/>
    </row>
    <row r="350" spans="2:13" s="440" customFormat="1" hidden="1" outlineLevel="1">
      <c r="B350" s="770"/>
      <c r="C350" s="458"/>
      <c r="D350" s="458"/>
      <c r="E350" s="458"/>
      <c r="F350" s="458"/>
      <c r="G350" s="458"/>
      <c r="H350" s="458"/>
      <c r="I350" s="458"/>
      <c r="J350" s="458"/>
      <c r="K350" s="458"/>
      <c r="L350" s="458"/>
      <c r="M350" s="458"/>
    </row>
    <row r="351" spans="2:13" s="440" customFormat="1" hidden="1" outlineLevel="1">
      <c r="B351" s="770" t="str">
        <f>'TSTCH FGD'!$B$2</f>
        <v>Texas State Technical College - Harlingen</v>
      </c>
      <c r="C351" s="458"/>
      <c r="D351" s="458">
        <f>'TSTCH FGD'!$D$51</f>
        <v>0</v>
      </c>
      <c r="E351" s="458">
        <f>'TSTCH FGD'!$E$51</f>
        <v>0</v>
      </c>
      <c r="F351" s="458">
        <f>'TSTCH FGD'!$F$51</f>
        <v>0</v>
      </c>
      <c r="G351" s="458">
        <f>'TSTCH FGD'!$G$51</f>
        <v>5250</v>
      </c>
      <c r="H351" s="458">
        <f>'TSTCH FGD'!$H$51</f>
        <v>0</v>
      </c>
      <c r="I351" s="458">
        <f>'TSTCH FGD'!$I$51</f>
        <v>0</v>
      </c>
      <c r="J351" s="458">
        <f>'TSTCH FGD'!$J$51</f>
        <v>0</v>
      </c>
      <c r="K351" s="458">
        <f>'TSTCH FGD'!$K$51</f>
        <v>0</v>
      </c>
      <c r="L351" s="458">
        <f>'TSTCH FGD'!$L$51</f>
        <v>0</v>
      </c>
      <c r="M351" s="458">
        <f>'TSTCH FGD'!$M$51</f>
        <v>5250</v>
      </c>
    </row>
    <row r="352" spans="2:13" s="440" customFormat="1" hidden="1" outlineLevel="1">
      <c r="B352" s="770" t="str">
        <f>'TSTCM FGD'!$B$2</f>
        <v>Texas State Technical College - Marshall</v>
      </c>
      <c r="C352" s="458"/>
      <c r="D352" s="458">
        <f>'TSTCM FGD'!$D$51</f>
        <v>0</v>
      </c>
      <c r="E352" s="458">
        <f>'TSTCM FGD'!$E$51</f>
        <v>0</v>
      </c>
      <c r="F352" s="458">
        <f>'TSTCM FGD'!$F$51</f>
        <v>0</v>
      </c>
      <c r="G352" s="458">
        <f>'TSTCM FGD'!$G$51</f>
        <v>2000</v>
      </c>
      <c r="H352" s="458">
        <f>'TSTCM FGD'!$H$51</f>
        <v>0</v>
      </c>
      <c r="I352" s="458">
        <f>'TSTCM FGD'!$I$51</f>
        <v>0</v>
      </c>
      <c r="J352" s="458">
        <f>'TSTCM FGD'!$J$51</f>
        <v>0</v>
      </c>
      <c r="K352" s="458">
        <f>'TSTCM FGD'!$K$51</f>
        <v>0</v>
      </c>
      <c r="L352" s="458">
        <f>'TSTCM FGD'!$L$51</f>
        <v>0</v>
      </c>
      <c r="M352" s="458">
        <f>'TSTCM FGD'!$M$51</f>
        <v>2000</v>
      </c>
    </row>
    <row r="353" spans="2:13" s="440" customFormat="1" hidden="1" outlineLevel="1">
      <c r="B353" s="770" t="str">
        <f>'TSTCW FGD'!$B$2</f>
        <v>Texas State Technical College - Waco</v>
      </c>
      <c r="C353" s="458"/>
      <c r="D353" s="458">
        <f>'TSTCW FGD'!$D$51</f>
        <v>0</v>
      </c>
      <c r="E353" s="458">
        <f>'TSTCW FGD'!$E$51</f>
        <v>383905</v>
      </c>
      <c r="F353" s="458">
        <f>'TSTCW FGD'!$F$51</f>
        <v>0</v>
      </c>
      <c r="G353" s="458">
        <f>'TSTCW FGD'!$G$51</f>
        <v>51000</v>
      </c>
      <c r="H353" s="458">
        <f>'TSTCW FGD'!$H$51</f>
        <v>0</v>
      </c>
      <c r="I353" s="458">
        <f>'TSTCW FGD'!$I$51</f>
        <v>0</v>
      </c>
      <c r="J353" s="458">
        <f>'TSTCW FGD'!$J$51</f>
        <v>0</v>
      </c>
      <c r="K353" s="458">
        <f>'TSTCW FGD'!$K$51</f>
        <v>772379</v>
      </c>
      <c r="L353" s="458">
        <f>'TSTCW FGD'!$L$51</f>
        <v>0</v>
      </c>
      <c r="M353" s="458">
        <f>'TSTCW FGD'!$M$51</f>
        <v>1207284</v>
      </c>
    </row>
    <row r="354" spans="2:13" s="440" customFormat="1" hidden="1" outlineLevel="1">
      <c r="B354" s="770" t="str">
        <f>'TSTCWT FGD'!$B$2</f>
        <v>Texas State Technical College - West Texas</v>
      </c>
      <c r="C354" s="458"/>
      <c r="D354" s="458">
        <f>'TSTCWT FGD'!$D$51</f>
        <v>0</v>
      </c>
      <c r="E354" s="458">
        <f>'TSTCWT FGD'!$E$51</f>
        <v>0</v>
      </c>
      <c r="F354" s="458">
        <f>'TSTCWT FGD'!$F$51</f>
        <v>0</v>
      </c>
      <c r="G354" s="458">
        <f>'TSTCWT FGD'!$G$51</f>
        <v>10750</v>
      </c>
      <c r="H354" s="458">
        <f>'TSTCWT FGD'!$H$51</f>
        <v>0</v>
      </c>
      <c r="I354" s="458">
        <f>'TSTCWT FGD'!$I$51</f>
        <v>0</v>
      </c>
      <c r="J354" s="458">
        <f>'TSTCWT FGD'!$J$51</f>
        <v>0</v>
      </c>
      <c r="K354" s="458">
        <f>'TSTCWT FGD'!$K$51</f>
        <v>0</v>
      </c>
      <c r="L354" s="458">
        <f>'TSTCWT FGD'!$L$51</f>
        <v>0</v>
      </c>
      <c r="M354" s="458">
        <f>'TSTCWT FGD'!$M$51</f>
        <v>10750</v>
      </c>
    </row>
    <row r="355" spans="2:13" s="440" customFormat="1" hidden="1" outlineLevel="1">
      <c r="B355" s="770" t="str">
        <f>'TSTCNT FGD'!$B$2</f>
        <v>Texas State Technical College - North Texas</v>
      </c>
      <c r="C355" s="458"/>
      <c r="D355" s="458">
        <f>'TSTCNT FGD'!$D$51</f>
        <v>0</v>
      </c>
      <c r="E355" s="458">
        <f>'TSTCNT FGD'!$E$51</f>
        <v>0</v>
      </c>
      <c r="F355" s="458">
        <f>'TSTCNT FGD'!$F$51</f>
        <v>0</v>
      </c>
      <c r="G355" s="458">
        <f>'TSTCNT FGD'!$G$51</f>
        <v>1250</v>
      </c>
      <c r="H355" s="458">
        <f>'TSTCNT FGD'!$H$51</f>
        <v>0</v>
      </c>
      <c r="I355" s="458">
        <f>'TSTCNT FGD'!$I$51</f>
        <v>0</v>
      </c>
      <c r="J355" s="458">
        <f>'TSTCNT FGD'!$J$51</f>
        <v>0</v>
      </c>
      <c r="K355" s="458">
        <f>'TSTCNT FGD'!$K$51</f>
        <v>0</v>
      </c>
      <c r="L355" s="458">
        <f>'TSTCNT FGD'!$L$51</f>
        <v>0</v>
      </c>
      <c r="M355" s="458">
        <f>'TSTCNT FGD'!$M$51</f>
        <v>1250</v>
      </c>
    </row>
    <row r="356" spans="2:13" s="440" customFormat="1" hidden="1" outlineLevel="1">
      <c r="B356" s="770" t="str">
        <f>'TSTCFB FGD'!$B$2</f>
        <v>Texas State Technical College - Fort Bend</v>
      </c>
      <c r="C356" s="458"/>
      <c r="D356" s="458">
        <f>'TSTCFB FGD'!$D$51</f>
        <v>0</v>
      </c>
      <c r="E356" s="458">
        <f>'TSTCFB FGD'!$E$51</f>
        <v>0</v>
      </c>
      <c r="F356" s="458">
        <f>'TSTCFB FGD'!$F$51</f>
        <v>0</v>
      </c>
      <c r="G356" s="458">
        <f>'TSTCFB FGD'!$G$51</f>
        <v>19500</v>
      </c>
      <c r="H356" s="458">
        <f>'TSTCFB FGD'!$H$51</f>
        <v>0</v>
      </c>
      <c r="I356" s="458">
        <f>'TSTCFB FGD'!$I$51</f>
        <v>0</v>
      </c>
      <c r="J356" s="458">
        <f>'TSTCFB FGD'!$J$51</f>
        <v>0</v>
      </c>
      <c r="K356" s="458">
        <f>'TSTCFB FGD'!$K$51</f>
        <v>0</v>
      </c>
      <c r="L356" s="458">
        <f>'TSTCFB FGD'!$L$51</f>
        <v>0</v>
      </c>
      <c r="M356" s="458">
        <f>'TSTCFB FGD'!$M$51</f>
        <v>19500</v>
      </c>
    </row>
    <row r="357" spans="2:13" s="440" customFormat="1" collapsed="1">
      <c r="B357" s="440" t="s">
        <v>9</v>
      </c>
      <c r="C357" s="458"/>
      <c r="D357" s="458">
        <f t="shared" ref="D357:M357" si="33">SUM(D348:D356)</f>
        <v>0</v>
      </c>
      <c r="E357" s="458">
        <f t="shared" si="33"/>
        <v>383905</v>
      </c>
      <c r="F357" s="458">
        <f t="shared" si="33"/>
        <v>0</v>
      </c>
      <c r="G357" s="458">
        <f t="shared" si="33"/>
        <v>89750</v>
      </c>
      <c r="H357" s="458">
        <f t="shared" si="33"/>
        <v>0</v>
      </c>
      <c r="I357" s="458">
        <f t="shared" si="33"/>
        <v>0</v>
      </c>
      <c r="J357" s="458">
        <f t="shared" si="33"/>
        <v>0</v>
      </c>
      <c r="K357" s="458">
        <f t="shared" si="33"/>
        <v>772379</v>
      </c>
      <c r="L357" s="458">
        <f t="shared" si="33"/>
        <v>0</v>
      </c>
      <c r="M357" s="458">
        <f t="shared" si="33"/>
        <v>1246034</v>
      </c>
    </row>
    <row r="358" spans="2:13" s="440" customFormat="1" hidden="1" outlineLevel="1">
      <c r="B358" s="770"/>
      <c r="C358" s="458"/>
      <c r="D358" s="458"/>
      <c r="E358" s="458"/>
      <c r="F358" s="458"/>
      <c r="G358" s="458"/>
      <c r="H358" s="458"/>
      <c r="I358" s="458"/>
      <c r="J358" s="458"/>
      <c r="K358" s="458"/>
      <c r="L358" s="458"/>
      <c r="M358" s="458"/>
    </row>
    <row r="359" spans="2:13" s="440" customFormat="1" hidden="1" outlineLevel="1">
      <c r="B359" s="770"/>
      <c r="C359" s="458"/>
      <c r="D359" s="458"/>
      <c r="E359" s="458"/>
      <c r="F359" s="458"/>
      <c r="G359" s="458"/>
      <c r="H359" s="458"/>
      <c r="I359" s="458"/>
      <c r="J359" s="458"/>
      <c r="K359" s="458"/>
      <c r="L359" s="458"/>
      <c r="M359" s="458"/>
    </row>
    <row r="360" spans="2:13" s="440" customFormat="1" hidden="1" outlineLevel="1">
      <c r="B360" s="770"/>
      <c r="C360" s="458"/>
      <c r="D360" s="458"/>
      <c r="E360" s="458"/>
      <c r="F360" s="458"/>
      <c r="G360" s="458"/>
      <c r="H360" s="458"/>
      <c r="I360" s="458"/>
      <c r="J360" s="458"/>
      <c r="K360" s="458"/>
      <c r="L360" s="458"/>
      <c r="M360" s="458"/>
    </row>
    <row r="361" spans="2:13" s="440" customFormat="1" hidden="1" outlineLevel="1">
      <c r="B361" s="770" t="str">
        <f>'TSTCH FGD'!$B$2</f>
        <v>Texas State Technical College - Harlingen</v>
      </c>
      <c r="C361" s="458"/>
      <c r="D361" s="458">
        <f>'TSTCH FGD'!$D$52</f>
        <v>0</v>
      </c>
      <c r="E361" s="458">
        <f>'TSTCH FGD'!$E$52</f>
        <v>194541</v>
      </c>
      <c r="F361" s="458">
        <f>'TSTCH FGD'!$F$52</f>
        <v>0</v>
      </c>
      <c r="G361" s="458">
        <f>'TSTCH FGD'!$G$52</f>
        <v>457622</v>
      </c>
      <c r="H361" s="458">
        <f>'TSTCH FGD'!$H$52</f>
        <v>0</v>
      </c>
      <c r="I361" s="458">
        <f>'TSTCH FGD'!$I$52</f>
        <v>0</v>
      </c>
      <c r="J361" s="458">
        <f>'TSTCH FGD'!$J$52</f>
        <v>0</v>
      </c>
      <c r="K361" s="458">
        <f>'TSTCH FGD'!$K$52</f>
        <v>0</v>
      </c>
      <c r="L361" s="458">
        <f>'TSTCH FGD'!$L$52</f>
        <v>0</v>
      </c>
      <c r="M361" s="458">
        <f>'TSTCH FGD'!$M$52</f>
        <v>652163</v>
      </c>
    </row>
    <row r="362" spans="2:13" s="440" customFormat="1" hidden="1" outlineLevel="1">
      <c r="B362" s="770" t="str">
        <f>'TSTCM FGD'!$B$2</f>
        <v>Texas State Technical College - Marshall</v>
      </c>
      <c r="C362" s="458"/>
      <c r="D362" s="458">
        <f>'TSTCM FGD'!$D$52</f>
        <v>0</v>
      </c>
      <c r="E362" s="458">
        <f>'TSTCM FGD'!$E$52</f>
        <v>19500</v>
      </c>
      <c r="F362" s="458">
        <f>'TSTCM FGD'!$F$52</f>
        <v>0</v>
      </c>
      <c r="G362" s="458">
        <f>'TSTCM FGD'!$G$52</f>
        <v>106856</v>
      </c>
      <c r="H362" s="458">
        <f>'TSTCM FGD'!$H$52</f>
        <v>0</v>
      </c>
      <c r="I362" s="458">
        <f>'TSTCM FGD'!$I$52</f>
        <v>0</v>
      </c>
      <c r="J362" s="458">
        <f>'TSTCM FGD'!$J$52</f>
        <v>0</v>
      </c>
      <c r="K362" s="458">
        <f>'TSTCM FGD'!$K$52</f>
        <v>0</v>
      </c>
      <c r="L362" s="458">
        <f>'TSTCM FGD'!$L$52</f>
        <v>0</v>
      </c>
      <c r="M362" s="458">
        <f>'TSTCM FGD'!$M$52</f>
        <v>126356</v>
      </c>
    </row>
    <row r="363" spans="2:13" s="440" customFormat="1" hidden="1" outlineLevel="1">
      <c r="B363" s="770" t="str">
        <f>'TSTCW FGD'!$B$2</f>
        <v>Texas State Technical College - Waco</v>
      </c>
      <c r="C363" s="458"/>
      <c r="D363" s="458">
        <f>'TSTCW FGD'!$D$52</f>
        <v>0</v>
      </c>
      <c r="E363" s="458">
        <f>'TSTCW FGD'!$E$52</f>
        <v>750781</v>
      </c>
      <c r="F363" s="458">
        <f>'TSTCW FGD'!$F$52</f>
        <v>0</v>
      </c>
      <c r="G363" s="458">
        <f>'TSTCW FGD'!$G$52</f>
        <v>365095</v>
      </c>
      <c r="H363" s="458">
        <f>'TSTCW FGD'!$H$52</f>
        <v>0</v>
      </c>
      <c r="I363" s="458">
        <f>'TSTCW FGD'!$I$52</f>
        <v>0</v>
      </c>
      <c r="J363" s="458">
        <f>'TSTCW FGD'!$J$52</f>
        <v>0</v>
      </c>
      <c r="K363" s="458">
        <f>'TSTCW FGD'!$K$52</f>
        <v>0</v>
      </c>
      <c r="L363" s="458">
        <f>'TSTCW FGD'!$L$52</f>
        <v>0</v>
      </c>
      <c r="M363" s="458">
        <f>'TSTCW FGD'!$M$52</f>
        <v>1115876</v>
      </c>
    </row>
    <row r="364" spans="2:13" s="440" customFormat="1" hidden="1" outlineLevel="1">
      <c r="B364" s="770" t="str">
        <f>'TSTCWT FGD'!$B$2</f>
        <v>Texas State Technical College - West Texas</v>
      </c>
      <c r="C364" s="458"/>
      <c r="D364" s="458">
        <f>'TSTCWT FGD'!$D$52</f>
        <v>0</v>
      </c>
      <c r="E364" s="458">
        <f>'TSTCWT FGD'!$E$52</f>
        <v>72000</v>
      </c>
      <c r="F364" s="458">
        <f>'TSTCWT FGD'!$F$52</f>
        <v>0</v>
      </c>
      <c r="G364" s="458">
        <f>'TSTCWT FGD'!$G$52</f>
        <v>35967</v>
      </c>
      <c r="H364" s="458">
        <f>'TSTCWT FGD'!$H$52</f>
        <v>0</v>
      </c>
      <c r="I364" s="458">
        <f>'TSTCWT FGD'!$I$52</f>
        <v>0</v>
      </c>
      <c r="J364" s="458">
        <f>'TSTCWT FGD'!$J$52</f>
        <v>0</v>
      </c>
      <c r="K364" s="458">
        <f>'TSTCWT FGD'!$K$52</f>
        <v>0</v>
      </c>
      <c r="L364" s="458">
        <f>'TSTCWT FGD'!$L$52</f>
        <v>0</v>
      </c>
      <c r="M364" s="458">
        <f>'TSTCWT FGD'!$M$52</f>
        <v>107967</v>
      </c>
    </row>
    <row r="365" spans="2:13" s="440" customFormat="1" hidden="1" outlineLevel="1">
      <c r="B365" s="770" t="str">
        <f>'TSTCNT FGD'!$B$2</f>
        <v>Texas State Technical College - North Texas</v>
      </c>
      <c r="C365" s="458"/>
      <c r="D365" s="458">
        <f>'TSTCNT FGD'!$D$52</f>
        <v>0</v>
      </c>
      <c r="E365" s="458">
        <f>'TSTCNT FGD'!$E$52</f>
        <v>75865</v>
      </c>
      <c r="F365" s="458">
        <f>'TSTCNT FGD'!$F$52</f>
        <v>0</v>
      </c>
      <c r="G365" s="458">
        <f>'TSTCNT FGD'!$G$52</f>
        <v>23818</v>
      </c>
      <c r="H365" s="458">
        <f>'TSTCNT FGD'!$H$52</f>
        <v>0</v>
      </c>
      <c r="I365" s="458">
        <f>'TSTCNT FGD'!$I$52</f>
        <v>0</v>
      </c>
      <c r="J365" s="458">
        <f>'TSTCNT FGD'!$J$52</f>
        <v>0</v>
      </c>
      <c r="K365" s="458">
        <f>'TSTCNT FGD'!$K$52</f>
        <v>0</v>
      </c>
      <c r="L365" s="458">
        <f>'TSTCNT FGD'!$L$52</f>
        <v>0</v>
      </c>
      <c r="M365" s="458">
        <f>'TSTCNT FGD'!$M$52</f>
        <v>99683</v>
      </c>
    </row>
    <row r="366" spans="2:13" s="440" customFormat="1" hidden="1" outlineLevel="1">
      <c r="B366" s="770" t="str">
        <f>'TSTCFB FGD'!$B$2</f>
        <v>Texas State Technical College - Fort Bend</v>
      </c>
      <c r="C366" s="458"/>
      <c r="D366" s="458">
        <f>'TSTCFB FGD'!$D$52</f>
        <v>0</v>
      </c>
      <c r="E366" s="458">
        <f>'TSTCFB FGD'!$E$52</f>
        <v>0</v>
      </c>
      <c r="F366" s="458">
        <f>'TSTCFB FGD'!$F$52</f>
        <v>0</v>
      </c>
      <c r="G366" s="458">
        <f>'TSTCFB FGD'!$G$52</f>
        <v>143611</v>
      </c>
      <c r="H366" s="458">
        <f>'TSTCFB FGD'!$H$52</f>
        <v>0</v>
      </c>
      <c r="I366" s="458">
        <f>'TSTCFB FGD'!$I$52</f>
        <v>0</v>
      </c>
      <c r="J366" s="458">
        <f>'TSTCFB FGD'!$J$52</f>
        <v>535614</v>
      </c>
      <c r="K366" s="458">
        <f>'TSTCFB FGD'!$K$52</f>
        <v>0</v>
      </c>
      <c r="L366" s="458">
        <f>'TSTCFB FGD'!$L$52</f>
        <v>0</v>
      </c>
      <c r="M366" s="458">
        <f>'TSTCFB FGD'!$M$52</f>
        <v>679225</v>
      </c>
    </row>
    <row r="367" spans="2:13" s="440" customFormat="1" collapsed="1">
      <c r="B367" s="440" t="s">
        <v>10</v>
      </c>
      <c r="C367" s="458"/>
      <c r="D367" s="458">
        <f t="shared" ref="D367:M367" si="34">SUM(D358:D366)</f>
        <v>0</v>
      </c>
      <c r="E367" s="458">
        <f t="shared" si="34"/>
        <v>1112687</v>
      </c>
      <c r="F367" s="458">
        <f t="shared" si="34"/>
        <v>0</v>
      </c>
      <c r="G367" s="458">
        <f t="shared" si="34"/>
        <v>1132969</v>
      </c>
      <c r="H367" s="458">
        <f t="shared" si="34"/>
        <v>0</v>
      </c>
      <c r="I367" s="458">
        <f t="shared" si="34"/>
        <v>0</v>
      </c>
      <c r="J367" s="458">
        <f t="shared" si="34"/>
        <v>535614</v>
      </c>
      <c r="K367" s="458">
        <f t="shared" si="34"/>
        <v>0</v>
      </c>
      <c r="L367" s="458">
        <f t="shared" si="34"/>
        <v>0</v>
      </c>
      <c r="M367" s="458">
        <f t="shared" si="34"/>
        <v>2781270</v>
      </c>
    </row>
    <row r="368" spans="2:13" s="440" customFormat="1" hidden="1" outlineLevel="1">
      <c r="B368" s="770"/>
      <c r="C368" s="458"/>
      <c r="D368" s="458"/>
      <c r="E368" s="458"/>
      <c r="F368" s="458"/>
      <c r="G368" s="458"/>
      <c r="H368" s="458"/>
      <c r="I368" s="458"/>
      <c r="J368" s="458"/>
      <c r="K368" s="458"/>
      <c r="L368" s="458"/>
      <c r="M368" s="458"/>
    </row>
    <row r="369" spans="2:13" s="440" customFormat="1" hidden="1" outlineLevel="1">
      <c r="B369" s="770"/>
      <c r="C369" s="458"/>
      <c r="D369" s="458"/>
      <c r="E369" s="458"/>
      <c r="F369" s="458"/>
      <c r="G369" s="458"/>
      <c r="H369" s="458"/>
      <c r="I369" s="458"/>
      <c r="J369" s="458"/>
      <c r="K369" s="458"/>
      <c r="L369" s="458"/>
      <c r="M369" s="458"/>
    </row>
    <row r="370" spans="2:13" s="440" customFormat="1" hidden="1" outlineLevel="1">
      <c r="B370" s="770"/>
      <c r="C370" s="458"/>
      <c r="D370" s="458"/>
      <c r="E370" s="458"/>
      <c r="F370" s="458"/>
      <c r="G370" s="458"/>
      <c r="H370" s="458"/>
      <c r="I370" s="458"/>
      <c r="J370" s="458"/>
      <c r="K370" s="458"/>
      <c r="L370" s="458"/>
      <c r="M370" s="458"/>
    </row>
    <row r="371" spans="2:13" s="440" customFormat="1" hidden="1" outlineLevel="1">
      <c r="B371" s="770" t="str">
        <f>'TSTCH FGD'!$B$2</f>
        <v>Texas State Technical College - Harlingen</v>
      </c>
      <c r="C371" s="458"/>
      <c r="D371" s="458">
        <f>'TSTCH FGD'!$D$53</f>
        <v>0</v>
      </c>
      <c r="E371" s="458">
        <f>'TSTCH FGD'!$E$53</f>
        <v>2130065</v>
      </c>
      <c r="F371" s="458">
        <f>'TSTCH FGD'!$F$53</f>
        <v>0</v>
      </c>
      <c r="G371" s="458">
        <f>'TSTCH FGD'!$G$53</f>
        <v>9090</v>
      </c>
      <c r="H371" s="458">
        <f>'TSTCH FGD'!$H$53</f>
        <v>0</v>
      </c>
      <c r="I371" s="458">
        <f>'TSTCH FGD'!$I$53</f>
        <v>0</v>
      </c>
      <c r="J371" s="458">
        <f>'TSTCH FGD'!$J$53</f>
        <v>0</v>
      </c>
      <c r="K371" s="458">
        <f>'TSTCH FGD'!$K$53</f>
        <v>0</v>
      </c>
      <c r="L371" s="458">
        <f>'TSTCH FGD'!$L$53</f>
        <v>0</v>
      </c>
      <c r="M371" s="458">
        <f>'TSTCH FGD'!$M$53</f>
        <v>2139155</v>
      </c>
    </row>
    <row r="372" spans="2:13" s="440" customFormat="1" hidden="1" outlineLevel="1">
      <c r="B372" s="770" t="str">
        <f>'TSTCM FGD'!$B$2</f>
        <v>Texas State Technical College - Marshall</v>
      </c>
      <c r="C372" s="458"/>
      <c r="D372" s="458">
        <f>'TSTCM FGD'!$D$53</f>
        <v>0</v>
      </c>
      <c r="E372" s="458">
        <f>'TSTCM FGD'!$E$53</f>
        <v>110373</v>
      </c>
      <c r="F372" s="458">
        <f>'TSTCM FGD'!$F$53</f>
        <v>0</v>
      </c>
      <c r="G372" s="458">
        <f>'TSTCM FGD'!$G$53</f>
        <v>0</v>
      </c>
      <c r="H372" s="458">
        <f>'TSTCM FGD'!$H$53</f>
        <v>0</v>
      </c>
      <c r="I372" s="458">
        <f>'TSTCM FGD'!$I$53</f>
        <v>0</v>
      </c>
      <c r="J372" s="458">
        <f>'TSTCM FGD'!$J$53</f>
        <v>0</v>
      </c>
      <c r="K372" s="458">
        <f>'TSTCM FGD'!$K$53</f>
        <v>0</v>
      </c>
      <c r="L372" s="458">
        <f>'TSTCM FGD'!$L$53</f>
        <v>0</v>
      </c>
      <c r="M372" s="458">
        <f>'TSTCM FGD'!$M$53</f>
        <v>110373</v>
      </c>
    </row>
    <row r="373" spans="2:13" s="440" customFormat="1" hidden="1" outlineLevel="1">
      <c r="B373" s="770" t="str">
        <f>'TSTCW FGD'!$B$2</f>
        <v>Texas State Technical College - Waco</v>
      </c>
      <c r="C373" s="458"/>
      <c r="D373" s="458">
        <f>'TSTCW FGD'!$D$53</f>
        <v>-1110</v>
      </c>
      <c r="E373" s="458">
        <f>'TSTCW FGD'!$E$53</f>
        <v>0</v>
      </c>
      <c r="F373" s="458">
        <f>'TSTCW FGD'!$F$53</f>
        <v>0</v>
      </c>
      <c r="G373" s="458">
        <f>'TSTCW FGD'!$G$53</f>
        <v>115402</v>
      </c>
      <c r="H373" s="458">
        <f>'TSTCW FGD'!$H$53</f>
        <v>0</v>
      </c>
      <c r="I373" s="458">
        <f>'TSTCW FGD'!$I$53</f>
        <v>0</v>
      </c>
      <c r="J373" s="458">
        <f>'TSTCW FGD'!$J$53</f>
        <v>0</v>
      </c>
      <c r="K373" s="458">
        <f>'TSTCW FGD'!$K$53</f>
        <v>0</v>
      </c>
      <c r="L373" s="458">
        <f>'TSTCW FGD'!$L$53</f>
        <v>0</v>
      </c>
      <c r="M373" s="458">
        <f>'TSTCW FGD'!$M$53</f>
        <v>114292</v>
      </c>
    </row>
    <row r="374" spans="2:13" s="440" customFormat="1" hidden="1" outlineLevel="1">
      <c r="B374" s="770" t="str">
        <f>'TSTCWT FGD'!$B$2</f>
        <v>Texas State Technical College - West Texas</v>
      </c>
      <c r="C374" s="458"/>
      <c r="D374" s="458">
        <f>'TSTCWT FGD'!$D$53</f>
        <v>0</v>
      </c>
      <c r="E374" s="458">
        <f>'TSTCWT FGD'!$E$53</f>
        <v>1199002</v>
      </c>
      <c r="F374" s="458">
        <f>'TSTCWT FGD'!$F$53</f>
        <v>0</v>
      </c>
      <c r="G374" s="458">
        <f>'TSTCWT FGD'!$G$53</f>
        <v>0</v>
      </c>
      <c r="H374" s="458">
        <f>'TSTCWT FGD'!$H$53</f>
        <v>0</v>
      </c>
      <c r="I374" s="458">
        <f>'TSTCWT FGD'!$I$53</f>
        <v>0</v>
      </c>
      <c r="J374" s="458">
        <f>'TSTCWT FGD'!$J$53</f>
        <v>0</v>
      </c>
      <c r="K374" s="458">
        <f>'TSTCWT FGD'!$K$53</f>
        <v>0</v>
      </c>
      <c r="L374" s="458">
        <f>'TSTCWT FGD'!$L$53</f>
        <v>0</v>
      </c>
      <c r="M374" s="458">
        <f>'TSTCWT FGD'!$M$53</f>
        <v>1199002</v>
      </c>
    </row>
    <row r="375" spans="2:13" s="440" customFormat="1" hidden="1" outlineLevel="1">
      <c r="B375" s="770" t="str">
        <f>'TSTCNT FGD'!$B$2</f>
        <v>Texas State Technical College - North Texas</v>
      </c>
      <c r="C375" s="458"/>
      <c r="D375" s="458">
        <f>'TSTCNT FGD'!$D$53</f>
        <v>0</v>
      </c>
      <c r="E375" s="458">
        <f>'TSTCNT FGD'!$E$53</f>
        <v>82194</v>
      </c>
      <c r="F375" s="458">
        <f>'TSTCNT FGD'!$F$53</f>
        <v>0</v>
      </c>
      <c r="G375" s="458">
        <f>'TSTCNT FGD'!$G$53</f>
        <v>0</v>
      </c>
      <c r="H375" s="458">
        <f>'TSTCNT FGD'!$H$53</f>
        <v>0</v>
      </c>
      <c r="I375" s="458">
        <f>'TSTCNT FGD'!$I$53</f>
        <v>0</v>
      </c>
      <c r="J375" s="458">
        <f>'TSTCNT FGD'!$J$53</f>
        <v>0</v>
      </c>
      <c r="K375" s="458">
        <f>'TSTCNT FGD'!$K$53</f>
        <v>0</v>
      </c>
      <c r="L375" s="458">
        <f>'TSTCNT FGD'!$L$53</f>
        <v>0</v>
      </c>
      <c r="M375" s="458">
        <f>'TSTCNT FGD'!$M$53</f>
        <v>82194</v>
      </c>
    </row>
    <row r="376" spans="2:13" s="440" customFormat="1" hidden="1" outlineLevel="1">
      <c r="B376" s="770" t="str">
        <f>'TSTCFB FGD'!$B$2</f>
        <v>Texas State Technical College - Fort Bend</v>
      </c>
      <c r="C376" s="458"/>
      <c r="D376" s="458">
        <f>'TSTCFB FGD'!$D$53</f>
        <v>0</v>
      </c>
      <c r="E376" s="458">
        <f>'TSTCFB FGD'!$E$53</f>
        <v>161296</v>
      </c>
      <c r="F376" s="458">
        <f>'TSTCFB FGD'!$F$53</f>
        <v>0</v>
      </c>
      <c r="G376" s="458">
        <f>'TSTCFB FGD'!$G$53</f>
        <v>0</v>
      </c>
      <c r="H376" s="458">
        <f>'TSTCFB FGD'!$H$53</f>
        <v>0</v>
      </c>
      <c r="I376" s="458">
        <f>'TSTCFB FGD'!$I$53</f>
        <v>0</v>
      </c>
      <c r="J376" s="458">
        <f>'TSTCFB FGD'!$J$53</f>
        <v>0</v>
      </c>
      <c r="K376" s="458">
        <f>'TSTCFB FGD'!$K$53</f>
        <v>0</v>
      </c>
      <c r="L376" s="458">
        <f>'TSTCFB FGD'!$L$53</f>
        <v>0</v>
      </c>
      <c r="M376" s="458">
        <f>'TSTCFB FGD'!$M$53</f>
        <v>161296</v>
      </c>
    </row>
    <row r="377" spans="2:13" s="440" customFormat="1" collapsed="1">
      <c r="B377" s="440" t="s">
        <v>11</v>
      </c>
      <c r="C377" s="458"/>
      <c r="D377" s="458">
        <f t="shared" ref="D377:M377" si="35">SUM(D368:D376)</f>
        <v>-1110</v>
      </c>
      <c r="E377" s="458">
        <f t="shared" si="35"/>
        <v>3682930</v>
      </c>
      <c r="F377" s="458">
        <f t="shared" si="35"/>
        <v>0</v>
      </c>
      <c r="G377" s="458">
        <f t="shared" si="35"/>
        <v>124492</v>
      </c>
      <c r="H377" s="458">
        <f t="shared" si="35"/>
        <v>0</v>
      </c>
      <c r="I377" s="458">
        <f t="shared" si="35"/>
        <v>0</v>
      </c>
      <c r="J377" s="458">
        <f t="shared" si="35"/>
        <v>0</v>
      </c>
      <c r="K377" s="458">
        <f t="shared" si="35"/>
        <v>0</v>
      </c>
      <c r="L377" s="458">
        <f t="shared" si="35"/>
        <v>0</v>
      </c>
      <c r="M377" s="458">
        <f t="shared" si="35"/>
        <v>3806312</v>
      </c>
    </row>
    <row r="378" spans="2:13" s="440" customFormat="1" hidden="1" outlineLevel="1">
      <c r="B378" s="770"/>
      <c r="C378" s="458"/>
      <c r="D378" s="458"/>
      <c r="E378" s="458"/>
      <c r="F378" s="458"/>
      <c r="G378" s="458"/>
      <c r="H378" s="458"/>
      <c r="I378" s="458"/>
      <c r="J378" s="458"/>
      <c r="K378" s="458"/>
      <c r="L378" s="458"/>
      <c r="M378" s="458"/>
    </row>
    <row r="379" spans="2:13" s="440" customFormat="1" hidden="1" outlineLevel="1">
      <c r="B379" s="770"/>
      <c r="C379" s="458"/>
      <c r="D379" s="458"/>
      <c r="E379" s="458"/>
      <c r="F379" s="458"/>
      <c r="G379" s="458"/>
      <c r="H379" s="458"/>
      <c r="I379" s="458"/>
      <c r="J379" s="458"/>
      <c r="K379" s="458"/>
      <c r="L379" s="458"/>
      <c r="M379" s="458"/>
    </row>
    <row r="380" spans="2:13" s="440" customFormat="1" hidden="1" outlineLevel="1">
      <c r="B380" s="770"/>
      <c r="C380" s="458"/>
      <c r="D380" s="458"/>
      <c r="E380" s="458"/>
      <c r="F380" s="458"/>
      <c r="G380" s="458"/>
      <c r="H380" s="458"/>
      <c r="I380" s="458"/>
      <c r="J380" s="458"/>
      <c r="K380" s="458"/>
      <c r="L380" s="458"/>
      <c r="M380" s="458"/>
    </row>
    <row r="381" spans="2:13" s="440" customFormat="1" hidden="1" outlineLevel="1">
      <c r="B381" s="770" t="str">
        <f>'TSTCH FGD'!$B$2</f>
        <v>Texas State Technical College - Harlingen</v>
      </c>
      <c r="C381" s="458"/>
      <c r="D381" s="458">
        <f>'TSTCH FGD'!$D$54</f>
        <v>0</v>
      </c>
      <c r="E381" s="458">
        <f>'TSTCH FGD'!$E$54</f>
        <v>0</v>
      </c>
      <c r="F381" s="458">
        <f>'TSTCH FGD'!$F$54</f>
        <v>1084945</v>
      </c>
      <c r="G381" s="458">
        <f>'TSTCH FGD'!$G$54</f>
        <v>0</v>
      </c>
      <c r="H381" s="458">
        <f>'TSTCH FGD'!$H$54</f>
        <v>0</v>
      </c>
      <c r="I381" s="458">
        <f>'TSTCH FGD'!$I$54</f>
        <v>0</v>
      </c>
      <c r="J381" s="458">
        <f>'TSTCH FGD'!$J$54</f>
        <v>0</v>
      </c>
      <c r="K381" s="458">
        <f>'TSTCH FGD'!$K$54</f>
        <v>0</v>
      </c>
      <c r="L381" s="458">
        <f>'TSTCH FGD'!$L$54</f>
        <v>0</v>
      </c>
      <c r="M381" s="458">
        <f>'TSTCH FGD'!$M$54</f>
        <v>1084945</v>
      </c>
    </row>
    <row r="382" spans="2:13" s="440" customFormat="1" hidden="1" outlineLevel="1">
      <c r="B382" s="770" t="str">
        <f>'TSTCM FGD'!$B$2</f>
        <v>Texas State Technical College - Marshall</v>
      </c>
      <c r="C382" s="458"/>
      <c r="D382" s="458">
        <f>'TSTCM FGD'!$D$54</f>
        <v>0</v>
      </c>
      <c r="E382" s="458">
        <f>'TSTCM FGD'!$E$54</f>
        <v>0</v>
      </c>
      <c r="F382" s="458">
        <f>'TSTCM FGD'!$F$54</f>
        <v>294836</v>
      </c>
      <c r="G382" s="458">
        <f>'TSTCM FGD'!$G$54</f>
        <v>0</v>
      </c>
      <c r="H382" s="458">
        <f>'TSTCM FGD'!$H$54</f>
        <v>0</v>
      </c>
      <c r="I382" s="458">
        <f>'TSTCM FGD'!$I$54</f>
        <v>0</v>
      </c>
      <c r="J382" s="458">
        <f>'TSTCM FGD'!$J$54</f>
        <v>0</v>
      </c>
      <c r="K382" s="458">
        <f>'TSTCM FGD'!$K$54</f>
        <v>0</v>
      </c>
      <c r="L382" s="458">
        <f>'TSTCM FGD'!$L$54</f>
        <v>0</v>
      </c>
      <c r="M382" s="458">
        <f>'TSTCM FGD'!$M$54</f>
        <v>294836</v>
      </c>
    </row>
    <row r="383" spans="2:13" s="440" customFormat="1" hidden="1" outlineLevel="1">
      <c r="B383" s="770" t="str">
        <f>'TSTCW FGD'!$B$2</f>
        <v>Texas State Technical College - Waco</v>
      </c>
      <c r="C383" s="458"/>
      <c r="D383" s="458">
        <f>'TSTCW FGD'!$D$54</f>
        <v>0</v>
      </c>
      <c r="E383" s="458">
        <f>'TSTCW FGD'!$E$54</f>
        <v>0</v>
      </c>
      <c r="F383" s="458">
        <f>'TSTCW FGD'!$F$54</f>
        <v>3436917</v>
      </c>
      <c r="G383" s="458">
        <f>'TSTCW FGD'!$G$54</f>
        <v>0</v>
      </c>
      <c r="H383" s="458">
        <f>'TSTCW FGD'!$H$54</f>
        <v>0</v>
      </c>
      <c r="I383" s="458">
        <f>'TSTCW FGD'!$I$54</f>
        <v>0</v>
      </c>
      <c r="J383" s="458">
        <f>'TSTCW FGD'!$J$54</f>
        <v>0</v>
      </c>
      <c r="K383" s="458">
        <f>'TSTCW FGD'!$K$54</f>
        <v>0</v>
      </c>
      <c r="L383" s="458">
        <f>'TSTCW FGD'!$L$54</f>
        <v>0</v>
      </c>
      <c r="M383" s="458">
        <f>'TSTCW FGD'!$M$54</f>
        <v>3436917</v>
      </c>
    </row>
    <row r="384" spans="2:13" s="440" customFormat="1" hidden="1" outlineLevel="1">
      <c r="B384" s="770" t="str">
        <f>'TSTCWT FGD'!$B$2</f>
        <v>Texas State Technical College - West Texas</v>
      </c>
      <c r="C384" s="458"/>
      <c r="D384" s="458">
        <f>'TSTCWT FGD'!$D$54</f>
        <v>0</v>
      </c>
      <c r="E384" s="458">
        <f>'TSTCWT FGD'!$E$54</f>
        <v>0</v>
      </c>
      <c r="F384" s="458">
        <f>'TSTCWT FGD'!$F$54</f>
        <v>551497</v>
      </c>
      <c r="G384" s="458">
        <f>'TSTCWT FGD'!$G$54</f>
        <v>0</v>
      </c>
      <c r="H384" s="458">
        <f>'TSTCWT FGD'!$H$54</f>
        <v>0</v>
      </c>
      <c r="I384" s="458">
        <f>'TSTCWT FGD'!$I$54</f>
        <v>0</v>
      </c>
      <c r="J384" s="458">
        <f>'TSTCWT FGD'!$J$54</f>
        <v>0</v>
      </c>
      <c r="K384" s="458">
        <f>'TSTCWT FGD'!$K$54</f>
        <v>0</v>
      </c>
      <c r="L384" s="458">
        <f>'TSTCWT FGD'!$L$54</f>
        <v>0</v>
      </c>
      <c r="M384" s="458">
        <f>'TSTCWT FGD'!$M$54</f>
        <v>551497</v>
      </c>
    </row>
    <row r="385" spans="2:13" s="440" customFormat="1" hidden="1" outlineLevel="1">
      <c r="B385" s="770" t="str">
        <f>'TSTCNT FGD'!$B$2</f>
        <v>Texas State Technical College - North Texas</v>
      </c>
      <c r="C385" s="458"/>
      <c r="D385" s="458">
        <f>'TSTCNT FGD'!$D$54</f>
        <v>0</v>
      </c>
      <c r="E385" s="458">
        <f>'TSTCNT FGD'!$E$54</f>
        <v>0</v>
      </c>
      <c r="F385" s="458">
        <f>'TSTCNT FGD'!$F$54</f>
        <v>2897</v>
      </c>
      <c r="G385" s="458">
        <f>'TSTCNT FGD'!$G$54</f>
        <v>0</v>
      </c>
      <c r="H385" s="458">
        <f>'TSTCNT FGD'!$H$54</f>
        <v>0</v>
      </c>
      <c r="I385" s="458">
        <f>'TSTCNT FGD'!$I$54</f>
        <v>0</v>
      </c>
      <c r="J385" s="458">
        <f>'TSTCNT FGD'!$J$54</f>
        <v>0</v>
      </c>
      <c r="K385" s="458">
        <f>'TSTCNT FGD'!$K$54</f>
        <v>0</v>
      </c>
      <c r="L385" s="458">
        <f>'TSTCNT FGD'!$L$54</f>
        <v>0</v>
      </c>
      <c r="M385" s="458">
        <f>'TSTCNT FGD'!$M$54</f>
        <v>2897</v>
      </c>
    </row>
    <row r="386" spans="2:13" s="440" customFormat="1" hidden="1" outlineLevel="1">
      <c r="B386" s="770" t="str">
        <f>'TSTCFB FGD'!$B$2</f>
        <v>Texas State Technical College - Fort Bend</v>
      </c>
      <c r="C386" s="458"/>
      <c r="D386" s="458">
        <f>'TSTCFB FGD'!$D$54</f>
        <v>0</v>
      </c>
      <c r="E386" s="458">
        <f>'TSTCFB FGD'!$E$54</f>
        <v>0</v>
      </c>
      <c r="F386" s="458">
        <f>'TSTCFB FGD'!$F$54</f>
        <v>109616</v>
      </c>
      <c r="G386" s="458">
        <f>'TSTCFB FGD'!$G$54</f>
        <v>0</v>
      </c>
      <c r="H386" s="458">
        <f>'TSTCFB FGD'!$H$54</f>
        <v>0</v>
      </c>
      <c r="I386" s="458">
        <f>'TSTCFB FGD'!$I$54</f>
        <v>0</v>
      </c>
      <c r="J386" s="458">
        <f>'TSTCFB FGD'!$J$54</f>
        <v>0</v>
      </c>
      <c r="K386" s="458">
        <f>'TSTCFB FGD'!$K$54</f>
        <v>0</v>
      </c>
      <c r="L386" s="458">
        <f>'TSTCFB FGD'!$L$54</f>
        <v>0</v>
      </c>
      <c r="M386" s="458">
        <f>'TSTCFB FGD'!$M$54</f>
        <v>109616</v>
      </c>
    </row>
    <row r="387" spans="2:13" s="440" customFormat="1" collapsed="1">
      <c r="B387" s="440" t="s">
        <v>1376</v>
      </c>
      <c r="C387" s="458"/>
      <c r="D387" s="458">
        <f t="shared" ref="D387:M387" si="36">SUM(D378:D386)</f>
        <v>0</v>
      </c>
      <c r="E387" s="458">
        <f t="shared" si="36"/>
        <v>0</v>
      </c>
      <c r="F387" s="458">
        <f t="shared" si="36"/>
        <v>5480708</v>
      </c>
      <c r="G387" s="458">
        <f t="shared" si="36"/>
        <v>0</v>
      </c>
      <c r="H387" s="458">
        <f t="shared" si="36"/>
        <v>0</v>
      </c>
      <c r="I387" s="458">
        <f t="shared" si="36"/>
        <v>0</v>
      </c>
      <c r="J387" s="458">
        <f t="shared" si="36"/>
        <v>0</v>
      </c>
      <c r="K387" s="458">
        <f t="shared" si="36"/>
        <v>0</v>
      </c>
      <c r="L387" s="458">
        <f t="shared" si="36"/>
        <v>0</v>
      </c>
      <c r="M387" s="458">
        <f t="shared" si="36"/>
        <v>5480708</v>
      </c>
    </row>
    <row r="388" spans="2:13" s="440" customFormat="1" hidden="1" outlineLevel="1">
      <c r="B388" s="770"/>
      <c r="C388" s="458"/>
      <c r="D388" s="458"/>
      <c r="E388" s="458"/>
      <c r="F388" s="458"/>
      <c r="G388" s="458"/>
      <c r="H388" s="458"/>
      <c r="I388" s="458"/>
      <c r="J388" s="458"/>
      <c r="K388" s="458"/>
      <c r="L388" s="458"/>
      <c r="M388" s="458"/>
    </row>
    <row r="389" spans="2:13" s="440" customFormat="1" hidden="1" outlineLevel="1">
      <c r="B389" s="770"/>
      <c r="C389" s="458"/>
      <c r="D389" s="458"/>
      <c r="E389" s="458"/>
      <c r="F389" s="458"/>
      <c r="G389" s="458"/>
      <c r="H389" s="458"/>
      <c r="I389" s="458"/>
      <c r="J389" s="458"/>
      <c r="K389" s="458"/>
      <c r="L389" s="458"/>
      <c r="M389" s="458"/>
    </row>
    <row r="390" spans="2:13" s="440" customFormat="1" hidden="1" outlineLevel="1">
      <c r="B390" s="770"/>
      <c r="C390" s="458"/>
      <c r="D390" s="458"/>
      <c r="E390" s="458"/>
      <c r="F390" s="458"/>
      <c r="G390" s="458"/>
      <c r="H390" s="458"/>
      <c r="I390" s="458"/>
      <c r="J390" s="458"/>
      <c r="K390" s="458"/>
      <c r="L390" s="458"/>
      <c r="M390" s="458"/>
    </row>
    <row r="391" spans="2:13" s="440" customFormat="1" hidden="1" outlineLevel="1">
      <c r="B391" s="770" t="str">
        <f>'TSTCH FGD'!$B$2</f>
        <v>Texas State Technical College - Harlingen</v>
      </c>
      <c r="C391" s="458"/>
      <c r="D391" s="458">
        <f>'TSTCH FGD'!$D$55</f>
        <v>0</v>
      </c>
      <c r="E391" s="458">
        <f>'TSTCH FGD'!$E$55</f>
        <v>0</v>
      </c>
      <c r="F391" s="458">
        <f>'TSTCH FGD'!$F$55</f>
        <v>0</v>
      </c>
      <c r="G391" s="458">
        <f>'TSTCH FGD'!$G$55</f>
        <v>0</v>
      </c>
      <c r="H391" s="458">
        <f>'TSTCH FGD'!$H$55</f>
        <v>0</v>
      </c>
      <c r="I391" s="458">
        <f>'TSTCH FGD'!$I$55</f>
        <v>0</v>
      </c>
      <c r="J391" s="458">
        <f>'TSTCH FGD'!$J$55</f>
        <v>1899</v>
      </c>
      <c r="K391" s="458">
        <f>'TSTCH FGD'!$K$55</f>
        <v>0</v>
      </c>
      <c r="L391" s="458">
        <f>'TSTCH FGD'!$L$55</f>
        <v>0</v>
      </c>
      <c r="M391" s="458">
        <f>'TSTCH FGD'!$M$55</f>
        <v>1899</v>
      </c>
    </row>
    <row r="392" spans="2:13" s="440" customFormat="1" hidden="1" outlineLevel="1">
      <c r="B392" s="770" t="str">
        <f>'TSTCM FGD'!$B$2</f>
        <v>Texas State Technical College - Marshall</v>
      </c>
      <c r="C392" s="458"/>
      <c r="D392" s="458">
        <f>'TSTCM FGD'!$D$55</f>
        <v>0</v>
      </c>
      <c r="E392" s="458">
        <f>'TSTCM FGD'!$E$55</f>
        <v>0</v>
      </c>
      <c r="F392" s="458">
        <f>'TSTCM FGD'!$F$55</f>
        <v>0</v>
      </c>
      <c r="G392" s="458">
        <f>'TSTCM FGD'!$G$55</f>
        <v>0</v>
      </c>
      <c r="H392" s="458">
        <f>'TSTCM FGD'!$H$55</f>
        <v>0</v>
      </c>
      <c r="I392" s="458">
        <f>'TSTCM FGD'!$I$55</f>
        <v>0</v>
      </c>
      <c r="J392" s="458">
        <f>'TSTCM FGD'!$J$55</f>
        <v>0</v>
      </c>
      <c r="K392" s="458">
        <f>'TSTCM FGD'!$K$55</f>
        <v>0</v>
      </c>
      <c r="L392" s="458">
        <f>'TSTCM FGD'!$L$55</f>
        <v>0</v>
      </c>
      <c r="M392" s="458">
        <f>'TSTCM FGD'!$M$55</f>
        <v>0</v>
      </c>
    </row>
    <row r="393" spans="2:13" s="440" customFormat="1" hidden="1" outlineLevel="1">
      <c r="B393" s="770" t="str">
        <f>'TSTCW FGD'!$B$2</f>
        <v>Texas State Technical College - Waco</v>
      </c>
      <c r="C393" s="458"/>
      <c r="D393" s="458">
        <f>'TSTCW FGD'!$D$55</f>
        <v>0</v>
      </c>
      <c r="E393" s="458">
        <f>'TSTCW FGD'!$E$55</f>
        <v>1187142</v>
      </c>
      <c r="F393" s="458">
        <f>'TSTCW FGD'!$F$55</f>
        <v>0</v>
      </c>
      <c r="G393" s="458">
        <f>'TSTCW FGD'!$G$55</f>
        <v>0</v>
      </c>
      <c r="H393" s="458">
        <f>'TSTCW FGD'!$H$55</f>
        <v>0</v>
      </c>
      <c r="I393" s="458">
        <f>'TSTCW FGD'!$I$55</f>
        <v>0</v>
      </c>
      <c r="J393" s="458">
        <f>'TSTCW FGD'!$J$55</f>
        <v>1162</v>
      </c>
      <c r="K393" s="458">
        <f>'TSTCW FGD'!$K$55</f>
        <v>0</v>
      </c>
      <c r="L393" s="458">
        <f>'TSTCW FGD'!$L$55</f>
        <v>0</v>
      </c>
      <c r="M393" s="458">
        <f>'TSTCW FGD'!$M$55</f>
        <v>1188304</v>
      </c>
    </row>
    <row r="394" spans="2:13" s="440" customFormat="1" hidden="1" outlineLevel="1">
      <c r="B394" s="770" t="str">
        <f>'TSTCWT FGD'!$B$2</f>
        <v>Texas State Technical College - West Texas</v>
      </c>
      <c r="C394" s="458"/>
      <c r="D394" s="458">
        <f>'TSTCWT FGD'!$D$55</f>
        <v>0</v>
      </c>
      <c r="E394" s="458">
        <f>'TSTCWT FGD'!$E$55</f>
        <v>0</v>
      </c>
      <c r="F394" s="458">
        <f>'TSTCWT FGD'!$F$55</f>
        <v>0</v>
      </c>
      <c r="G394" s="458">
        <f>'TSTCWT FGD'!$G$55</f>
        <v>0</v>
      </c>
      <c r="H394" s="458">
        <f>'TSTCWT FGD'!$H$55</f>
        <v>0</v>
      </c>
      <c r="I394" s="458">
        <f>'TSTCWT FGD'!$I$55</f>
        <v>0</v>
      </c>
      <c r="J394" s="458">
        <f>'TSTCWT FGD'!$J$55</f>
        <v>0</v>
      </c>
      <c r="K394" s="458">
        <f>'TSTCWT FGD'!$K$55</f>
        <v>0</v>
      </c>
      <c r="L394" s="458">
        <f>'TSTCWT FGD'!$L$55</f>
        <v>0</v>
      </c>
      <c r="M394" s="458">
        <f>'TSTCWT FGD'!$M$55</f>
        <v>0</v>
      </c>
    </row>
    <row r="395" spans="2:13" s="440" customFormat="1" hidden="1" outlineLevel="1">
      <c r="B395" s="770" t="str">
        <f>'TSTCNT FGD'!$B$2</f>
        <v>Texas State Technical College - North Texas</v>
      </c>
      <c r="C395" s="458"/>
      <c r="D395" s="458">
        <f>'TSTCNT FGD'!$D$55</f>
        <v>0</v>
      </c>
      <c r="E395" s="458">
        <f>'TSTCNT FGD'!$E$55</f>
        <v>0</v>
      </c>
      <c r="F395" s="458">
        <f>'TSTCNT FGD'!$F$55</f>
        <v>0</v>
      </c>
      <c r="G395" s="458">
        <f>'TSTCNT FGD'!$G$55</f>
        <v>0</v>
      </c>
      <c r="H395" s="458">
        <f>'TSTCNT FGD'!$H$55</f>
        <v>0</v>
      </c>
      <c r="I395" s="458">
        <f>'TSTCNT FGD'!$I$55</f>
        <v>0</v>
      </c>
      <c r="J395" s="458">
        <f>'TSTCNT FGD'!$J$55</f>
        <v>0</v>
      </c>
      <c r="K395" s="458">
        <f>'TSTCNT FGD'!$K$55</f>
        <v>0</v>
      </c>
      <c r="L395" s="458">
        <f>'TSTCNT FGD'!$L$55</f>
        <v>0</v>
      </c>
      <c r="M395" s="458">
        <f>'TSTCNT FGD'!$M$55</f>
        <v>0</v>
      </c>
    </row>
    <row r="396" spans="2:13" s="440" customFormat="1" hidden="1" outlineLevel="1">
      <c r="B396" s="770" t="str">
        <f>'TSTCFB FGD'!$B$2</f>
        <v>Texas State Technical College - Fort Bend</v>
      </c>
      <c r="C396" s="458"/>
      <c r="D396" s="458">
        <f>'TSTCFB FGD'!$D$55</f>
        <v>0</v>
      </c>
      <c r="E396" s="458">
        <f>'TSTCFB FGD'!$E$55</f>
        <v>0</v>
      </c>
      <c r="F396" s="458">
        <f>'TSTCFB FGD'!$F$55</f>
        <v>0</v>
      </c>
      <c r="G396" s="458">
        <f>'TSTCFB FGD'!$G$55</f>
        <v>0</v>
      </c>
      <c r="H396" s="458">
        <f>'TSTCFB FGD'!$H$55</f>
        <v>0</v>
      </c>
      <c r="I396" s="458">
        <f>'TSTCFB FGD'!$I$55</f>
        <v>0</v>
      </c>
      <c r="J396" s="458">
        <f>'TSTCFB FGD'!$J$55</f>
        <v>68158</v>
      </c>
      <c r="K396" s="458">
        <f>'TSTCFB FGD'!$K$55</f>
        <v>0</v>
      </c>
      <c r="L396" s="458">
        <f>'TSTCFB FGD'!$L$55</f>
        <v>0</v>
      </c>
      <c r="M396" s="458">
        <f>'TSTCFB FGD'!$M$55</f>
        <v>68158</v>
      </c>
    </row>
    <row r="397" spans="2:13" s="440" customFormat="1" collapsed="1">
      <c r="B397" s="440" t="s">
        <v>43</v>
      </c>
      <c r="C397" s="458"/>
      <c r="D397" s="458">
        <f t="shared" ref="D397:M397" si="37">SUM(D388:D396)</f>
        <v>0</v>
      </c>
      <c r="E397" s="458">
        <f t="shared" si="37"/>
        <v>1187142</v>
      </c>
      <c r="F397" s="458">
        <f t="shared" si="37"/>
        <v>0</v>
      </c>
      <c r="G397" s="458">
        <f t="shared" si="37"/>
        <v>0</v>
      </c>
      <c r="H397" s="458">
        <f t="shared" si="37"/>
        <v>0</v>
      </c>
      <c r="I397" s="458">
        <f t="shared" si="37"/>
        <v>0</v>
      </c>
      <c r="J397" s="458">
        <f t="shared" si="37"/>
        <v>71219</v>
      </c>
      <c r="K397" s="458">
        <f t="shared" si="37"/>
        <v>0</v>
      </c>
      <c r="L397" s="458">
        <f t="shared" si="37"/>
        <v>0</v>
      </c>
      <c r="M397" s="458">
        <f t="shared" si="37"/>
        <v>1258361</v>
      </c>
    </row>
    <row r="398" spans="2:13" s="440" customFormat="1" hidden="1" outlineLevel="1">
      <c r="B398" s="770"/>
      <c r="C398" s="458"/>
      <c r="D398" s="458"/>
      <c r="E398" s="458"/>
      <c r="F398" s="458"/>
      <c r="G398" s="458"/>
      <c r="H398" s="458"/>
      <c r="I398" s="458"/>
      <c r="J398" s="458"/>
      <c r="K398" s="458"/>
      <c r="L398" s="458"/>
      <c r="M398" s="458"/>
    </row>
    <row r="399" spans="2:13" s="440" customFormat="1" hidden="1" outlineLevel="1">
      <c r="B399" s="770"/>
      <c r="C399" s="458"/>
      <c r="D399" s="458"/>
      <c r="E399" s="458"/>
      <c r="F399" s="458"/>
      <c r="G399" s="458"/>
      <c r="H399" s="458"/>
      <c r="I399" s="458"/>
      <c r="J399" s="458"/>
      <c r="K399" s="458"/>
      <c r="L399" s="458"/>
      <c r="M399" s="458"/>
    </row>
    <row r="400" spans="2:13" s="440" customFormat="1" hidden="1" outlineLevel="1">
      <c r="B400" s="770"/>
      <c r="C400" s="458"/>
      <c r="D400" s="458"/>
      <c r="E400" s="458"/>
      <c r="F400" s="458"/>
      <c r="G400" s="458"/>
      <c r="H400" s="458"/>
      <c r="I400" s="458"/>
      <c r="J400" s="458"/>
      <c r="K400" s="458"/>
      <c r="L400" s="458"/>
      <c r="M400" s="458"/>
    </row>
    <row r="401" spans="2:13" s="440" customFormat="1" hidden="1" outlineLevel="1">
      <c r="B401" s="770" t="str">
        <f>'TSTCH FGD'!$B$2</f>
        <v>Texas State Technical College - Harlingen</v>
      </c>
      <c r="C401" s="458"/>
      <c r="D401" s="458">
        <f>'TSTCH FGD'!$D$56</f>
        <v>0</v>
      </c>
      <c r="E401" s="458">
        <f>'TSTCH FGD'!$E$56</f>
        <v>2324606</v>
      </c>
      <c r="F401" s="458">
        <f>'TSTCH FGD'!$F$56</f>
        <v>1084945</v>
      </c>
      <c r="G401" s="458">
        <f>'TSTCH FGD'!$G$56</f>
        <v>471962</v>
      </c>
      <c r="H401" s="458">
        <f>'TSTCH FGD'!$H$56</f>
        <v>-2802</v>
      </c>
      <c r="I401" s="458">
        <f>'TSTCH FGD'!$I$56</f>
        <v>0</v>
      </c>
      <c r="J401" s="458">
        <f>'TSTCH FGD'!$J$56</f>
        <v>2135</v>
      </c>
      <c r="K401" s="458">
        <f>'TSTCH FGD'!$K$56</f>
        <v>0</v>
      </c>
      <c r="L401" s="458">
        <f>'TSTCH FGD'!$L$56</f>
        <v>0</v>
      </c>
      <c r="M401" s="458">
        <f>'TSTCH FGD'!$M$56</f>
        <v>3880846</v>
      </c>
    </row>
    <row r="402" spans="2:13" s="440" customFormat="1" hidden="1" outlineLevel="1">
      <c r="B402" s="770" t="str">
        <f>'TSTCM FGD'!$B$2</f>
        <v>Texas State Technical College - Marshall</v>
      </c>
      <c r="C402" s="458"/>
      <c r="D402" s="458">
        <f>'TSTCM FGD'!$D$56</f>
        <v>0</v>
      </c>
      <c r="E402" s="458">
        <f>'TSTCM FGD'!$E$56</f>
        <v>129535</v>
      </c>
      <c r="F402" s="458">
        <f>'TSTCM FGD'!$F$56</f>
        <v>294836</v>
      </c>
      <c r="G402" s="458">
        <f>'TSTCM FGD'!$G$56</f>
        <v>108856</v>
      </c>
      <c r="H402" s="458">
        <f>'TSTCM FGD'!$H$56</f>
        <v>-505</v>
      </c>
      <c r="I402" s="458">
        <f>'TSTCM FGD'!$I$56</f>
        <v>1686</v>
      </c>
      <c r="J402" s="458">
        <f>'TSTCM FGD'!$J$56</f>
        <v>0</v>
      </c>
      <c r="K402" s="458">
        <f>'TSTCM FGD'!$K$56</f>
        <v>0</v>
      </c>
      <c r="L402" s="458">
        <f>'TSTCM FGD'!$L$56</f>
        <v>0</v>
      </c>
      <c r="M402" s="458">
        <f>'TSTCM FGD'!$M$56</f>
        <v>534408</v>
      </c>
    </row>
    <row r="403" spans="2:13" s="440" customFormat="1" hidden="1" outlineLevel="1">
      <c r="B403" s="770" t="str">
        <f>'TSTCW FGD'!$B$2</f>
        <v>Texas State Technical College - Waco</v>
      </c>
      <c r="C403" s="458"/>
      <c r="D403" s="458">
        <f>'TSTCW FGD'!$D$56</f>
        <v>-1110</v>
      </c>
      <c r="E403" s="458">
        <f>'TSTCW FGD'!$E$56</f>
        <v>2321838</v>
      </c>
      <c r="F403" s="458">
        <f>'TSTCW FGD'!$F$56</f>
        <v>3436917</v>
      </c>
      <c r="G403" s="458">
        <f>'TSTCW FGD'!$G$56</f>
        <v>532014</v>
      </c>
      <c r="H403" s="458">
        <f>'TSTCW FGD'!$H$56</f>
        <v>-1467</v>
      </c>
      <c r="I403" s="458">
        <f>'TSTCW FGD'!$I$56</f>
        <v>3</v>
      </c>
      <c r="J403" s="458">
        <f>'TSTCW FGD'!$J$56</f>
        <v>64948</v>
      </c>
      <c r="K403" s="458">
        <f>'TSTCW FGD'!$K$56</f>
        <v>772379</v>
      </c>
      <c r="L403" s="458">
        <f>'TSTCW FGD'!$L$56</f>
        <v>0</v>
      </c>
      <c r="M403" s="458">
        <f>'TSTCW FGD'!$M$56</f>
        <v>7125522</v>
      </c>
    </row>
    <row r="404" spans="2:13" s="440" customFormat="1" hidden="1" outlineLevel="1">
      <c r="B404" s="770" t="str">
        <f>'TSTCWT FGD'!$B$2</f>
        <v>Texas State Technical College - West Texas</v>
      </c>
      <c r="C404" s="458"/>
      <c r="D404" s="458">
        <f>'TSTCWT FGD'!$D$56</f>
        <v>0</v>
      </c>
      <c r="E404" s="458">
        <f>'TSTCWT FGD'!$E$56</f>
        <v>1268907</v>
      </c>
      <c r="F404" s="458">
        <f>'TSTCWT FGD'!$F$56</f>
        <v>551497</v>
      </c>
      <c r="G404" s="458">
        <f>'TSTCWT FGD'!$G$56</f>
        <v>47273</v>
      </c>
      <c r="H404" s="458">
        <f>'TSTCWT FGD'!$H$56</f>
        <v>-1887</v>
      </c>
      <c r="I404" s="458">
        <f>'TSTCWT FGD'!$I$56</f>
        <v>0</v>
      </c>
      <c r="J404" s="458">
        <f>'TSTCWT FGD'!$J$56</f>
        <v>0</v>
      </c>
      <c r="K404" s="458">
        <f>'TSTCWT FGD'!$K$56</f>
        <v>0</v>
      </c>
      <c r="L404" s="458">
        <f>'TSTCWT FGD'!$L$56</f>
        <v>0</v>
      </c>
      <c r="M404" s="458">
        <f>'TSTCWT FGD'!$M$56</f>
        <v>1865790</v>
      </c>
    </row>
    <row r="405" spans="2:13" s="440" customFormat="1" hidden="1" outlineLevel="1">
      <c r="B405" s="770" t="str">
        <f>'TSTCNT FGD'!$B$2</f>
        <v>Texas State Technical College - North Texas</v>
      </c>
      <c r="C405" s="458"/>
      <c r="D405" s="458">
        <f>'TSTCNT FGD'!$D$56</f>
        <v>0</v>
      </c>
      <c r="E405" s="458">
        <f>'TSTCNT FGD'!$E$56</f>
        <v>158049</v>
      </c>
      <c r="F405" s="458">
        <f>'TSTCNT FGD'!$F$56</f>
        <v>2897</v>
      </c>
      <c r="G405" s="458">
        <f>'TSTCNT FGD'!$G$56</f>
        <v>25068</v>
      </c>
      <c r="H405" s="458">
        <f>'TSTCNT FGD'!$H$56</f>
        <v>-47</v>
      </c>
      <c r="I405" s="458">
        <f>'TSTCNT FGD'!$I$56</f>
        <v>0</v>
      </c>
      <c r="J405" s="458">
        <f>'TSTCNT FGD'!$J$56</f>
        <v>0</v>
      </c>
      <c r="K405" s="458">
        <f>'TSTCNT FGD'!$K$56</f>
        <v>0</v>
      </c>
      <c r="L405" s="458">
        <f>'TSTCNT FGD'!$L$56</f>
        <v>0</v>
      </c>
      <c r="M405" s="458">
        <f>'TSTCNT FGD'!$M$56</f>
        <v>185967</v>
      </c>
    </row>
    <row r="406" spans="2:13" s="440" customFormat="1" hidden="1" outlineLevel="1">
      <c r="B406" s="770" t="str">
        <f>'TSTCFB FGD'!$B$2</f>
        <v>Texas State Technical College - Fort Bend</v>
      </c>
      <c r="C406" s="458"/>
      <c r="D406" s="458">
        <f>'TSTCFB FGD'!$D$56</f>
        <v>0</v>
      </c>
      <c r="E406" s="458">
        <f>'TSTCFB FGD'!$E$56</f>
        <v>161296</v>
      </c>
      <c r="F406" s="458">
        <f>'TSTCFB FGD'!$F$56</f>
        <v>109616</v>
      </c>
      <c r="G406" s="458">
        <f>'TSTCFB FGD'!$G$56</f>
        <v>163111</v>
      </c>
      <c r="H406" s="458">
        <f>'TSTCFB FGD'!$H$56</f>
        <v>-75</v>
      </c>
      <c r="I406" s="458">
        <f>'TSTCFB FGD'!$I$56</f>
        <v>0</v>
      </c>
      <c r="J406" s="458">
        <f>'TSTCFB FGD'!$J$56</f>
        <v>603892</v>
      </c>
      <c r="K406" s="458">
        <f>'TSTCFB FGD'!$K$56</f>
        <v>0</v>
      </c>
      <c r="L406" s="458">
        <f>'TSTCFB FGD'!$L$56</f>
        <v>0</v>
      </c>
      <c r="M406" s="458">
        <f>'TSTCFB FGD'!$M$56</f>
        <v>1037840</v>
      </c>
    </row>
    <row r="407" spans="2:13" s="440" customFormat="1" collapsed="1">
      <c r="B407" s="464" t="s">
        <v>3</v>
      </c>
      <c r="C407" s="465"/>
      <c r="D407" s="465">
        <f t="shared" ref="D407:M407" si="38">SUM(D398:D406)</f>
        <v>-1110</v>
      </c>
      <c r="E407" s="465">
        <f t="shared" si="38"/>
        <v>6364231</v>
      </c>
      <c r="F407" s="465">
        <f t="shared" si="38"/>
        <v>5480708</v>
      </c>
      <c r="G407" s="465">
        <f t="shared" si="38"/>
        <v>1348284</v>
      </c>
      <c r="H407" s="465">
        <f t="shared" si="38"/>
        <v>-6783</v>
      </c>
      <c r="I407" s="465">
        <f t="shared" si="38"/>
        <v>1689</v>
      </c>
      <c r="J407" s="465">
        <f t="shared" si="38"/>
        <v>670975</v>
      </c>
      <c r="K407" s="465">
        <f t="shared" si="38"/>
        <v>772379</v>
      </c>
      <c r="L407" s="465">
        <f t="shared" si="38"/>
        <v>0</v>
      </c>
      <c r="M407" s="465">
        <f t="shared" si="38"/>
        <v>14630373</v>
      </c>
    </row>
    <row r="408" spans="2:13" s="440" customFormat="1" hidden="1" outlineLevel="1">
      <c r="B408" s="464" t="s">
        <v>94</v>
      </c>
      <c r="C408" s="465"/>
      <c r="D408" s="465"/>
      <c r="E408" s="465"/>
      <c r="F408" s="465"/>
      <c r="G408" s="465"/>
      <c r="H408" s="465"/>
      <c r="I408" s="465"/>
      <c r="J408" s="465"/>
      <c r="K408" s="465"/>
      <c r="L408" s="465"/>
      <c r="M408" s="465"/>
    </row>
    <row r="409" spans="2:13" s="440" customFormat="1" hidden="1" outlineLevel="1">
      <c r="B409" s="464" t="s">
        <v>96</v>
      </c>
      <c r="C409" s="465"/>
      <c r="D409" s="465"/>
      <c r="E409" s="465"/>
      <c r="F409" s="465"/>
      <c r="G409" s="465"/>
      <c r="H409" s="465"/>
      <c r="I409" s="465"/>
      <c r="J409" s="465"/>
      <c r="K409" s="465"/>
      <c r="L409" s="465"/>
      <c r="M409" s="465"/>
    </row>
    <row r="410" spans="2:13" s="440" customFormat="1" hidden="1" outlineLevel="1">
      <c r="B410" s="464" t="s">
        <v>109</v>
      </c>
      <c r="C410" s="465"/>
      <c r="D410" s="465"/>
      <c r="E410" s="465"/>
      <c r="F410" s="465"/>
      <c r="G410" s="465"/>
      <c r="H410" s="465"/>
      <c r="I410" s="465"/>
      <c r="J410" s="465"/>
      <c r="K410" s="465"/>
      <c r="L410" s="465"/>
      <c r="M410" s="465"/>
    </row>
    <row r="411" spans="2:13" s="440" customFormat="1" hidden="1" outlineLevel="1">
      <c r="B411" s="464" t="s">
        <v>97</v>
      </c>
      <c r="C411" s="465"/>
      <c r="D411" s="465">
        <f>'TSTCH FGD'!$D$57</f>
        <v>34338877</v>
      </c>
      <c r="E411" s="465">
        <f>'TSTCH FGD'!$E$57</f>
        <v>9246207</v>
      </c>
      <c r="F411" s="465">
        <f>'TSTCH FGD'!$F$57</f>
        <v>1084945</v>
      </c>
      <c r="G411" s="465">
        <f>'TSTCH FGD'!$G$57</f>
        <v>8272781</v>
      </c>
      <c r="H411" s="465">
        <f>'TSTCH FGD'!$H$57</f>
        <v>-2802</v>
      </c>
      <c r="I411" s="465">
        <f>'TSTCH FGD'!$I$57</f>
        <v>0</v>
      </c>
      <c r="J411" s="465">
        <f>'TSTCH FGD'!$J$57</f>
        <v>2135</v>
      </c>
      <c r="K411" s="465">
        <f>'TSTCH FGD'!$K$57</f>
        <v>0</v>
      </c>
      <c r="L411" s="465">
        <f>'TSTCH FGD'!$L$57</f>
        <v>0</v>
      </c>
      <c r="M411" s="465">
        <f>'TSTCH FGD'!$M$57</f>
        <v>52942143</v>
      </c>
    </row>
    <row r="412" spans="2:13" s="440" customFormat="1" hidden="1" outlineLevel="1">
      <c r="B412" s="464" t="s">
        <v>99</v>
      </c>
      <c r="C412" s="465"/>
      <c r="D412" s="465">
        <f>'TSTCM FGD'!$D$57</f>
        <v>7480269</v>
      </c>
      <c r="E412" s="465">
        <f>'TSTCM FGD'!$E$57</f>
        <v>2027144</v>
      </c>
      <c r="F412" s="465">
        <f>'TSTCM FGD'!$F$57</f>
        <v>294836</v>
      </c>
      <c r="G412" s="465">
        <f>'TSTCM FGD'!$G$57</f>
        <v>3025475</v>
      </c>
      <c r="H412" s="465">
        <f>'TSTCM FGD'!$H$57</f>
        <v>-505</v>
      </c>
      <c r="I412" s="465">
        <f>'TSTCM FGD'!$I$57</f>
        <v>1686</v>
      </c>
      <c r="J412" s="465">
        <f>'TSTCM FGD'!$J$57</f>
        <v>0</v>
      </c>
      <c r="K412" s="465">
        <f>'TSTCM FGD'!$K$57</f>
        <v>0</v>
      </c>
      <c r="L412" s="465">
        <f>'TSTCM FGD'!$L$57</f>
        <v>0</v>
      </c>
      <c r="M412" s="465">
        <f>'TSTCM FGD'!$M$57</f>
        <v>12828905</v>
      </c>
    </row>
    <row r="413" spans="2:13" s="440" customFormat="1" hidden="1" outlineLevel="1">
      <c r="B413" s="464" t="s">
        <v>100</v>
      </c>
      <c r="C413" s="465"/>
      <c r="D413" s="465">
        <f>'TSTCW FGD'!$D$57</f>
        <v>52878133</v>
      </c>
      <c r="E413" s="465">
        <f>'TSTCW FGD'!$E$57</f>
        <v>15129285</v>
      </c>
      <c r="F413" s="465">
        <f>'TSTCW FGD'!$F$57</f>
        <v>3436917</v>
      </c>
      <c r="G413" s="465">
        <f>'TSTCW FGD'!$G$57</f>
        <v>51827247</v>
      </c>
      <c r="H413" s="465">
        <f>'TSTCW FGD'!$H$57</f>
        <v>-1467</v>
      </c>
      <c r="I413" s="465">
        <f>'TSTCW FGD'!$I$57</f>
        <v>3</v>
      </c>
      <c r="J413" s="465">
        <f>'TSTCW FGD'!$J$57</f>
        <v>64948</v>
      </c>
      <c r="K413" s="465">
        <f>'TSTCW FGD'!$K$57</f>
        <v>772379</v>
      </c>
      <c r="L413" s="465">
        <f>'TSTCW FGD'!$L$57</f>
        <v>0</v>
      </c>
      <c r="M413" s="465">
        <f>'TSTCW FGD'!$M$57</f>
        <v>124107445</v>
      </c>
    </row>
    <row r="414" spans="2:13" s="440" customFormat="1" hidden="1" outlineLevel="1">
      <c r="B414" s="464" t="s">
        <v>322</v>
      </c>
      <c r="C414" s="465"/>
      <c r="D414" s="465">
        <f>'TSTCWT FGD'!$D$57</f>
        <v>20359061</v>
      </c>
      <c r="E414" s="465">
        <f>'TSTCWT FGD'!$E$57</f>
        <v>3617497</v>
      </c>
      <c r="F414" s="465">
        <f>'TSTCWT FGD'!$F$57</f>
        <v>551497</v>
      </c>
      <c r="G414" s="465">
        <f>'TSTCWT FGD'!$G$57</f>
        <v>5181562</v>
      </c>
      <c r="H414" s="465">
        <f>'TSTCWT FGD'!$H$57</f>
        <v>-1887</v>
      </c>
      <c r="I414" s="465">
        <f>'TSTCWT FGD'!$I$57</f>
        <v>0</v>
      </c>
      <c r="J414" s="465">
        <f>'TSTCWT FGD'!$J$57</f>
        <v>0</v>
      </c>
      <c r="K414" s="465">
        <f>'TSTCWT FGD'!$K$57</f>
        <v>0</v>
      </c>
      <c r="L414" s="465">
        <f>'TSTCWT FGD'!$L$57</f>
        <v>0</v>
      </c>
      <c r="M414" s="465">
        <f>'TSTCWT FGD'!$M$57</f>
        <v>29707730</v>
      </c>
    </row>
    <row r="415" spans="2:13" s="440" customFormat="1" hidden="1" outlineLevel="1">
      <c r="B415" s="464" t="s">
        <v>322</v>
      </c>
      <c r="C415" s="465"/>
      <c r="D415" s="465">
        <f>'TSTCNT FGD'!$D$57</f>
        <v>5481007</v>
      </c>
      <c r="E415" s="465">
        <f>'TSTCNT FGD'!$E$57</f>
        <v>832565</v>
      </c>
      <c r="F415" s="465">
        <f>'TSTCNT FGD'!$F$57</f>
        <v>2897</v>
      </c>
      <c r="G415" s="465">
        <f>'TSTCNT FGD'!$G$57</f>
        <v>1273925</v>
      </c>
      <c r="H415" s="465">
        <f>'TSTCNT FGD'!$H$57</f>
        <v>-47</v>
      </c>
      <c r="I415" s="465">
        <f>'TSTCNT FGD'!$I$57</f>
        <v>0</v>
      </c>
      <c r="J415" s="465">
        <f>'TSTCNT FGD'!$J$57</f>
        <v>0</v>
      </c>
      <c r="K415" s="465">
        <f>'TSTCNT FGD'!$K$57</f>
        <v>0</v>
      </c>
      <c r="L415" s="465">
        <f>'TSTCNT FGD'!$L$57</f>
        <v>0</v>
      </c>
      <c r="M415" s="465">
        <f>'TSTCNT FGD'!$M$57</f>
        <v>7590347</v>
      </c>
    </row>
    <row r="416" spans="2:13" s="440" customFormat="1" hidden="1" outlineLevel="1">
      <c r="B416" s="464" t="s">
        <v>322</v>
      </c>
      <c r="C416" s="465"/>
      <c r="D416" s="465">
        <f>'TSTCFB FGD'!$D$57</f>
        <v>10415477</v>
      </c>
      <c r="E416" s="465">
        <f>'TSTCFB FGD'!$E$57</f>
        <v>2158173</v>
      </c>
      <c r="F416" s="465">
        <f>'TSTCFB FGD'!$F$57</f>
        <v>109616</v>
      </c>
      <c r="G416" s="465">
        <f>'TSTCFB FGD'!$G$57</f>
        <v>3016049</v>
      </c>
      <c r="H416" s="465">
        <f>'TSTCFB FGD'!$H$57</f>
        <v>-75</v>
      </c>
      <c r="I416" s="465">
        <f>'TSTCFB FGD'!$I$57</f>
        <v>0</v>
      </c>
      <c r="J416" s="465">
        <f>'TSTCFB FGD'!$J$57</f>
        <v>603892</v>
      </c>
      <c r="K416" s="465">
        <f>'TSTCFB FGD'!$K$57</f>
        <v>0</v>
      </c>
      <c r="L416" s="465">
        <f>'TSTCFB FGD'!$L$57</f>
        <v>0</v>
      </c>
      <c r="M416" s="465">
        <f>'TSTCFB FGD'!$M$57</f>
        <v>16303132</v>
      </c>
    </row>
    <row r="417" spans="2:13" s="440" customFormat="1" collapsed="1">
      <c r="B417" s="526" t="s">
        <v>67</v>
      </c>
      <c r="C417" s="465"/>
      <c r="D417" s="465">
        <f t="shared" ref="D417:M417" si="39">SUM(D408:D416)</f>
        <v>130952824</v>
      </c>
      <c r="E417" s="465">
        <f t="shared" si="39"/>
        <v>33010871</v>
      </c>
      <c r="F417" s="465">
        <f t="shared" si="39"/>
        <v>5480708</v>
      </c>
      <c r="G417" s="465">
        <f t="shared" si="39"/>
        <v>72597039</v>
      </c>
      <c r="H417" s="465">
        <f t="shared" si="39"/>
        <v>-6783</v>
      </c>
      <c r="I417" s="465">
        <f t="shared" si="39"/>
        <v>1689</v>
      </c>
      <c r="J417" s="465">
        <f t="shared" si="39"/>
        <v>670975</v>
      </c>
      <c r="K417" s="465">
        <f t="shared" si="39"/>
        <v>772379</v>
      </c>
      <c r="L417" s="465">
        <f t="shared" si="39"/>
        <v>0</v>
      </c>
      <c r="M417" s="465">
        <f t="shared" si="39"/>
        <v>243479702</v>
      </c>
    </row>
    <row r="418" spans="2:13" s="440" customFormat="1">
      <c r="C418" s="458"/>
      <c r="D418" s="458"/>
      <c r="E418" s="458"/>
      <c r="F418" s="458"/>
      <c r="G418" s="458"/>
      <c r="H418" s="458"/>
      <c r="I418" s="458"/>
      <c r="J418" s="458"/>
      <c r="K418" s="458"/>
      <c r="L418" s="458"/>
      <c r="M418" s="458"/>
    </row>
    <row r="419" spans="2:13" s="440" customFormat="1" ht="13.8">
      <c r="B419" s="527" t="s">
        <v>71</v>
      </c>
      <c r="C419" s="512"/>
      <c r="D419" s="512"/>
      <c r="E419" s="512"/>
      <c r="F419" s="512"/>
      <c r="G419" s="1176"/>
      <c r="H419" s="1176"/>
      <c r="I419" s="1176"/>
      <c r="J419" s="1176"/>
      <c r="K419" s="1176"/>
      <c r="L419" s="512"/>
      <c r="M419" s="512"/>
    </row>
    <row r="420" spans="2:13" s="440" customFormat="1" ht="13.8" hidden="1" outlineLevel="1">
      <c r="B420" s="770"/>
      <c r="C420" s="458"/>
      <c r="D420" s="458"/>
      <c r="E420" s="458"/>
      <c r="F420" s="458"/>
      <c r="G420" s="773"/>
      <c r="H420" s="773"/>
      <c r="I420" s="773"/>
      <c r="J420" s="773"/>
      <c r="K420" s="773"/>
      <c r="L420" s="458"/>
      <c r="M420" s="458"/>
    </row>
    <row r="421" spans="2:13" s="440" customFormat="1" ht="13.8" hidden="1" outlineLevel="1">
      <c r="B421" s="770"/>
      <c r="C421" s="458"/>
      <c r="D421" s="458"/>
      <c r="E421" s="458"/>
      <c r="F421" s="458"/>
      <c r="G421" s="773"/>
      <c r="H421" s="773"/>
      <c r="I421" s="773"/>
      <c r="J421" s="773"/>
      <c r="K421" s="773"/>
      <c r="L421" s="458"/>
      <c r="M421" s="458"/>
    </row>
    <row r="422" spans="2:13" s="440" customFormat="1" ht="13.8" hidden="1" outlineLevel="1">
      <c r="B422" s="770"/>
      <c r="C422" s="458"/>
      <c r="D422" s="458"/>
      <c r="E422" s="458"/>
      <c r="F422" s="458"/>
      <c r="G422" s="773"/>
      <c r="H422" s="773"/>
      <c r="I422" s="773"/>
      <c r="J422" s="773"/>
      <c r="K422" s="773"/>
      <c r="L422" s="458"/>
      <c r="M422" s="458"/>
    </row>
    <row r="423" spans="2:13" s="440" customFormat="1" ht="13.8" hidden="1" outlineLevel="1">
      <c r="B423" s="770" t="str">
        <f>'TSTCH FGD'!$B$2</f>
        <v>Texas State Technical College - Harlingen</v>
      </c>
      <c r="C423" s="458"/>
      <c r="D423" s="458">
        <f>'TSTCH FGD'!$D$60</f>
        <v>17254845</v>
      </c>
      <c r="E423" s="458">
        <f>'TSTCH FGD'!$E$60</f>
        <v>2530232</v>
      </c>
      <c r="F423" s="458">
        <f>'TSTCH FGD'!$F$60</f>
        <v>0</v>
      </c>
      <c r="G423" s="773">
        <f>'TSTCH FGD'!$G$60</f>
        <v>1045536</v>
      </c>
      <c r="H423" s="773">
        <f>'TSTCH FGD'!$H$60</f>
        <v>0</v>
      </c>
      <c r="I423" s="773">
        <f>'TSTCH FGD'!$I$60</f>
        <v>0</v>
      </c>
      <c r="J423" s="773">
        <f>'TSTCH FGD'!$J$60</f>
        <v>0</v>
      </c>
      <c r="K423" s="773">
        <f>'TSTCH FGD'!$K$60</f>
        <v>0</v>
      </c>
      <c r="L423" s="458">
        <f>'TSTCH FGD'!$L$60</f>
        <v>0</v>
      </c>
      <c r="M423" s="458">
        <f>'TSTCH FGD'!$M$60</f>
        <v>20830613</v>
      </c>
    </row>
    <row r="424" spans="2:13" s="440" customFormat="1" ht="13.8" hidden="1" outlineLevel="1">
      <c r="B424" s="770" t="str">
        <f>'TSTCM FGD'!$B$2</f>
        <v>Texas State Technical College - Marshall</v>
      </c>
      <c r="C424" s="458"/>
      <c r="D424" s="458">
        <f>'TSTCM FGD'!$D$60</f>
        <v>3867509</v>
      </c>
      <c r="E424" s="458">
        <f>'TSTCM FGD'!$E$60</f>
        <v>467177</v>
      </c>
      <c r="F424" s="458">
        <f>'TSTCM FGD'!$F$60</f>
        <v>0</v>
      </c>
      <c r="G424" s="773">
        <f>'TSTCM FGD'!$G$60</f>
        <v>161836</v>
      </c>
      <c r="H424" s="773">
        <f>'TSTCM FGD'!$H$60</f>
        <v>0</v>
      </c>
      <c r="I424" s="773">
        <f>'TSTCM FGD'!$I$60</f>
        <v>0</v>
      </c>
      <c r="J424" s="773">
        <f>'TSTCM FGD'!$J$60</f>
        <v>0</v>
      </c>
      <c r="K424" s="773">
        <f>'TSTCM FGD'!$K$60</f>
        <v>0</v>
      </c>
      <c r="L424" s="458">
        <f>'TSTCM FGD'!$L$60</f>
        <v>0</v>
      </c>
      <c r="M424" s="458">
        <f>'TSTCM FGD'!$M$60</f>
        <v>4496522</v>
      </c>
    </row>
    <row r="425" spans="2:13" s="440" customFormat="1" ht="13.8" hidden="1" outlineLevel="1">
      <c r="B425" s="770" t="str">
        <f>'TSTCW FGD'!$B$2</f>
        <v>Texas State Technical College - Waco</v>
      </c>
      <c r="C425" s="458"/>
      <c r="D425" s="458">
        <f>'TSTCW FGD'!$D$60</f>
        <v>24668185</v>
      </c>
      <c r="E425" s="458">
        <f>'TSTCW FGD'!$E$60</f>
        <v>5114174</v>
      </c>
      <c r="F425" s="458">
        <f>'TSTCW FGD'!$F$60</f>
        <v>0</v>
      </c>
      <c r="G425" s="773">
        <f>'TSTCW FGD'!$G$60</f>
        <v>9172149</v>
      </c>
      <c r="H425" s="773">
        <f>'TSTCW FGD'!$H$60</f>
        <v>0</v>
      </c>
      <c r="I425" s="773">
        <f>'TSTCW FGD'!$I$60</f>
        <v>0</v>
      </c>
      <c r="J425" s="773">
        <f>'TSTCW FGD'!$J$60</f>
        <v>0</v>
      </c>
      <c r="K425" s="773">
        <f>'TSTCW FGD'!$K$60</f>
        <v>0</v>
      </c>
      <c r="L425" s="458">
        <f>'TSTCW FGD'!$L$60</f>
        <v>0</v>
      </c>
      <c r="M425" s="458">
        <f>'TSTCW FGD'!$M$60</f>
        <v>38954508</v>
      </c>
    </row>
    <row r="426" spans="2:13" s="440" customFormat="1" ht="13.8" hidden="1" outlineLevel="1">
      <c r="B426" s="770" t="str">
        <f>'TSTCWT FGD'!$B$2</f>
        <v>Texas State Technical College - West Texas</v>
      </c>
      <c r="C426" s="458"/>
      <c r="D426" s="458">
        <f>'TSTCWT FGD'!$D$60</f>
        <v>8619908</v>
      </c>
      <c r="E426" s="458">
        <f>'TSTCWT FGD'!$E$60</f>
        <v>902431</v>
      </c>
      <c r="F426" s="458">
        <f>'TSTCWT FGD'!$F$60</f>
        <v>0</v>
      </c>
      <c r="G426" s="773">
        <f>'TSTCWT FGD'!$G$60</f>
        <v>507309</v>
      </c>
      <c r="H426" s="773">
        <f>'TSTCWT FGD'!$H$60</f>
        <v>0</v>
      </c>
      <c r="I426" s="773">
        <f>'TSTCWT FGD'!$I$60</f>
        <v>0</v>
      </c>
      <c r="J426" s="773">
        <f>'TSTCWT FGD'!$J$60</f>
        <v>0</v>
      </c>
      <c r="K426" s="773">
        <f>'TSTCWT FGD'!$K$60</f>
        <v>0</v>
      </c>
      <c r="L426" s="458">
        <f>'TSTCWT FGD'!$L$60</f>
        <v>0</v>
      </c>
      <c r="M426" s="458">
        <f>'TSTCWT FGD'!$M$60</f>
        <v>10029648</v>
      </c>
    </row>
    <row r="427" spans="2:13" s="440" customFormat="1" ht="13.8" hidden="1" outlineLevel="1">
      <c r="B427" s="770" t="str">
        <f>'TSTCNT FGD'!$B$2</f>
        <v>Texas State Technical College - North Texas</v>
      </c>
      <c r="C427" s="458"/>
      <c r="D427" s="458">
        <f>'TSTCNT FGD'!$D$60</f>
        <v>2567655</v>
      </c>
      <c r="E427" s="458">
        <f>'TSTCNT FGD'!$E$60</f>
        <v>361245</v>
      </c>
      <c r="F427" s="458">
        <f>'TSTCNT FGD'!$F$60</f>
        <v>0</v>
      </c>
      <c r="G427" s="773">
        <f>'TSTCNT FGD'!$G$60</f>
        <v>43325</v>
      </c>
      <c r="H427" s="773">
        <f>'TSTCNT FGD'!$H$60</f>
        <v>0</v>
      </c>
      <c r="I427" s="773">
        <f>'TSTCNT FGD'!$I$60</f>
        <v>0</v>
      </c>
      <c r="J427" s="773">
        <f>'TSTCNT FGD'!$J$60</f>
        <v>0</v>
      </c>
      <c r="K427" s="773">
        <f>'TSTCNT FGD'!$K$60</f>
        <v>0</v>
      </c>
      <c r="L427" s="458">
        <f>'TSTCNT FGD'!$L$60</f>
        <v>0</v>
      </c>
      <c r="M427" s="458">
        <f>'TSTCNT FGD'!$M$60</f>
        <v>2972225</v>
      </c>
    </row>
    <row r="428" spans="2:13" s="440" customFormat="1" ht="13.8" hidden="1" outlineLevel="1">
      <c r="B428" s="770" t="str">
        <f>'TSTCFB FGD'!$B$2</f>
        <v>Texas State Technical College - Fort Bend</v>
      </c>
      <c r="C428" s="458"/>
      <c r="D428" s="458">
        <f>'TSTCFB FGD'!$D$60</f>
        <v>3973311</v>
      </c>
      <c r="E428" s="458">
        <f>'TSTCFB FGD'!$E$60</f>
        <v>562329</v>
      </c>
      <c r="F428" s="458">
        <f>'TSTCFB FGD'!$F$60</f>
        <v>0</v>
      </c>
      <c r="G428" s="773">
        <f>'TSTCFB FGD'!$G$60</f>
        <v>13009</v>
      </c>
      <c r="H428" s="773">
        <f>'TSTCFB FGD'!$H$60</f>
        <v>0</v>
      </c>
      <c r="I428" s="773">
        <f>'TSTCFB FGD'!$I$60</f>
        <v>0</v>
      </c>
      <c r="J428" s="773">
        <f>'TSTCFB FGD'!$J$60</f>
        <v>0</v>
      </c>
      <c r="K428" s="773">
        <f>'TSTCFB FGD'!$K$60</f>
        <v>0</v>
      </c>
      <c r="L428" s="458">
        <f>'TSTCFB FGD'!$L$60</f>
        <v>0</v>
      </c>
      <c r="M428" s="458">
        <f>'TSTCFB FGD'!$M$60</f>
        <v>4548649</v>
      </c>
    </row>
    <row r="429" spans="2:13" s="440" customFormat="1" collapsed="1">
      <c r="B429" s="440" t="s">
        <v>14</v>
      </c>
      <c r="C429" s="458"/>
      <c r="D429" s="458">
        <f t="shared" ref="D429:M429" si="40">SUM(D420:D428)</f>
        <v>60951413</v>
      </c>
      <c r="E429" s="458">
        <f t="shared" si="40"/>
        <v>9937588</v>
      </c>
      <c r="F429" s="458">
        <f t="shared" si="40"/>
        <v>0</v>
      </c>
      <c r="G429" s="458">
        <f t="shared" si="40"/>
        <v>10943164</v>
      </c>
      <c r="H429" s="458">
        <f t="shared" si="40"/>
        <v>0</v>
      </c>
      <c r="I429" s="458">
        <f t="shared" si="40"/>
        <v>0</v>
      </c>
      <c r="J429" s="458">
        <f t="shared" si="40"/>
        <v>0</v>
      </c>
      <c r="K429" s="458">
        <f t="shared" si="40"/>
        <v>0</v>
      </c>
      <c r="L429" s="458">
        <f t="shared" si="40"/>
        <v>0</v>
      </c>
      <c r="M429" s="458">
        <f t="shared" si="40"/>
        <v>81832165</v>
      </c>
    </row>
    <row r="430" spans="2:13" s="440" customFormat="1" hidden="1" outlineLevel="1">
      <c r="B430" s="770"/>
      <c r="C430" s="458"/>
      <c r="D430" s="458"/>
      <c r="E430" s="458"/>
      <c r="F430" s="458"/>
      <c r="G430" s="458"/>
      <c r="H430" s="458"/>
      <c r="I430" s="458"/>
      <c r="J430" s="458"/>
      <c r="K430" s="458"/>
      <c r="L430" s="458"/>
      <c r="M430" s="458"/>
    </row>
    <row r="431" spans="2:13" s="440" customFormat="1" hidden="1" outlineLevel="1">
      <c r="B431" s="770"/>
      <c r="C431" s="458"/>
      <c r="D431" s="458"/>
      <c r="E431" s="458"/>
      <c r="F431" s="458"/>
      <c r="G431" s="458"/>
      <c r="H431" s="458"/>
      <c r="I431" s="458"/>
      <c r="J431" s="458"/>
      <c r="K431" s="458"/>
      <c r="L431" s="458"/>
      <c r="M431" s="458"/>
    </row>
    <row r="432" spans="2:13" s="440" customFormat="1" hidden="1" outlineLevel="1">
      <c r="B432" s="770"/>
      <c r="C432" s="458"/>
      <c r="D432" s="458"/>
      <c r="E432" s="458"/>
      <c r="F432" s="458"/>
      <c r="G432" s="458"/>
      <c r="H432" s="458"/>
      <c r="I432" s="458"/>
      <c r="J432" s="458"/>
      <c r="K432" s="458"/>
      <c r="L432" s="458"/>
      <c r="M432" s="458"/>
    </row>
    <row r="433" spans="2:13" s="440" customFormat="1" hidden="1" outlineLevel="1">
      <c r="B433" s="770" t="str">
        <f>'TSTCH FGD'!$B$2</f>
        <v>Texas State Technical College - Harlingen</v>
      </c>
      <c r="C433" s="458"/>
      <c r="D433" s="458">
        <f>'TSTCH FGD'!$D$61</f>
        <v>0</v>
      </c>
      <c r="E433" s="458">
        <f>'TSTCH FGD'!$E$61</f>
        <v>0</v>
      </c>
      <c r="F433" s="458">
        <f>'TSTCH FGD'!$F$61</f>
        <v>0</v>
      </c>
      <c r="G433" s="458">
        <f>'TSTCH FGD'!$G$61</f>
        <v>0</v>
      </c>
      <c r="H433" s="458">
        <f>'TSTCH FGD'!$H$61</f>
        <v>0</v>
      </c>
      <c r="I433" s="458">
        <f>'TSTCH FGD'!$I$61</f>
        <v>0</v>
      </c>
      <c r="J433" s="458">
        <f>'TSTCH FGD'!$J$61</f>
        <v>0</v>
      </c>
      <c r="K433" s="458">
        <f>'TSTCH FGD'!$K$61</f>
        <v>0</v>
      </c>
      <c r="L433" s="458">
        <f>'TSTCH FGD'!$L$61</f>
        <v>0</v>
      </c>
      <c r="M433" s="458">
        <f>'TSTCH FGD'!$M$61</f>
        <v>0</v>
      </c>
    </row>
    <row r="434" spans="2:13" s="440" customFormat="1" hidden="1" outlineLevel="1">
      <c r="B434" s="770" t="str">
        <f>'TSTCM FGD'!$B$2</f>
        <v>Texas State Technical College - Marshall</v>
      </c>
      <c r="C434" s="458"/>
      <c r="D434" s="458">
        <f>'TSTCM FGD'!$D$61</f>
        <v>0</v>
      </c>
      <c r="E434" s="458">
        <f>'TSTCM FGD'!$E$61</f>
        <v>0</v>
      </c>
      <c r="F434" s="458">
        <f>'TSTCM FGD'!$F$61</f>
        <v>0</v>
      </c>
      <c r="G434" s="458">
        <f>'TSTCM FGD'!$G$61</f>
        <v>0</v>
      </c>
      <c r="H434" s="458">
        <f>'TSTCM FGD'!$H$61</f>
        <v>0</v>
      </c>
      <c r="I434" s="458">
        <f>'TSTCM FGD'!$I$61</f>
        <v>0</v>
      </c>
      <c r="J434" s="458">
        <f>'TSTCM FGD'!$J$61</f>
        <v>0</v>
      </c>
      <c r="K434" s="458">
        <f>'TSTCM FGD'!$K$61</f>
        <v>0</v>
      </c>
      <c r="L434" s="458">
        <f>'TSTCM FGD'!$L$61</f>
        <v>0</v>
      </c>
      <c r="M434" s="458">
        <f>'TSTCM FGD'!$M$61</f>
        <v>0</v>
      </c>
    </row>
    <row r="435" spans="2:13" s="440" customFormat="1" hidden="1" outlineLevel="1">
      <c r="B435" s="770" t="str">
        <f>'TSTCW FGD'!$B$2</f>
        <v>Texas State Technical College - Waco</v>
      </c>
      <c r="C435" s="458"/>
      <c r="D435" s="458">
        <f>'TSTCW FGD'!$D$61</f>
        <v>0</v>
      </c>
      <c r="E435" s="458">
        <f>'TSTCW FGD'!$E$61</f>
        <v>0</v>
      </c>
      <c r="F435" s="458">
        <f>'TSTCW FGD'!$F$61</f>
        <v>0</v>
      </c>
      <c r="G435" s="458">
        <f>'TSTCW FGD'!$G$61</f>
        <v>0</v>
      </c>
      <c r="H435" s="458">
        <f>'TSTCW FGD'!$H$61</f>
        <v>0</v>
      </c>
      <c r="I435" s="458">
        <f>'TSTCW FGD'!$I$61</f>
        <v>0</v>
      </c>
      <c r="J435" s="458">
        <f>'TSTCW FGD'!$J$61</f>
        <v>0</v>
      </c>
      <c r="K435" s="458">
        <f>'TSTCW FGD'!$K$61</f>
        <v>0</v>
      </c>
      <c r="L435" s="458">
        <f>'TSTCW FGD'!$L$61</f>
        <v>0</v>
      </c>
      <c r="M435" s="458">
        <f>'TSTCW FGD'!$M$61</f>
        <v>0</v>
      </c>
    </row>
    <row r="436" spans="2:13" s="440" customFormat="1" hidden="1" outlineLevel="1">
      <c r="B436" s="770" t="str">
        <f>'TSTCWT FGD'!$B$2</f>
        <v>Texas State Technical College - West Texas</v>
      </c>
      <c r="C436" s="458"/>
      <c r="D436" s="458">
        <f>'TSTCWT FGD'!$D$61</f>
        <v>0</v>
      </c>
      <c r="E436" s="458">
        <f>'TSTCWT FGD'!$E$61</f>
        <v>0</v>
      </c>
      <c r="F436" s="458">
        <f>'TSTCWT FGD'!$F$61</f>
        <v>0</v>
      </c>
      <c r="G436" s="458">
        <f>'TSTCWT FGD'!$G$61</f>
        <v>0</v>
      </c>
      <c r="H436" s="458">
        <f>'TSTCWT FGD'!$H$61</f>
        <v>0</v>
      </c>
      <c r="I436" s="458">
        <f>'TSTCWT FGD'!$I$61</f>
        <v>0</v>
      </c>
      <c r="J436" s="458">
        <f>'TSTCWT FGD'!$J$61</f>
        <v>0</v>
      </c>
      <c r="K436" s="458">
        <f>'TSTCWT FGD'!$K$61</f>
        <v>0</v>
      </c>
      <c r="L436" s="458">
        <f>'TSTCWT FGD'!$L$61</f>
        <v>0</v>
      </c>
      <c r="M436" s="458">
        <f>'TSTCWT FGD'!$M$61</f>
        <v>0</v>
      </c>
    </row>
    <row r="437" spans="2:13" s="440" customFormat="1" hidden="1" outlineLevel="1">
      <c r="B437" s="770" t="str">
        <f>'TSTCNT FGD'!$B$2</f>
        <v>Texas State Technical College - North Texas</v>
      </c>
      <c r="C437" s="458"/>
      <c r="D437" s="458">
        <f>'TSTCNT FGD'!$D$61</f>
        <v>0</v>
      </c>
      <c r="E437" s="458">
        <f>'TSTCNT FGD'!$E$61</f>
        <v>0</v>
      </c>
      <c r="F437" s="458">
        <f>'TSTCNT FGD'!$F$61</f>
        <v>0</v>
      </c>
      <c r="G437" s="458">
        <f>'TSTCNT FGD'!$G$61</f>
        <v>0</v>
      </c>
      <c r="H437" s="458">
        <f>'TSTCNT FGD'!$H$61</f>
        <v>0</v>
      </c>
      <c r="I437" s="458">
        <f>'TSTCNT FGD'!$I$61</f>
        <v>0</v>
      </c>
      <c r="J437" s="458">
        <f>'TSTCNT FGD'!$J$61</f>
        <v>0</v>
      </c>
      <c r="K437" s="458">
        <f>'TSTCNT FGD'!$K$61</f>
        <v>0</v>
      </c>
      <c r="L437" s="458">
        <f>'TSTCNT FGD'!$L$61</f>
        <v>0</v>
      </c>
      <c r="M437" s="458">
        <f>'TSTCNT FGD'!$M$61</f>
        <v>0</v>
      </c>
    </row>
    <row r="438" spans="2:13" s="440" customFormat="1" hidden="1" outlineLevel="1">
      <c r="B438" s="770" t="str">
        <f>'TSTCFB FGD'!$B$2</f>
        <v>Texas State Technical College - Fort Bend</v>
      </c>
      <c r="C438" s="458"/>
      <c r="D438" s="458">
        <f>'TSTCFB FGD'!$D$61</f>
        <v>0</v>
      </c>
      <c r="E438" s="458">
        <f>'TSTCFB FGD'!$E$61</f>
        <v>0</v>
      </c>
      <c r="F438" s="458">
        <f>'TSTCFB FGD'!$F$61</f>
        <v>0</v>
      </c>
      <c r="G438" s="458">
        <f>'TSTCFB FGD'!$G$61</f>
        <v>0</v>
      </c>
      <c r="H438" s="458">
        <f>'TSTCFB FGD'!$H$61</f>
        <v>0</v>
      </c>
      <c r="I438" s="458">
        <f>'TSTCFB FGD'!$I$61</f>
        <v>0</v>
      </c>
      <c r="J438" s="458">
        <f>'TSTCFB FGD'!$J$61</f>
        <v>0</v>
      </c>
      <c r="K438" s="458">
        <f>'TSTCFB FGD'!$K$61</f>
        <v>0</v>
      </c>
      <c r="L438" s="458">
        <f>'TSTCFB FGD'!$L$61</f>
        <v>0</v>
      </c>
      <c r="M438" s="458">
        <f>'TSTCFB FGD'!$M$61</f>
        <v>0</v>
      </c>
    </row>
    <row r="439" spans="2:13" s="440" customFormat="1" collapsed="1">
      <c r="B439" s="440" t="s">
        <v>15</v>
      </c>
      <c r="C439" s="458"/>
      <c r="D439" s="458">
        <f t="shared" ref="D439:M439" si="41">SUM(D430:D438)</f>
        <v>0</v>
      </c>
      <c r="E439" s="458">
        <f t="shared" si="41"/>
        <v>0</v>
      </c>
      <c r="F439" s="458">
        <f t="shared" si="41"/>
        <v>0</v>
      </c>
      <c r="G439" s="458">
        <f t="shared" si="41"/>
        <v>0</v>
      </c>
      <c r="H439" s="458">
        <f t="shared" si="41"/>
        <v>0</v>
      </c>
      <c r="I439" s="458">
        <f t="shared" si="41"/>
        <v>0</v>
      </c>
      <c r="J439" s="458">
        <f t="shared" si="41"/>
        <v>0</v>
      </c>
      <c r="K439" s="458">
        <f t="shared" si="41"/>
        <v>0</v>
      </c>
      <c r="L439" s="458">
        <f t="shared" si="41"/>
        <v>0</v>
      </c>
      <c r="M439" s="458">
        <f t="shared" si="41"/>
        <v>0</v>
      </c>
    </row>
    <row r="440" spans="2:13" s="440" customFormat="1" hidden="1" outlineLevel="1">
      <c r="B440" s="770"/>
      <c r="C440" s="458"/>
      <c r="D440" s="458"/>
      <c r="E440" s="458"/>
      <c r="F440" s="458"/>
      <c r="G440" s="458"/>
      <c r="H440" s="458"/>
      <c r="I440" s="458"/>
      <c r="J440" s="458"/>
      <c r="K440" s="458"/>
      <c r="L440" s="458"/>
      <c r="M440" s="458"/>
    </row>
    <row r="441" spans="2:13" s="440" customFormat="1" hidden="1" outlineLevel="1">
      <c r="B441" s="770"/>
      <c r="C441" s="458"/>
      <c r="D441" s="458"/>
      <c r="E441" s="458"/>
      <c r="F441" s="458"/>
      <c r="G441" s="458"/>
      <c r="H441" s="458"/>
      <c r="I441" s="458"/>
      <c r="J441" s="458"/>
      <c r="K441" s="458"/>
      <c r="L441" s="458"/>
      <c r="M441" s="458"/>
    </row>
    <row r="442" spans="2:13" s="440" customFormat="1" hidden="1" outlineLevel="1">
      <c r="B442" s="770"/>
      <c r="C442" s="458"/>
      <c r="D442" s="458"/>
      <c r="E442" s="458"/>
      <c r="F442" s="458"/>
      <c r="G442" s="458"/>
      <c r="H442" s="458"/>
      <c r="I442" s="458"/>
      <c r="J442" s="458"/>
      <c r="K442" s="458"/>
      <c r="L442" s="458"/>
      <c r="M442" s="458"/>
    </row>
    <row r="443" spans="2:13" s="440" customFormat="1" hidden="1" outlineLevel="1">
      <c r="B443" s="770" t="str">
        <f>'TSTCH FGD'!$B$2</f>
        <v>Texas State Technical College - Harlingen</v>
      </c>
      <c r="C443" s="458"/>
      <c r="D443" s="458">
        <f>'TSTCH FGD'!$D$62</f>
        <v>0</v>
      </c>
      <c r="E443" s="458">
        <f>'TSTCH FGD'!$E$62</f>
        <v>0</v>
      </c>
      <c r="F443" s="458">
        <f>'TSTCH FGD'!$F$62</f>
        <v>0</v>
      </c>
      <c r="G443" s="458">
        <f>'TSTCH FGD'!$G$62</f>
        <v>0</v>
      </c>
      <c r="H443" s="458">
        <f>'TSTCH FGD'!$H$62</f>
        <v>0</v>
      </c>
      <c r="I443" s="458">
        <f>'TSTCH FGD'!$I$62</f>
        <v>0</v>
      </c>
      <c r="J443" s="458">
        <f>'TSTCH FGD'!$J$62</f>
        <v>0</v>
      </c>
      <c r="K443" s="458">
        <f>'TSTCH FGD'!$K$62</f>
        <v>0</v>
      </c>
      <c r="L443" s="458">
        <f>'TSTCH FGD'!$L$62</f>
        <v>0</v>
      </c>
      <c r="M443" s="458">
        <f>'TSTCH FGD'!$M$62</f>
        <v>0</v>
      </c>
    </row>
    <row r="444" spans="2:13" s="440" customFormat="1" hidden="1" outlineLevel="1">
      <c r="B444" s="770" t="str">
        <f>'TSTCM FGD'!$B$2</f>
        <v>Texas State Technical College - Marshall</v>
      </c>
      <c r="C444" s="458"/>
      <c r="D444" s="458">
        <f>'TSTCM FGD'!$D$62</f>
        <v>0</v>
      </c>
      <c r="E444" s="458">
        <f>'TSTCM FGD'!$E$62</f>
        <v>0</v>
      </c>
      <c r="F444" s="458">
        <f>'TSTCM FGD'!$F$62</f>
        <v>0</v>
      </c>
      <c r="G444" s="458">
        <f>'TSTCM FGD'!$G$62</f>
        <v>0</v>
      </c>
      <c r="H444" s="458">
        <f>'TSTCM FGD'!$H$62</f>
        <v>0</v>
      </c>
      <c r="I444" s="458">
        <f>'TSTCM FGD'!$I$62</f>
        <v>0</v>
      </c>
      <c r="J444" s="458">
        <f>'TSTCM FGD'!$J$62</f>
        <v>0</v>
      </c>
      <c r="K444" s="458">
        <f>'TSTCM FGD'!$K$62</f>
        <v>0</v>
      </c>
      <c r="L444" s="458">
        <f>'TSTCM FGD'!$L$62</f>
        <v>0</v>
      </c>
      <c r="M444" s="458">
        <f>'TSTCM FGD'!$M$62</f>
        <v>0</v>
      </c>
    </row>
    <row r="445" spans="2:13" s="440" customFormat="1" hidden="1" outlineLevel="1">
      <c r="B445" s="770" t="str">
        <f>'TSTCW FGD'!$B$2</f>
        <v>Texas State Technical College - Waco</v>
      </c>
      <c r="C445" s="458"/>
      <c r="D445" s="458">
        <f>'TSTCW FGD'!$D$62</f>
        <v>0</v>
      </c>
      <c r="E445" s="458">
        <f>'TSTCW FGD'!$E$62</f>
        <v>0</v>
      </c>
      <c r="F445" s="458">
        <f>'TSTCW FGD'!$F$62</f>
        <v>0</v>
      </c>
      <c r="G445" s="458">
        <f>'TSTCW FGD'!$G$62</f>
        <v>0</v>
      </c>
      <c r="H445" s="458">
        <f>'TSTCW FGD'!$H$62</f>
        <v>0</v>
      </c>
      <c r="I445" s="458">
        <f>'TSTCW FGD'!$I$62</f>
        <v>0</v>
      </c>
      <c r="J445" s="458">
        <f>'TSTCW FGD'!$J$62</f>
        <v>0</v>
      </c>
      <c r="K445" s="458">
        <f>'TSTCW FGD'!$K$62</f>
        <v>0</v>
      </c>
      <c r="L445" s="458">
        <f>'TSTCW FGD'!$L$62</f>
        <v>0</v>
      </c>
      <c r="M445" s="458">
        <f>'TSTCW FGD'!$M$62</f>
        <v>0</v>
      </c>
    </row>
    <row r="446" spans="2:13" s="440" customFormat="1" hidden="1" outlineLevel="1">
      <c r="B446" s="770" t="str">
        <f>'TSTCWT FGD'!$B$2</f>
        <v>Texas State Technical College - West Texas</v>
      </c>
      <c r="C446" s="458"/>
      <c r="D446" s="458">
        <f>'TSTCWT FGD'!$D$62</f>
        <v>0</v>
      </c>
      <c r="E446" s="458">
        <f>'TSTCWT FGD'!$E$62</f>
        <v>0</v>
      </c>
      <c r="F446" s="458">
        <f>'TSTCWT FGD'!$F$62</f>
        <v>0</v>
      </c>
      <c r="G446" s="458">
        <f>'TSTCWT FGD'!$G$62</f>
        <v>0</v>
      </c>
      <c r="H446" s="458">
        <f>'TSTCWT FGD'!$H$62</f>
        <v>0</v>
      </c>
      <c r="I446" s="458">
        <f>'TSTCWT FGD'!$I$62</f>
        <v>0</v>
      </c>
      <c r="J446" s="458">
        <f>'TSTCWT FGD'!$J$62</f>
        <v>0</v>
      </c>
      <c r="K446" s="458">
        <f>'TSTCWT FGD'!$K$62</f>
        <v>0</v>
      </c>
      <c r="L446" s="458">
        <f>'TSTCWT FGD'!$L$62</f>
        <v>0</v>
      </c>
      <c r="M446" s="458">
        <f>'TSTCWT FGD'!$M$62</f>
        <v>0</v>
      </c>
    </row>
    <row r="447" spans="2:13" s="440" customFormat="1" hidden="1" outlineLevel="1">
      <c r="B447" s="770" t="str">
        <f>'TSTCNT FGD'!$B$2</f>
        <v>Texas State Technical College - North Texas</v>
      </c>
      <c r="C447" s="458"/>
      <c r="D447" s="458">
        <f>'TSTCNT FGD'!$D$62</f>
        <v>0</v>
      </c>
      <c r="E447" s="458">
        <f>'TSTCNT FGD'!$E$62</f>
        <v>0</v>
      </c>
      <c r="F447" s="458">
        <f>'TSTCNT FGD'!$F$62</f>
        <v>0</v>
      </c>
      <c r="G447" s="458">
        <f>'TSTCNT FGD'!$G$62</f>
        <v>0</v>
      </c>
      <c r="H447" s="458">
        <f>'TSTCNT FGD'!$H$62</f>
        <v>0</v>
      </c>
      <c r="I447" s="458">
        <f>'TSTCNT FGD'!$I$62</f>
        <v>0</v>
      </c>
      <c r="J447" s="458">
        <f>'TSTCNT FGD'!$J$62</f>
        <v>0</v>
      </c>
      <c r="K447" s="458">
        <f>'TSTCNT FGD'!$K$62</f>
        <v>0</v>
      </c>
      <c r="L447" s="458">
        <f>'TSTCNT FGD'!$L$62</f>
        <v>0</v>
      </c>
      <c r="M447" s="458">
        <f>'TSTCNT FGD'!$M$62</f>
        <v>0</v>
      </c>
    </row>
    <row r="448" spans="2:13" s="440" customFormat="1" hidden="1" outlineLevel="1">
      <c r="B448" s="770" t="str">
        <f>'TSTCFB FGD'!$B$2</f>
        <v>Texas State Technical College - Fort Bend</v>
      </c>
      <c r="C448" s="458"/>
      <c r="D448" s="458">
        <f>'TSTCFB FGD'!$D$62</f>
        <v>0</v>
      </c>
      <c r="E448" s="458">
        <f>'TSTCFB FGD'!$E$62</f>
        <v>0</v>
      </c>
      <c r="F448" s="458">
        <f>'TSTCFB FGD'!$F$62</f>
        <v>0</v>
      </c>
      <c r="G448" s="458">
        <f>'TSTCFB FGD'!$G$62</f>
        <v>0</v>
      </c>
      <c r="H448" s="458">
        <f>'TSTCFB FGD'!$H$62</f>
        <v>0</v>
      </c>
      <c r="I448" s="458">
        <f>'TSTCFB FGD'!$I$62</f>
        <v>0</v>
      </c>
      <c r="J448" s="458">
        <f>'TSTCFB FGD'!$J$62</f>
        <v>0</v>
      </c>
      <c r="K448" s="458">
        <f>'TSTCFB FGD'!$K$62</f>
        <v>0</v>
      </c>
      <c r="L448" s="458">
        <f>'TSTCFB FGD'!$L$62</f>
        <v>0</v>
      </c>
      <c r="M448" s="458">
        <f>'TSTCFB FGD'!$M$62</f>
        <v>0</v>
      </c>
    </row>
    <row r="449" spans="2:13" s="440" customFormat="1" collapsed="1">
      <c r="B449" s="440" t="s">
        <v>16</v>
      </c>
      <c r="C449" s="458"/>
      <c r="D449" s="458">
        <f t="shared" ref="D449:M449" si="42">SUM(D440:D448)</f>
        <v>0</v>
      </c>
      <c r="E449" s="458">
        <f t="shared" si="42"/>
        <v>0</v>
      </c>
      <c r="F449" s="458">
        <f t="shared" si="42"/>
        <v>0</v>
      </c>
      <c r="G449" s="458">
        <f t="shared" si="42"/>
        <v>0</v>
      </c>
      <c r="H449" s="458">
        <f t="shared" si="42"/>
        <v>0</v>
      </c>
      <c r="I449" s="458">
        <f t="shared" si="42"/>
        <v>0</v>
      </c>
      <c r="J449" s="458">
        <f t="shared" si="42"/>
        <v>0</v>
      </c>
      <c r="K449" s="458">
        <f t="shared" si="42"/>
        <v>0</v>
      </c>
      <c r="L449" s="458">
        <f t="shared" si="42"/>
        <v>0</v>
      </c>
      <c r="M449" s="458">
        <f t="shared" si="42"/>
        <v>0</v>
      </c>
    </row>
    <row r="450" spans="2:13" s="440" customFormat="1" hidden="1" outlineLevel="1">
      <c r="B450" s="770"/>
      <c r="C450" s="458"/>
      <c r="D450" s="458"/>
      <c r="E450" s="458"/>
      <c r="F450" s="458"/>
      <c r="G450" s="458"/>
      <c r="H450" s="458"/>
      <c r="I450" s="458"/>
      <c r="J450" s="458"/>
      <c r="K450" s="458"/>
      <c r="L450" s="458"/>
      <c r="M450" s="458"/>
    </row>
    <row r="451" spans="2:13" s="440" customFormat="1" hidden="1" outlineLevel="1">
      <c r="B451" s="770"/>
      <c r="C451" s="458"/>
      <c r="D451" s="458"/>
      <c r="E451" s="458"/>
      <c r="F451" s="458"/>
      <c r="G451" s="458"/>
      <c r="H451" s="458"/>
      <c r="I451" s="458"/>
      <c r="J451" s="458"/>
      <c r="K451" s="458"/>
      <c r="L451" s="458"/>
      <c r="M451" s="458"/>
    </row>
    <row r="452" spans="2:13" s="440" customFormat="1" hidden="1" outlineLevel="1">
      <c r="B452" s="770"/>
      <c r="C452" s="458"/>
      <c r="D452" s="458"/>
      <c r="E452" s="458"/>
      <c r="F452" s="458"/>
      <c r="G452" s="458"/>
      <c r="H452" s="458"/>
      <c r="I452" s="458"/>
      <c r="J452" s="458"/>
      <c r="K452" s="458"/>
      <c r="L452" s="458"/>
      <c r="M452" s="458"/>
    </row>
    <row r="453" spans="2:13" s="440" customFormat="1" hidden="1" outlineLevel="1">
      <c r="B453" s="770" t="str">
        <f>'TSTCH FGD'!$B$2</f>
        <v>Texas State Technical College - Harlingen</v>
      </c>
      <c r="C453" s="458"/>
      <c r="D453" s="458">
        <f>'TSTCH FGD'!$D$63</f>
        <v>3625473</v>
      </c>
      <c r="E453" s="458">
        <f>'TSTCH FGD'!$E$63</f>
        <v>-4911</v>
      </c>
      <c r="F453" s="458">
        <f>'TSTCH FGD'!$F$63</f>
        <v>0</v>
      </c>
      <c r="G453" s="458">
        <f>'TSTCH FGD'!$G$63</f>
        <v>148137</v>
      </c>
      <c r="H453" s="458">
        <f>'TSTCH FGD'!$H$63</f>
        <v>0</v>
      </c>
      <c r="I453" s="458">
        <f>'TSTCH FGD'!$I$63</f>
        <v>0</v>
      </c>
      <c r="J453" s="458">
        <f>'TSTCH FGD'!$J$63</f>
        <v>0</v>
      </c>
      <c r="K453" s="458">
        <f>'TSTCH FGD'!$K$63</f>
        <v>0</v>
      </c>
      <c r="L453" s="458">
        <f>'TSTCH FGD'!$L$63</f>
        <v>0</v>
      </c>
      <c r="M453" s="458">
        <f>'TSTCH FGD'!$M$63</f>
        <v>3768699</v>
      </c>
    </row>
    <row r="454" spans="2:13" s="440" customFormat="1" hidden="1" outlineLevel="1">
      <c r="B454" s="770" t="str">
        <f>'TSTCM FGD'!$B$2</f>
        <v>Texas State Technical College - Marshall</v>
      </c>
      <c r="C454" s="458"/>
      <c r="D454" s="458">
        <f>'TSTCM FGD'!$D$63</f>
        <v>876173</v>
      </c>
      <c r="E454" s="458">
        <f>'TSTCM FGD'!$E$63</f>
        <v>32392</v>
      </c>
      <c r="F454" s="458">
        <f>'TSTCM FGD'!$F$63</f>
        <v>0</v>
      </c>
      <c r="G454" s="458">
        <f>'TSTCM FGD'!$G$63</f>
        <v>5352</v>
      </c>
      <c r="H454" s="458">
        <f>'TSTCM FGD'!$H$63</f>
        <v>0</v>
      </c>
      <c r="I454" s="458">
        <f>'TSTCM FGD'!$I$63</f>
        <v>0</v>
      </c>
      <c r="J454" s="458">
        <f>'TSTCM FGD'!$J$63</f>
        <v>0</v>
      </c>
      <c r="K454" s="458">
        <f>'TSTCM FGD'!$K$63</f>
        <v>0</v>
      </c>
      <c r="L454" s="458">
        <f>'TSTCM FGD'!$L$63</f>
        <v>0</v>
      </c>
      <c r="M454" s="458">
        <f>'TSTCM FGD'!$M$63</f>
        <v>913917</v>
      </c>
    </row>
    <row r="455" spans="2:13" s="440" customFormat="1" hidden="1" outlineLevel="1">
      <c r="B455" s="770" t="str">
        <f>'TSTCW FGD'!$B$2</f>
        <v>Texas State Technical College - Waco</v>
      </c>
      <c r="C455" s="458"/>
      <c r="D455" s="458">
        <f>'TSTCW FGD'!$D$63</f>
        <v>5543184</v>
      </c>
      <c r="E455" s="458">
        <f>'TSTCW FGD'!$E$63</f>
        <v>1943311</v>
      </c>
      <c r="F455" s="458">
        <f>'TSTCW FGD'!$F$63</f>
        <v>0</v>
      </c>
      <c r="G455" s="458">
        <f>'TSTCW FGD'!$G$63</f>
        <v>332198</v>
      </c>
      <c r="H455" s="458">
        <f>'TSTCW FGD'!$H$63</f>
        <v>0</v>
      </c>
      <c r="I455" s="458">
        <f>'TSTCW FGD'!$I$63</f>
        <v>0</v>
      </c>
      <c r="J455" s="458">
        <f>'TSTCW FGD'!$J$63</f>
        <v>0</v>
      </c>
      <c r="K455" s="458">
        <f>'TSTCW FGD'!$K$63</f>
        <v>0</v>
      </c>
      <c r="L455" s="458">
        <f>'TSTCW FGD'!$L$63</f>
        <v>0</v>
      </c>
      <c r="M455" s="458">
        <f>'TSTCW FGD'!$M$63</f>
        <v>7818693</v>
      </c>
    </row>
    <row r="456" spans="2:13" s="440" customFormat="1" hidden="1" outlineLevel="1">
      <c r="B456" s="770" t="str">
        <f>'TSTCWT FGD'!$B$2</f>
        <v>Texas State Technical College - West Texas</v>
      </c>
      <c r="C456" s="458"/>
      <c r="D456" s="458">
        <f>'TSTCWT FGD'!$D$63</f>
        <v>3692448</v>
      </c>
      <c r="E456" s="458">
        <f>'TSTCWT FGD'!$E$63</f>
        <v>98762</v>
      </c>
      <c r="F456" s="458">
        <f>'TSTCWT FGD'!$F$63</f>
        <v>0</v>
      </c>
      <c r="G456" s="458">
        <f>'TSTCWT FGD'!$G$63</f>
        <v>5892</v>
      </c>
      <c r="H456" s="458">
        <f>'TSTCWT FGD'!$H$63</f>
        <v>0</v>
      </c>
      <c r="I456" s="458">
        <f>'TSTCWT FGD'!$I$63</f>
        <v>0</v>
      </c>
      <c r="J456" s="458">
        <f>'TSTCWT FGD'!$J$63</f>
        <v>0</v>
      </c>
      <c r="K456" s="458">
        <f>'TSTCWT FGD'!$K$63</f>
        <v>0</v>
      </c>
      <c r="L456" s="458">
        <f>'TSTCWT FGD'!$L$63</f>
        <v>0</v>
      </c>
      <c r="M456" s="458">
        <f>'TSTCWT FGD'!$M$63</f>
        <v>3797102</v>
      </c>
    </row>
    <row r="457" spans="2:13" s="440" customFormat="1" hidden="1" outlineLevel="1">
      <c r="B457" s="770" t="str">
        <f>'TSTCNT FGD'!$B$2</f>
        <v>Texas State Technical College - North Texas</v>
      </c>
      <c r="C457" s="458"/>
      <c r="D457" s="458">
        <f>'TSTCNT FGD'!$D$63</f>
        <v>1054630</v>
      </c>
      <c r="E457" s="458">
        <f>'TSTCNT FGD'!$E$63</f>
        <v>-25878</v>
      </c>
      <c r="F457" s="458">
        <f>'TSTCNT FGD'!$F$63</f>
        <v>0</v>
      </c>
      <c r="G457" s="458">
        <f>'TSTCNT FGD'!$G$63</f>
        <v>784</v>
      </c>
      <c r="H457" s="458">
        <f>'TSTCNT FGD'!$H$63</f>
        <v>0</v>
      </c>
      <c r="I457" s="458">
        <f>'TSTCNT FGD'!$I$63</f>
        <v>0</v>
      </c>
      <c r="J457" s="458">
        <f>'TSTCNT FGD'!$J$63</f>
        <v>0</v>
      </c>
      <c r="K457" s="458">
        <f>'TSTCNT FGD'!$K$63</f>
        <v>0</v>
      </c>
      <c r="L457" s="458">
        <f>'TSTCNT FGD'!$L$63</f>
        <v>0</v>
      </c>
      <c r="M457" s="458">
        <f>'TSTCNT FGD'!$M$63</f>
        <v>1029536</v>
      </c>
    </row>
    <row r="458" spans="2:13" s="440" customFormat="1" hidden="1" outlineLevel="1">
      <c r="B458" s="770" t="str">
        <f>'TSTCFB FGD'!$B$2</f>
        <v>Texas State Technical College - Fort Bend</v>
      </c>
      <c r="C458" s="458"/>
      <c r="D458" s="458">
        <f>'TSTCFB FGD'!$D$63</f>
        <v>1466327</v>
      </c>
      <c r="E458" s="458">
        <f>'TSTCFB FGD'!$E$63</f>
        <v>25973</v>
      </c>
      <c r="F458" s="458">
        <f>'TSTCFB FGD'!$F$63</f>
        <v>0</v>
      </c>
      <c r="G458" s="458">
        <f>'TSTCFB FGD'!$G$63</f>
        <v>4564</v>
      </c>
      <c r="H458" s="458">
        <f>'TSTCFB FGD'!$H$63</f>
        <v>0</v>
      </c>
      <c r="I458" s="458">
        <f>'TSTCFB FGD'!$I$63</f>
        <v>0</v>
      </c>
      <c r="J458" s="458">
        <f>'TSTCFB FGD'!$J$63</f>
        <v>0</v>
      </c>
      <c r="K458" s="458">
        <f>'TSTCFB FGD'!$K$63</f>
        <v>0</v>
      </c>
      <c r="L458" s="458">
        <f>'TSTCFB FGD'!$L$63</f>
        <v>0</v>
      </c>
      <c r="M458" s="458">
        <f>'TSTCFB FGD'!$M$63</f>
        <v>1496864</v>
      </c>
    </row>
    <row r="459" spans="2:13" s="440" customFormat="1" collapsed="1">
      <c r="B459" s="440" t="s">
        <v>17</v>
      </c>
      <c r="C459" s="458"/>
      <c r="D459" s="458">
        <f t="shared" ref="D459:M459" si="43">SUM(D450:D458)</f>
        <v>16258235</v>
      </c>
      <c r="E459" s="458">
        <f t="shared" si="43"/>
        <v>2069649</v>
      </c>
      <c r="F459" s="458">
        <f t="shared" si="43"/>
        <v>0</v>
      </c>
      <c r="G459" s="458">
        <f t="shared" si="43"/>
        <v>496927</v>
      </c>
      <c r="H459" s="458">
        <f t="shared" si="43"/>
        <v>0</v>
      </c>
      <c r="I459" s="458">
        <f t="shared" si="43"/>
        <v>0</v>
      </c>
      <c r="J459" s="458">
        <f t="shared" si="43"/>
        <v>0</v>
      </c>
      <c r="K459" s="458">
        <f t="shared" si="43"/>
        <v>0</v>
      </c>
      <c r="L459" s="458">
        <f t="shared" si="43"/>
        <v>0</v>
      </c>
      <c r="M459" s="458">
        <f t="shared" si="43"/>
        <v>18824811</v>
      </c>
    </row>
    <row r="460" spans="2:13" s="440" customFormat="1" hidden="1" outlineLevel="1">
      <c r="B460" s="770"/>
      <c r="C460" s="458"/>
      <c r="D460" s="458"/>
      <c r="E460" s="458"/>
      <c r="F460" s="458"/>
      <c r="G460" s="458"/>
      <c r="H460" s="458"/>
      <c r="I460" s="458"/>
      <c r="J460" s="458"/>
      <c r="K460" s="458"/>
      <c r="L460" s="458"/>
      <c r="M460" s="458"/>
    </row>
    <row r="461" spans="2:13" s="440" customFormat="1" hidden="1" outlineLevel="1">
      <c r="B461" s="770"/>
      <c r="C461" s="458"/>
      <c r="D461" s="458"/>
      <c r="E461" s="458"/>
      <c r="F461" s="458"/>
      <c r="G461" s="458"/>
      <c r="H461" s="458"/>
      <c r="I461" s="458"/>
      <c r="J461" s="458"/>
      <c r="K461" s="458"/>
      <c r="L461" s="458"/>
      <c r="M461" s="458"/>
    </row>
    <row r="462" spans="2:13" s="440" customFormat="1" hidden="1" outlineLevel="1">
      <c r="B462" s="770"/>
      <c r="C462" s="458"/>
      <c r="D462" s="458"/>
      <c r="E462" s="458"/>
      <c r="F462" s="458"/>
      <c r="G462" s="458"/>
      <c r="H462" s="458"/>
      <c r="I462" s="458"/>
      <c r="J462" s="458"/>
      <c r="K462" s="458"/>
      <c r="L462" s="458"/>
      <c r="M462" s="458"/>
    </row>
    <row r="463" spans="2:13" s="440" customFormat="1" hidden="1" outlineLevel="1">
      <c r="B463" s="770" t="str">
        <f>'TSTCH FGD'!$B$2</f>
        <v>Texas State Technical College - Harlingen</v>
      </c>
      <c r="C463" s="458"/>
      <c r="D463" s="458">
        <f>'TSTCH FGD'!$D$64</f>
        <v>4794882</v>
      </c>
      <c r="E463" s="458">
        <f>'TSTCH FGD'!$E$64</f>
        <v>857706</v>
      </c>
      <c r="F463" s="458">
        <f>'TSTCH FGD'!$F$64</f>
        <v>0</v>
      </c>
      <c r="G463" s="458">
        <f>'TSTCH FGD'!$G$64</f>
        <v>31629</v>
      </c>
      <c r="H463" s="458">
        <f>'TSTCH FGD'!$H$64</f>
        <v>0</v>
      </c>
      <c r="I463" s="458">
        <f>'TSTCH FGD'!$I$64</f>
        <v>0</v>
      </c>
      <c r="J463" s="458">
        <f>'TSTCH FGD'!$J$64</f>
        <v>0</v>
      </c>
      <c r="K463" s="458">
        <f>'TSTCH FGD'!$K$64</f>
        <v>0</v>
      </c>
      <c r="L463" s="458">
        <f>'TSTCH FGD'!$L$64</f>
        <v>0</v>
      </c>
      <c r="M463" s="458">
        <f>'TSTCH FGD'!$M$64</f>
        <v>5684217</v>
      </c>
    </row>
    <row r="464" spans="2:13" s="440" customFormat="1" hidden="1" outlineLevel="1">
      <c r="B464" s="770" t="str">
        <f>'TSTCM FGD'!$B$2</f>
        <v>Texas State Technical College - Marshall</v>
      </c>
      <c r="C464" s="458"/>
      <c r="D464" s="458">
        <f>'TSTCM FGD'!$D$64</f>
        <v>1025584</v>
      </c>
      <c r="E464" s="458">
        <f>'TSTCM FGD'!$E$64</f>
        <v>149281</v>
      </c>
      <c r="F464" s="458">
        <f>'TSTCM FGD'!$F$64</f>
        <v>0</v>
      </c>
      <c r="G464" s="458">
        <f>'TSTCM FGD'!$G$64</f>
        <v>2910</v>
      </c>
      <c r="H464" s="458">
        <f>'TSTCM FGD'!$H$64</f>
        <v>0</v>
      </c>
      <c r="I464" s="458">
        <f>'TSTCM FGD'!$I$64</f>
        <v>0</v>
      </c>
      <c r="J464" s="458">
        <f>'TSTCM FGD'!$J$64</f>
        <v>0</v>
      </c>
      <c r="K464" s="458">
        <f>'TSTCM FGD'!$K$64</f>
        <v>0</v>
      </c>
      <c r="L464" s="458">
        <f>'TSTCM FGD'!$L$64</f>
        <v>0</v>
      </c>
      <c r="M464" s="458">
        <f>'TSTCM FGD'!$M$64</f>
        <v>1177775</v>
      </c>
    </row>
    <row r="465" spans="2:13" s="440" customFormat="1" hidden="1" outlineLevel="1">
      <c r="B465" s="770" t="str">
        <f>'TSTCW FGD'!$B$2</f>
        <v>Texas State Technical College - Waco</v>
      </c>
      <c r="C465" s="458"/>
      <c r="D465" s="458">
        <f>'TSTCW FGD'!$D$64</f>
        <v>5005609</v>
      </c>
      <c r="E465" s="458">
        <f>'TSTCW FGD'!$E$64</f>
        <v>1157762</v>
      </c>
      <c r="F465" s="458">
        <f>'TSTCW FGD'!$F$64</f>
        <v>0</v>
      </c>
      <c r="G465" s="458">
        <f>'TSTCW FGD'!$G$64</f>
        <v>842267</v>
      </c>
      <c r="H465" s="458">
        <f>'TSTCW FGD'!$H$64</f>
        <v>0</v>
      </c>
      <c r="I465" s="458">
        <f>'TSTCW FGD'!$I$64</f>
        <v>0</v>
      </c>
      <c r="J465" s="458">
        <f>'TSTCW FGD'!$J$64</f>
        <v>0</v>
      </c>
      <c r="K465" s="458">
        <f>'TSTCW FGD'!$K$64</f>
        <v>0</v>
      </c>
      <c r="L465" s="458">
        <f>'TSTCW FGD'!$L$64</f>
        <v>0</v>
      </c>
      <c r="M465" s="458">
        <f>'TSTCW FGD'!$M$64</f>
        <v>7005638</v>
      </c>
    </row>
    <row r="466" spans="2:13" s="440" customFormat="1" hidden="1" outlineLevel="1">
      <c r="B466" s="770" t="str">
        <f>'TSTCWT FGD'!$B$2</f>
        <v>Texas State Technical College - West Texas</v>
      </c>
      <c r="C466" s="458"/>
      <c r="D466" s="458">
        <f>'TSTCWT FGD'!$D$64</f>
        <v>2623613</v>
      </c>
      <c r="E466" s="458">
        <f>'TSTCWT FGD'!$E$64</f>
        <v>543382</v>
      </c>
      <c r="F466" s="458">
        <f>'TSTCWT FGD'!$F$64</f>
        <v>0</v>
      </c>
      <c r="G466" s="458">
        <f>'TSTCWT FGD'!$G$64</f>
        <v>48140</v>
      </c>
      <c r="H466" s="458">
        <f>'TSTCWT FGD'!$H$64</f>
        <v>0</v>
      </c>
      <c r="I466" s="458">
        <f>'TSTCWT FGD'!$I$64</f>
        <v>0</v>
      </c>
      <c r="J466" s="458">
        <f>'TSTCWT FGD'!$J$64</f>
        <v>0</v>
      </c>
      <c r="K466" s="458">
        <f>'TSTCWT FGD'!$K$64</f>
        <v>0</v>
      </c>
      <c r="L466" s="458">
        <f>'TSTCWT FGD'!$L$64</f>
        <v>0</v>
      </c>
      <c r="M466" s="458">
        <f>'TSTCWT FGD'!$M$64</f>
        <v>3215135</v>
      </c>
    </row>
    <row r="467" spans="2:13" s="440" customFormat="1" hidden="1" outlineLevel="1">
      <c r="B467" s="770" t="str">
        <f>'TSTCNT FGD'!$B$2</f>
        <v>Texas State Technical College - North Texas</v>
      </c>
      <c r="C467" s="458"/>
      <c r="D467" s="458">
        <f>'TSTCNT FGD'!$D$64</f>
        <v>715137</v>
      </c>
      <c r="E467" s="458">
        <f>'TSTCNT FGD'!$E$64</f>
        <v>110089</v>
      </c>
      <c r="F467" s="458">
        <f>'TSTCNT FGD'!$F$64</f>
        <v>0</v>
      </c>
      <c r="G467" s="458">
        <f>'TSTCNT FGD'!$G$64</f>
        <v>0</v>
      </c>
      <c r="H467" s="458">
        <f>'TSTCNT FGD'!$H$64</f>
        <v>0</v>
      </c>
      <c r="I467" s="458">
        <f>'TSTCNT FGD'!$I$64</f>
        <v>0</v>
      </c>
      <c r="J467" s="458">
        <f>'TSTCNT FGD'!$J$64</f>
        <v>0</v>
      </c>
      <c r="K467" s="458">
        <f>'TSTCNT FGD'!$K$64</f>
        <v>0</v>
      </c>
      <c r="L467" s="458">
        <f>'TSTCNT FGD'!$L$64</f>
        <v>0</v>
      </c>
      <c r="M467" s="458">
        <f>'TSTCNT FGD'!$M$64</f>
        <v>825226</v>
      </c>
    </row>
    <row r="468" spans="2:13" s="440" customFormat="1" hidden="1" outlineLevel="1">
      <c r="B468" s="770" t="str">
        <f>'TSTCFB FGD'!$B$2</f>
        <v>Texas State Technical College - Fort Bend</v>
      </c>
      <c r="C468" s="458"/>
      <c r="D468" s="458">
        <f>'TSTCFB FGD'!$D$64</f>
        <v>1171693</v>
      </c>
      <c r="E468" s="458">
        <f>'TSTCFB FGD'!$E$64</f>
        <v>202238</v>
      </c>
      <c r="F468" s="458">
        <f>'TSTCFB FGD'!$F$64</f>
        <v>0</v>
      </c>
      <c r="G468" s="458">
        <f>'TSTCFB FGD'!$G$64</f>
        <v>753</v>
      </c>
      <c r="H468" s="458">
        <f>'TSTCFB FGD'!$H$64</f>
        <v>0</v>
      </c>
      <c r="I468" s="458">
        <f>'TSTCFB FGD'!$I$64</f>
        <v>0</v>
      </c>
      <c r="J468" s="458">
        <f>'TSTCFB FGD'!$J$64</f>
        <v>0</v>
      </c>
      <c r="K468" s="458">
        <f>'TSTCFB FGD'!$K$64</f>
        <v>0</v>
      </c>
      <c r="L468" s="458">
        <f>'TSTCFB FGD'!$L$64</f>
        <v>0</v>
      </c>
      <c r="M468" s="458">
        <f>'TSTCFB FGD'!$M$64</f>
        <v>1374684</v>
      </c>
    </row>
    <row r="469" spans="2:13" s="440" customFormat="1" collapsed="1">
      <c r="B469" s="440" t="s">
        <v>18</v>
      </c>
      <c r="C469" s="458"/>
      <c r="D469" s="458">
        <f t="shared" ref="D469:M469" si="44">SUM(D460:D468)</f>
        <v>15336518</v>
      </c>
      <c r="E469" s="458">
        <f t="shared" si="44"/>
        <v>3020458</v>
      </c>
      <c r="F469" s="458">
        <f t="shared" si="44"/>
        <v>0</v>
      </c>
      <c r="G469" s="458">
        <f t="shared" si="44"/>
        <v>925699</v>
      </c>
      <c r="H469" s="458">
        <f t="shared" si="44"/>
        <v>0</v>
      </c>
      <c r="I469" s="458">
        <f t="shared" si="44"/>
        <v>0</v>
      </c>
      <c r="J469" s="458">
        <f t="shared" si="44"/>
        <v>0</v>
      </c>
      <c r="K469" s="458">
        <f t="shared" si="44"/>
        <v>0</v>
      </c>
      <c r="L469" s="458">
        <f t="shared" si="44"/>
        <v>0</v>
      </c>
      <c r="M469" s="458">
        <f t="shared" si="44"/>
        <v>19282675</v>
      </c>
    </row>
    <row r="470" spans="2:13" s="440" customFormat="1" hidden="1" outlineLevel="1">
      <c r="B470" s="770"/>
      <c r="C470" s="458"/>
      <c r="D470" s="458"/>
      <c r="E470" s="458"/>
      <c r="F470" s="458"/>
      <c r="G470" s="458"/>
      <c r="H470" s="458"/>
      <c r="I470" s="458"/>
      <c r="J470" s="458"/>
      <c r="K470" s="458"/>
      <c r="L470" s="458"/>
      <c r="M470" s="458"/>
    </row>
    <row r="471" spans="2:13" s="440" customFormat="1" hidden="1" outlineLevel="1">
      <c r="B471" s="770"/>
      <c r="C471" s="458"/>
      <c r="D471" s="458"/>
      <c r="E471" s="458"/>
      <c r="F471" s="458"/>
      <c r="G471" s="458"/>
      <c r="H471" s="458"/>
      <c r="I471" s="458"/>
      <c r="J471" s="458"/>
      <c r="K471" s="458"/>
      <c r="L471" s="458"/>
      <c r="M471" s="458"/>
    </row>
    <row r="472" spans="2:13" s="440" customFormat="1" hidden="1" outlineLevel="1">
      <c r="B472" s="770"/>
      <c r="C472" s="458"/>
      <c r="D472" s="458"/>
      <c r="E472" s="458"/>
      <c r="F472" s="458"/>
      <c r="G472" s="458"/>
      <c r="H472" s="458"/>
      <c r="I472" s="458"/>
      <c r="J472" s="458"/>
      <c r="K472" s="458"/>
      <c r="L472" s="458"/>
      <c r="M472" s="458"/>
    </row>
    <row r="473" spans="2:13" s="440" customFormat="1" hidden="1" outlineLevel="1">
      <c r="B473" s="770" t="str">
        <f>'TSTCH FGD'!$B$2</f>
        <v>Texas State Technical College - Harlingen</v>
      </c>
      <c r="C473" s="458"/>
      <c r="D473" s="458">
        <f>'TSTCH FGD'!$D$65</f>
        <v>4228522</v>
      </c>
      <c r="E473" s="458">
        <f>'TSTCH FGD'!$E$65</f>
        <v>969510</v>
      </c>
      <c r="F473" s="458">
        <f>'TSTCH FGD'!$F$65</f>
        <v>0</v>
      </c>
      <c r="G473" s="458">
        <f>'TSTCH FGD'!$G$65</f>
        <v>3050</v>
      </c>
      <c r="H473" s="458">
        <f>'TSTCH FGD'!$H$65</f>
        <v>0</v>
      </c>
      <c r="I473" s="458">
        <f>'TSTCH FGD'!$I$65</f>
        <v>0</v>
      </c>
      <c r="J473" s="458">
        <f>'TSTCH FGD'!$J$65</f>
        <v>0</v>
      </c>
      <c r="K473" s="458">
        <f>'TSTCH FGD'!$K$65</f>
        <v>0</v>
      </c>
      <c r="L473" s="458">
        <f>'TSTCH FGD'!$L$65</f>
        <v>0</v>
      </c>
      <c r="M473" s="458">
        <f>'TSTCH FGD'!$M$65</f>
        <v>5201082</v>
      </c>
    </row>
    <row r="474" spans="2:13" s="440" customFormat="1" hidden="1" outlineLevel="1">
      <c r="B474" s="770" t="str">
        <f>'TSTCM FGD'!$B$2</f>
        <v>Texas State Technical College - Marshall</v>
      </c>
      <c r="C474" s="458"/>
      <c r="D474" s="458">
        <f>'TSTCM FGD'!$D$65</f>
        <v>966931</v>
      </c>
      <c r="E474" s="458">
        <f>'TSTCM FGD'!$E$65</f>
        <v>367440</v>
      </c>
      <c r="F474" s="458">
        <f>'TSTCM FGD'!$F$65</f>
        <v>0</v>
      </c>
      <c r="G474" s="458">
        <f>'TSTCM FGD'!$G$65</f>
        <v>0</v>
      </c>
      <c r="H474" s="458">
        <f>'TSTCM FGD'!$H$65</f>
        <v>0</v>
      </c>
      <c r="I474" s="458">
        <f>'TSTCM FGD'!$I$65</f>
        <v>0</v>
      </c>
      <c r="J474" s="458">
        <f>'TSTCM FGD'!$J$65</f>
        <v>0</v>
      </c>
      <c r="K474" s="458">
        <f>'TSTCM FGD'!$K$65</f>
        <v>0</v>
      </c>
      <c r="L474" s="458">
        <f>'TSTCM FGD'!$L$65</f>
        <v>0</v>
      </c>
      <c r="M474" s="458">
        <f>'TSTCM FGD'!$M$65</f>
        <v>1334371</v>
      </c>
    </row>
    <row r="475" spans="2:13" s="440" customFormat="1" hidden="1" outlineLevel="1">
      <c r="B475" s="770" t="str">
        <f>'TSTCW FGD'!$B$2</f>
        <v>Texas State Technical College - Waco</v>
      </c>
      <c r="C475" s="458"/>
      <c r="D475" s="458">
        <f>'TSTCW FGD'!$D$65</f>
        <v>9428714</v>
      </c>
      <c r="E475" s="458">
        <f>'TSTCW FGD'!$E$65</f>
        <v>4356607</v>
      </c>
      <c r="F475" s="458">
        <f>'TSTCW FGD'!$F$65</f>
        <v>0</v>
      </c>
      <c r="G475" s="458">
        <f>'TSTCW FGD'!$G$65</f>
        <v>306417</v>
      </c>
      <c r="H475" s="458">
        <f>'TSTCW FGD'!$H$65</f>
        <v>0</v>
      </c>
      <c r="I475" s="458">
        <f>'TSTCW FGD'!$I$65</f>
        <v>0</v>
      </c>
      <c r="J475" s="458">
        <f>'TSTCW FGD'!$J$65</f>
        <v>0</v>
      </c>
      <c r="K475" s="458">
        <f>'TSTCW FGD'!$K$65</f>
        <v>0</v>
      </c>
      <c r="L475" s="458">
        <f>'TSTCW FGD'!$L$65</f>
        <v>0</v>
      </c>
      <c r="M475" s="458">
        <f>'TSTCW FGD'!$M$65</f>
        <v>14091738</v>
      </c>
    </row>
    <row r="476" spans="2:13" s="440" customFormat="1" hidden="1" outlineLevel="1">
      <c r="B476" s="770" t="str">
        <f>'TSTCWT FGD'!$B$2</f>
        <v>Texas State Technical College - West Texas</v>
      </c>
      <c r="C476" s="458"/>
      <c r="D476" s="458">
        <f>'TSTCWT FGD'!$D$65</f>
        <v>2306982</v>
      </c>
      <c r="E476" s="458">
        <f>'TSTCWT FGD'!$E$65</f>
        <v>471264</v>
      </c>
      <c r="F476" s="458">
        <f>'TSTCWT FGD'!$F$65</f>
        <v>0</v>
      </c>
      <c r="G476" s="458">
        <f>'TSTCWT FGD'!$G$65</f>
        <v>0</v>
      </c>
      <c r="H476" s="458">
        <f>'TSTCWT FGD'!$H$65</f>
        <v>0</v>
      </c>
      <c r="I476" s="458">
        <f>'TSTCWT FGD'!$I$65</f>
        <v>0</v>
      </c>
      <c r="J476" s="458">
        <f>'TSTCWT FGD'!$J$65</f>
        <v>0</v>
      </c>
      <c r="K476" s="458">
        <f>'TSTCWT FGD'!$K$65</f>
        <v>0</v>
      </c>
      <c r="L476" s="458">
        <f>'TSTCWT FGD'!$L$65</f>
        <v>0</v>
      </c>
      <c r="M476" s="458">
        <f>'TSTCWT FGD'!$M$65</f>
        <v>2778246</v>
      </c>
    </row>
    <row r="477" spans="2:13" s="440" customFormat="1" hidden="1" outlineLevel="1">
      <c r="B477" s="770" t="str">
        <f>'TSTCNT FGD'!$B$2</f>
        <v>Texas State Technical College - North Texas</v>
      </c>
      <c r="C477" s="458"/>
      <c r="D477" s="458">
        <f>'TSTCNT FGD'!$D$65</f>
        <v>682568</v>
      </c>
      <c r="E477" s="458">
        <f>'TSTCNT FGD'!$E$65</f>
        <v>58492</v>
      </c>
      <c r="F477" s="458">
        <f>'TSTCNT FGD'!$F$65</f>
        <v>0</v>
      </c>
      <c r="G477" s="458">
        <f>'TSTCNT FGD'!$G$65</f>
        <v>29784</v>
      </c>
      <c r="H477" s="458">
        <f>'TSTCNT FGD'!$H$65</f>
        <v>0</v>
      </c>
      <c r="I477" s="458">
        <f>'TSTCNT FGD'!$I$65</f>
        <v>0</v>
      </c>
      <c r="J477" s="458">
        <f>'TSTCNT FGD'!$J$65</f>
        <v>0</v>
      </c>
      <c r="K477" s="458">
        <f>'TSTCNT FGD'!$K$65</f>
        <v>0</v>
      </c>
      <c r="L477" s="458">
        <f>'TSTCNT FGD'!$L$65</f>
        <v>0</v>
      </c>
      <c r="M477" s="458">
        <f>'TSTCNT FGD'!$M$65</f>
        <v>770844</v>
      </c>
    </row>
    <row r="478" spans="2:13" s="440" customFormat="1" hidden="1" outlineLevel="1">
      <c r="B478" s="770" t="str">
        <f>'TSTCFB FGD'!$B$2</f>
        <v>Texas State Technical College - Fort Bend</v>
      </c>
      <c r="C478" s="458"/>
      <c r="D478" s="458">
        <f>'TSTCFB FGD'!$D$65</f>
        <v>797605</v>
      </c>
      <c r="E478" s="458">
        <f>'TSTCFB FGD'!$E$65</f>
        <v>287299</v>
      </c>
      <c r="F478" s="458">
        <f>'TSTCFB FGD'!$F$65</f>
        <v>0</v>
      </c>
      <c r="G478" s="458">
        <f>'TSTCFB FGD'!$G$65</f>
        <v>0</v>
      </c>
      <c r="H478" s="458">
        <f>'TSTCFB FGD'!$H$65</f>
        <v>0</v>
      </c>
      <c r="I478" s="458">
        <f>'TSTCFB FGD'!$I$65</f>
        <v>0</v>
      </c>
      <c r="J478" s="458">
        <f>'TSTCFB FGD'!$J$65</f>
        <v>0</v>
      </c>
      <c r="K478" s="458">
        <f>'TSTCFB FGD'!$K$65</f>
        <v>0</v>
      </c>
      <c r="L478" s="458">
        <f>'TSTCFB FGD'!$L$65</f>
        <v>0</v>
      </c>
      <c r="M478" s="458">
        <f>'TSTCFB FGD'!$M$65</f>
        <v>1084904</v>
      </c>
    </row>
    <row r="479" spans="2:13" s="440" customFormat="1" collapsed="1">
      <c r="B479" s="440" t="s">
        <v>19</v>
      </c>
      <c r="C479" s="458"/>
      <c r="D479" s="458">
        <f t="shared" ref="D479:M479" si="45">SUM(D470:D478)</f>
        <v>18411322</v>
      </c>
      <c r="E479" s="458">
        <f t="shared" si="45"/>
        <v>6510612</v>
      </c>
      <c r="F479" s="458">
        <f t="shared" si="45"/>
        <v>0</v>
      </c>
      <c r="G479" s="458">
        <f t="shared" si="45"/>
        <v>339251</v>
      </c>
      <c r="H479" s="458">
        <f t="shared" si="45"/>
        <v>0</v>
      </c>
      <c r="I479" s="458">
        <f t="shared" si="45"/>
        <v>0</v>
      </c>
      <c r="J479" s="458">
        <f t="shared" si="45"/>
        <v>0</v>
      </c>
      <c r="K479" s="458">
        <f t="shared" si="45"/>
        <v>0</v>
      </c>
      <c r="L479" s="458">
        <f t="shared" si="45"/>
        <v>0</v>
      </c>
      <c r="M479" s="458">
        <f t="shared" si="45"/>
        <v>25261185</v>
      </c>
    </row>
    <row r="480" spans="2:13" s="440" customFormat="1" hidden="1" outlineLevel="1">
      <c r="B480" s="770"/>
      <c r="C480" s="458"/>
      <c r="D480" s="458"/>
      <c r="E480" s="458"/>
      <c r="F480" s="458"/>
      <c r="G480" s="458"/>
      <c r="H480" s="458"/>
      <c r="I480" s="458"/>
      <c r="J480" s="458"/>
      <c r="K480" s="458"/>
      <c r="L480" s="458"/>
      <c r="M480" s="458"/>
    </row>
    <row r="481" spans="2:13" s="440" customFormat="1" hidden="1" outlineLevel="1">
      <c r="B481" s="770"/>
      <c r="C481" s="458"/>
      <c r="D481" s="458"/>
      <c r="E481" s="458"/>
      <c r="F481" s="458"/>
      <c r="G481" s="458"/>
      <c r="H481" s="458"/>
      <c r="I481" s="458"/>
      <c r="J481" s="458"/>
      <c r="K481" s="458"/>
      <c r="L481" s="458"/>
      <c r="M481" s="458"/>
    </row>
    <row r="482" spans="2:13" s="440" customFormat="1" hidden="1" outlineLevel="1">
      <c r="B482" s="770"/>
      <c r="C482" s="458"/>
      <c r="D482" s="458"/>
      <c r="E482" s="458"/>
      <c r="F482" s="458"/>
      <c r="G482" s="458"/>
      <c r="H482" s="458"/>
      <c r="I482" s="458"/>
      <c r="J482" s="458"/>
      <c r="K482" s="458"/>
      <c r="L482" s="458"/>
      <c r="M482" s="458"/>
    </row>
    <row r="483" spans="2:13" s="440" customFormat="1" hidden="1" outlineLevel="1">
      <c r="B483" s="770" t="str">
        <f>'TSTCH FGD'!$B$2</f>
        <v>Texas State Technical College - Harlingen</v>
      </c>
      <c r="C483" s="458"/>
      <c r="D483" s="458">
        <f>'TSTCH FGD'!$D$66</f>
        <v>2655657</v>
      </c>
      <c r="E483" s="458">
        <f>'TSTCH FGD'!$E$66</f>
        <v>1016581</v>
      </c>
      <c r="F483" s="458">
        <f>'TSTCH FGD'!$F$66</f>
        <v>0</v>
      </c>
      <c r="G483" s="458">
        <f>'TSTCH FGD'!$G$66</f>
        <v>0</v>
      </c>
      <c r="H483" s="458">
        <f>'TSTCH FGD'!$H$66</f>
        <v>0</v>
      </c>
      <c r="I483" s="458">
        <f>'TSTCH FGD'!$I$66</f>
        <v>0</v>
      </c>
      <c r="J483" s="458">
        <f>'TSTCH FGD'!$J$66</f>
        <v>0</v>
      </c>
      <c r="K483" s="458">
        <f>'TSTCH FGD'!$K$66</f>
        <v>0</v>
      </c>
      <c r="L483" s="458">
        <f>'TSTCH FGD'!$L$66</f>
        <v>0</v>
      </c>
      <c r="M483" s="458">
        <f>'TSTCH FGD'!$M$66</f>
        <v>3672238</v>
      </c>
    </row>
    <row r="484" spans="2:13" s="440" customFormat="1" hidden="1" outlineLevel="1">
      <c r="B484" s="770" t="str">
        <f>'TSTCM FGD'!$B$2</f>
        <v>Texas State Technical College - Marshall</v>
      </c>
      <c r="C484" s="458"/>
      <c r="D484" s="458">
        <f>'TSTCM FGD'!$D$66</f>
        <v>517057</v>
      </c>
      <c r="E484" s="458">
        <f>'TSTCM FGD'!$E$66</f>
        <v>393994</v>
      </c>
      <c r="F484" s="458">
        <f>'TSTCM FGD'!$F$66</f>
        <v>0</v>
      </c>
      <c r="G484" s="458">
        <f>'TSTCM FGD'!$G$66</f>
        <v>0</v>
      </c>
      <c r="H484" s="458">
        <f>'TSTCM FGD'!$H$66</f>
        <v>0</v>
      </c>
      <c r="I484" s="458">
        <f>'TSTCM FGD'!$I$66</f>
        <v>0</v>
      </c>
      <c r="J484" s="458">
        <f>'TSTCM FGD'!$J$66</f>
        <v>0</v>
      </c>
      <c r="K484" s="458">
        <f>'TSTCM FGD'!$K$66</f>
        <v>0</v>
      </c>
      <c r="L484" s="458">
        <f>'TSTCM FGD'!$L$66</f>
        <v>0</v>
      </c>
      <c r="M484" s="458">
        <f>'TSTCM FGD'!$M$66</f>
        <v>911051</v>
      </c>
    </row>
    <row r="485" spans="2:13" s="440" customFormat="1" hidden="1" outlineLevel="1">
      <c r="B485" s="770" t="str">
        <f>'TSTCW FGD'!$B$2</f>
        <v>Texas State Technical College - Waco</v>
      </c>
      <c r="C485" s="458"/>
      <c r="D485" s="458">
        <f>'TSTCW FGD'!$D$66</f>
        <v>4652145</v>
      </c>
      <c r="E485" s="458">
        <f>'TSTCW FGD'!$E$66</f>
        <v>3029337</v>
      </c>
      <c r="F485" s="458">
        <f>'TSTCW FGD'!$F$66</f>
        <v>0</v>
      </c>
      <c r="G485" s="458">
        <f>'TSTCW FGD'!$G$66</f>
        <v>44003</v>
      </c>
      <c r="H485" s="458">
        <f>'TSTCW FGD'!$H$66</f>
        <v>0</v>
      </c>
      <c r="I485" s="458">
        <f>'TSTCW FGD'!$I$66</f>
        <v>0</v>
      </c>
      <c r="J485" s="458">
        <f>'TSTCW FGD'!$J$66</f>
        <v>0</v>
      </c>
      <c r="K485" s="458">
        <f>'TSTCW FGD'!$K$66</f>
        <v>0</v>
      </c>
      <c r="L485" s="458">
        <f>'TSTCW FGD'!$L$66</f>
        <v>0</v>
      </c>
      <c r="M485" s="458">
        <f>'TSTCW FGD'!$M$66</f>
        <v>7725485</v>
      </c>
    </row>
    <row r="486" spans="2:13" s="440" customFormat="1" hidden="1" outlineLevel="1">
      <c r="B486" s="770" t="str">
        <f>'TSTCWT FGD'!$B$2</f>
        <v>Texas State Technical College - West Texas</v>
      </c>
      <c r="C486" s="458"/>
      <c r="D486" s="458">
        <f>'TSTCWT FGD'!$D$66</f>
        <v>2096148</v>
      </c>
      <c r="E486" s="458">
        <f>'TSTCWT FGD'!$E$66</f>
        <v>937957</v>
      </c>
      <c r="F486" s="458">
        <f>'TSTCWT FGD'!$F$66</f>
        <v>0</v>
      </c>
      <c r="G486" s="458">
        <f>'TSTCWT FGD'!$G$66</f>
        <v>0</v>
      </c>
      <c r="H486" s="458">
        <f>'TSTCWT FGD'!$H$66</f>
        <v>0</v>
      </c>
      <c r="I486" s="458">
        <f>'TSTCWT FGD'!$I$66</f>
        <v>0</v>
      </c>
      <c r="J486" s="458">
        <f>'TSTCWT FGD'!$J$66</f>
        <v>0</v>
      </c>
      <c r="K486" s="458">
        <f>'TSTCWT FGD'!$K$66</f>
        <v>0</v>
      </c>
      <c r="L486" s="458">
        <f>'TSTCWT FGD'!$L$66</f>
        <v>0</v>
      </c>
      <c r="M486" s="458">
        <f>'TSTCWT FGD'!$M$66</f>
        <v>3034105</v>
      </c>
    </row>
    <row r="487" spans="2:13" s="440" customFormat="1" hidden="1" outlineLevel="1">
      <c r="B487" s="770" t="str">
        <f>'TSTCNT FGD'!$B$2</f>
        <v>Texas State Technical College - North Texas</v>
      </c>
      <c r="C487" s="458"/>
      <c r="D487" s="458">
        <f>'TSTCNT FGD'!$D$66</f>
        <v>107139</v>
      </c>
      <c r="E487" s="458">
        <f>'TSTCNT FGD'!$E$66</f>
        <v>186257</v>
      </c>
      <c r="F487" s="458">
        <f>'TSTCNT FGD'!$F$66</f>
        <v>0</v>
      </c>
      <c r="G487" s="458">
        <f>'TSTCNT FGD'!$G$66</f>
        <v>0</v>
      </c>
      <c r="H487" s="458">
        <f>'TSTCNT FGD'!$H$66</f>
        <v>0</v>
      </c>
      <c r="I487" s="458">
        <f>'TSTCNT FGD'!$I$66</f>
        <v>0</v>
      </c>
      <c r="J487" s="458">
        <f>'TSTCNT FGD'!$J$66</f>
        <v>0</v>
      </c>
      <c r="K487" s="458">
        <f>'TSTCNT FGD'!$K$66</f>
        <v>0</v>
      </c>
      <c r="L487" s="458">
        <f>'TSTCNT FGD'!$L$66</f>
        <v>0</v>
      </c>
      <c r="M487" s="458">
        <f>'TSTCNT FGD'!$M$66</f>
        <v>293396</v>
      </c>
    </row>
    <row r="488" spans="2:13" s="440" customFormat="1" hidden="1" outlineLevel="1">
      <c r="B488" s="770" t="str">
        <f>'TSTCFB FGD'!$B$2</f>
        <v>Texas State Technical College - Fort Bend</v>
      </c>
      <c r="C488" s="458"/>
      <c r="D488" s="458">
        <f>'TSTCFB FGD'!$D$66</f>
        <v>536276</v>
      </c>
      <c r="E488" s="458">
        <f>'TSTCFB FGD'!$E$66</f>
        <v>273135</v>
      </c>
      <c r="F488" s="458">
        <f>'TSTCFB FGD'!$F$66</f>
        <v>0</v>
      </c>
      <c r="G488" s="458">
        <f>'TSTCFB FGD'!$G$66</f>
        <v>0</v>
      </c>
      <c r="H488" s="458">
        <f>'TSTCFB FGD'!$H$66</f>
        <v>0</v>
      </c>
      <c r="I488" s="458">
        <f>'TSTCFB FGD'!$I$66</f>
        <v>0</v>
      </c>
      <c r="J488" s="458">
        <f>'TSTCFB FGD'!$J$66</f>
        <v>0</v>
      </c>
      <c r="K488" s="458">
        <f>'TSTCFB FGD'!$K$66</f>
        <v>0</v>
      </c>
      <c r="L488" s="458">
        <f>'TSTCFB FGD'!$L$66</f>
        <v>0</v>
      </c>
      <c r="M488" s="458">
        <f>'TSTCFB FGD'!$M$66</f>
        <v>809411</v>
      </c>
    </row>
    <row r="489" spans="2:13" s="440" customFormat="1" collapsed="1">
      <c r="B489" s="440" t="s">
        <v>20</v>
      </c>
      <c r="C489" s="458"/>
      <c r="D489" s="458">
        <f t="shared" ref="D489:M489" si="46">SUM(D480:D488)</f>
        <v>10564422</v>
      </c>
      <c r="E489" s="458">
        <f t="shared" si="46"/>
        <v>5837261</v>
      </c>
      <c r="F489" s="458">
        <f t="shared" si="46"/>
        <v>0</v>
      </c>
      <c r="G489" s="458">
        <f t="shared" si="46"/>
        <v>44003</v>
      </c>
      <c r="H489" s="458">
        <f t="shared" si="46"/>
        <v>0</v>
      </c>
      <c r="I489" s="458">
        <f t="shared" si="46"/>
        <v>0</v>
      </c>
      <c r="J489" s="458">
        <f t="shared" si="46"/>
        <v>0</v>
      </c>
      <c r="K489" s="458">
        <f t="shared" si="46"/>
        <v>0</v>
      </c>
      <c r="L489" s="458">
        <f t="shared" si="46"/>
        <v>0</v>
      </c>
      <c r="M489" s="458">
        <f t="shared" si="46"/>
        <v>16445686</v>
      </c>
    </row>
    <row r="490" spans="2:13" s="440" customFormat="1" hidden="1" outlineLevel="1">
      <c r="B490" s="770"/>
      <c r="C490" s="458"/>
      <c r="D490" s="458"/>
      <c r="E490" s="458"/>
      <c r="F490" s="458"/>
      <c r="G490" s="458"/>
      <c r="H490" s="458"/>
      <c r="I490" s="458"/>
      <c r="J490" s="458"/>
      <c r="K490" s="458"/>
      <c r="L490" s="458"/>
      <c r="M490" s="458"/>
    </row>
    <row r="491" spans="2:13" s="440" customFormat="1" hidden="1" outlineLevel="1">
      <c r="B491" s="770"/>
      <c r="C491" s="458"/>
      <c r="D491" s="458"/>
      <c r="E491" s="458"/>
      <c r="F491" s="458"/>
      <c r="G491" s="458"/>
      <c r="H491" s="458"/>
      <c r="I491" s="458"/>
      <c r="J491" s="458"/>
      <c r="K491" s="458"/>
      <c r="L491" s="458"/>
      <c r="M491" s="458"/>
    </row>
    <row r="492" spans="2:13" s="440" customFormat="1" hidden="1" outlineLevel="1">
      <c r="B492" s="770"/>
      <c r="C492" s="458"/>
      <c r="D492" s="458"/>
      <c r="E492" s="458"/>
      <c r="F492" s="458"/>
      <c r="G492" s="458"/>
      <c r="H492" s="458"/>
      <c r="I492" s="458"/>
      <c r="J492" s="458"/>
      <c r="K492" s="458"/>
      <c r="L492" s="458"/>
      <c r="M492" s="458"/>
    </row>
    <row r="493" spans="2:13" s="440" customFormat="1" hidden="1" outlineLevel="1">
      <c r="B493" s="770" t="str">
        <f>'TSTCH FGD'!$B$2</f>
        <v>Texas State Technical College - Harlingen</v>
      </c>
      <c r="C493" s="458"/>
      <c r="D493" s="458">
        <f>'TSTCH FGD'!$D$67</f>
        <v>0</v>
      </c>
      <c r="E493" s="458">
        <f>'TSTCH FGD'!$E$67</f>
        <v>0</v>
      </c>
      <c r="F493" s="458">
        <f>'TSTCH FGD'!$F$67</f>
        <v>0</v>
      </c>
      <c r="G493" s="458">
        <f>'TSTCH FGD'!$G$67</f>
        <v>4340666</v>
      </c>
      <c r="H493" s="458">
        <f>'TSTCH FGD'!$H$67</f>
        <v>0</v>
      </c>
      <c r="I493" s="458">
        <f>'TSTCH FGD'!$I$67</f>
        <v>0</v>
      </c>
      <c r="J493" s="458">
        <f>'TSTCH FGD'!$J$67</f>
        <v>0</v>
      </c>
      <c r="K493" s="458">
        <f>'TSTCH FGD'!$K$67</f>
        <v>0</v>
      </c>
      <c r="L493" s="458">
        <f>'TSTCH FGD'!$L$67</f>
        <v>0</v>
      </c>
      <c r="M493" s="458">
        <f>'TSTCH FGD'!$M$67</f>
        <v>4340666</v>
      </c>
    </row>
    <row r="494" spans="2:13" s="440" customFormat="1" hidden="1" outlineLevel="1">
      <c r="B494" s="770" t="str">
        <f>'TSTCM FGD'!$B$2</f>
        <v>Texas State Technical College - Marshall</v>
      </c>
      <c r="C494" s="458"/>
      <c r="D494" s="458">
        <f>'TSTCM FGD'!$D$67</f>
        <v>0</v>
      </c>
      <c r="E494" s="458">
        <f>'TSTCM FGD'!$E$67</f>
        <v>0</v>
      </c>
      <c r="F494" s="458">
        <f>'TSTCM FGD'!$F$67</f>
        <v>0</v>
      </c>
      <c r="G494" s="458">
        <f>'TSTCM FGD'!$G$67</f>
        <v>1913817</v>
      </c>
      <c r="H494" s="458">
        <f>'TSTCM FGD'!$H$67</f>
        <v>0</v>
      </c>
      <c r="I494" s="458">
        <f>'TSTCM FGD'!$I$67</f>
        <v>0</v>
      </c>
      <c r="J494" s="458">
        <f>'TSTCM FGD'!$J$67</f>
        <v>0</v>
      </c>
      <c r="K494" s="458">
        <f>'TSTCM FGD'!$K$67</f>
        <v>0</v>
      </c>
      <c r="L494" s="458">
        <f>'TSTCM FGD'!$L$67</f>
        <v>0</v>
      </c>
      <c r="M494" s="458">
        <f>'TSTCM FGD'!$M$67</f>
        <v>1913817</v>
      </c>
    </row>
    <row r="495" spans="2:13" s="440" customFormat="1" hidden="1" outlineLevel="1">
      <c r="B495" s="770" t="str">
        <f>'TSTCW FGD'!$B$2</f>
        <v>Texas State Technical College - Waco</v>
      </c>
      <c r="C495" s="458"/>
      <c r="D495" s="458">
        <f>'TSTCW FGD'!$D$67</f>
        <v>0</v>
      </c>
      <c r="E495" s="458">
        <f>'TSTCW FGD'!$E$67</f>
        <v>0</v>
      </c>
      <c r="F495" s="458">
        <f>'TSTCW FGD'!$F$67</f>
        <v>0</v>
      </c>
      <c r="G495" s="458">
        <f>'TSTCW FGD'!$G$67</f>
        <v>16047662</v>
      </c>
      <c r="H495" s="458">
        <f>'TSTCW FGD'!$H$67</f>
        <v>0</v>
      </c>
      <c r="I495" s="458">
        <f>'TSTCW FGD'!$I$67</f>
        <v>0</v>
      </c>
      <c r="J495" s="458">
        <f>'TSTCW FGD'!$J$67</f>
        <v>0</v>
      </c>
      <c r="K495" s="458">
        <f>'TSTCW FGD'!$K$67</f>
        <v>0</v>
      </c>
      <c r="L495" s="458">
        <f>'TSTCW FGD'!$L$67</f>
        <v>0</v>
      </c>
      <c r="M495" s="458">
        <f>'TSTCW FGD'!$M$67</f>
        <v>16047662</v>
      </c>
    </row>
    <row r="496" spans="2:13" s="440" customFormat="1" hidden="1" outlineLevel="1">
      <c r="B496" s="770" t="str">
        <f>'TSTCWT FGD'!$B$2</f>
        <v>Texas State Technical College - West Texas</v>
      </c>
      <c r="C496" s="458"/>
      <c r="D496" s="458">
        <f>'TSTCWT FGD'!$D$67</f>
        <v>0</v>
      </c>
      <c r="E496" s="458">
        <f>'TSTCWT FGD'!$E$67</f>
        <v>0</v>
      </c>
      <c r="F496" s="458">
        <f>'TSTCWT FGD'!$F$67</f>
        <v>0</v>
      </c>
      <c r="G496" s="458">
        <f>'TSTCWT FGD'!$G$67</f>
        <v>2298565</v>
      </c>
      <c r="H496" s="458">
        <f>'TSTCWT FGD'!$H$67</f>
        <v>0</v>
      </c>
      <c r="I496" s="458">
        <f>'TSTCWT FGD'!$I$67</f>
        <v>0</v>
      </c>
      <c r="J496" s="458">
        <f>'TSTCWT FGD'!$J$67</f>
        <v>0</v>
      </c>
      <c r="K496" s="458">
        <f>'TSTCWT FGD'!$K$67</f>
        <v>0</v>
      </c>
      <c r="L496" s="458">
        <f>'TSTCWT FGD'!$L$67</f>
        <v>0</v>
      </c>
      <c r="M496" s="458">
        <f>'TSTCWT FGD'!$M$67</f>
        <v>2298565</v>
      </c>
    </row>
    <row r="497" spans="2:13" s="440" customFormat="1" hidden="1" outlineLevel="1">
      <c r="B497" s="770" t="str">
        <f>'TSTCNT FGD'!$B$2</f>
        <v>Texas State Technical College - North Texas</v>
      </c>
      <c r="C497" s="458"/>
      <c r="D497" s="458">
        <f>'TSTCNT FGD'!$D$67</f>
        <v>0</v>
      </c>
      <c r="E497" s="458">
        <f>'TSTCNT FGD'!$E$67</f>
        <v>0</v>
      </c>
      <c r="F497" s="458">
        <f>'TSTCNT FGD'!$F$67</f>
        <v>0</v>
      </c>
      <c r="G497" s="458">
        <f>'TSTCNT FGD'!$G$67</f>
        <v>811491</v>
      </c>
      <c r="H497" s="458">
        <f>'TSTCNT FGD'!$H$67</f>
        <v>0</v>
      </c>
      <c r="I497" s="458">
        <f>'TSTCNT FGD'!$I$67</f>
        <v>0</v>
      </c>
      <c r="J497" s="458">
        <f>'TSTCNT FGD'!$J$67</f>
        <v>0</v>
      </c>
      <c r="K497" s="458">
        <f>'TSTCNT FGD'!$K$67</f>
        <v>0</v>
      </c>
      <c r="L497" s="458">
        <f>'TSTCNT FGD'!$L$67</f>
        <v>0</v>
      </c>
      <c r="M497" s="458">
        <f>'TSTCNT FGD'!$M$67</f>
        <v>811491</v>
      </c>
    </row>
    <row r="498" spans="2:13" s="440" customFormat="1" hidden="1" outlineLevel="1">
      <c r="B498" s="770" t="str">
        <f>'TSTCFB FGD'!$B$2</f>
        <v>Texas State Technical College - Fort Bend</v>
      </c>
      <c r="C498" s="458"/>
      <c r="D498" s="458">
        <f>'TSTCFB FGD'!$D$67</f>
        <v>0</v>
      </c>
      <c r="E498" s="458">
        <f>'TSTCFB FGD'!$E$67</f>
        <v>0</v>
      </c>
      <c r="F498" s="458">
        <f>'TSTCFB FGD'!$F$67</f>
        <v>0</v>
      </c>
      <c r="G498" s="458">
        <f>'TSTCFB FGD'!$G$67</f>
        <v>1998864</v>
      </c>
      <c r="H498" s="458">
        <f>'TSTCFB FGD'!$H$67</f>
        <v>0</v>
      </c>
      <c r="I498" s="458">
        <f>'TSTCFB FGD'!$I$67</f>
        <v>0</v>
      </c>
      <c r="J498" s="458">
        <f>'TSTCFB FGD'!$J$67</f>
        <v>0</v>
      </c>
      <c r="K498" s="458">
        <f>'TSTCFB FGD'!$K$67</f>
        <v>0</v>
      </c>
      <c r="L498" s="458">
        <f>'TSTCFB FGD'!$L$67</f>
        <v>0</v>
      </c>
      <c r="M498" s="458">
        <f>'TSTCFB FGD'!$M$67</f>
        <v>1998864</v>
      </c>
    </row>
    <row r="499" spans="2:13" s="440" customFormat="1" collapsed="1">
      <c r="B499" s="440" t="s">
        <v>21</v>
      </c>
      <c r="C499" s="458"/>
      <c r="D499" s="458">
        <f t="shared" ref="D499:M499" si="47">SUM(D490:D498)</f>
        <v>0</v>
      </c>
      <c r="E499" s="458">
        <f t="shared" si="47"/>
        <v>0</v>
      </c>
      <c r="F499" s="458">
        <f t="shared" si="47"/>
        <v>0</v>
      </c>
      <c r="G499" s="458">
        <f t="shared" si="47"/>
        <v>27411065</v>
      </c>
      <c r="H499" s="458">
        <f t="shared" si="47"/>
        <v>0</v>
      </c>
      <c r="I499" s="458">
        <f t="shared" si="47"/>
        <v>0</v>
      </c>
      <c r="J499" s="458">
        <f t="shared" si="47"/>
        <v>0</v>
      </c>
      <c r="K499" s="458">
        <f t="shared" si="47"/>
        <v>0</v>
      </c>
      <c r="L499" s="458">
        <f t="shared" si="47"/>
        <v>0</v>
      </c>
      <c r="M499" s="458">
        <f t="shared" si="47"/>
        <v>27411065</v>
      </c>
    </row>
    <row r="500" spans="2:13" s="440" customFormat="1" hidden="1" outlineLevel="1">
      <c r="B500" s="770"/>
      <c r="C500" s="458"/>
      <c r="D500" s="458"/>
      <c r="E500" s="458"/>
      <c r="F500" s="458"/>
      <c r="G500" s="458"/>
      <c r="H500" s="458"/>
      <c r="I500" s="458"/>
      <c r="J500" s="458"/>
      <c r="K500" s="458"/>
      <c r="L500" s="458"/>
      <c r="M500" s="458"/>
    </row>
    <row r="501" spans="2:13" s="440" customFormat="1" hidden="1" outlineLevel="1">
      <c r="B501" s="770"/>
      <c r="C501" s="458"/>
      <c r="D501" s="458"/>
      <c r="E501" s="458"/>
      <c r="F501" s="458"/>
      <c r="G501" s="458"/>
      <c r="H501" s="458"/>
      <c r="I501" s="458"/>
      <c r="J501" s="458"/>
      <c r="K501" s="458"/>
      <c r="L501" s="458"/>
      <c r="M501" s="458"/>
    </row>
    <row r="502" spans="2:13" s="440" customFormat="1" hidden="1" outlineLevel="1">
      <c r="B502" s="770"/>
      <c r="C502" s="458"/>
      <c r="D502" s="458"/>
      <c r="E502" s="458"/>
      <c r="F502" s="458"/>
      <c r="G502" s="458"/>
      <c r="H502" s="458"/>
      <c r="I502" s="458"/>
      <c r="J502" s="458"/>
      <c r="K502" s="458"/>
      <c r="L502" s="458"/>
      <c r="M502" s="458"/>
    </row>
    <row r="503" spans="2:13" s="440" customFormat="1" hidden="1" outlineLevel="1">
      <c r="B503" s="770" t="str">
        <f>'TSTCH FGD'!$B$2</f>
        <v>Texas State Technical College - Harlingen</v>
      </c>
      <c r="C503" s="458"/>
      <c r="D503" s="458">
        <f>'TSTCH FGD'!$D$68</f>
        <v>0</v>
      </c>
      <c r="E503" s="458">
        <f>'TSTCH FGD'!$E$68</f>
        <v>0</v>
      </c>
      <c r="F503" s="458">
        <f>'TSTCH FGD'!$F$68</f>
        <v>1416036</v>
      </c>
      <c r="G503" s="458">
        <f>'TSTCH FGD'!$G$68</f>
        <v>0</v>
      </c>
      <c r="H503" s="458">
        <f>'TSTCH FGD'!$H$68</f>
        <v>0</v>
      </c>
      <c r="I503" s="458">
        <f>'TSTCH FGD'!$I$68</f>
        <v>0</v>
      </c>
      <c r="J503" s="458">
        <f>'TSTCH FGD'!$J$68</f>
        <v>0</v>
      </c>
      <c r="K503" s="458">
        <f>'TSTCH FGD'!$K$68</f>
        <v>0</v>
      </c>
      <c r="L503" s="458">
        <f>'TSTCH FGD'!$L$68</f>
        <v>0</v>
      </c>
      <c r="M503" s="458">
        <f>'TSTCH FGD'!$M$68</f>
        <v>1416036</v>
      </c>
    </row>
    <row r="504" spans="2:13" s="440" customFormat="1" hidden="1" outlineLevel="1">
      <c r="B504" s="770" t="str">
        <f>'TSTCM FGD'!$B$2</f>
        <v>Texas State Technical College - Marshall</v>
      </c>
      <c r="C504" s="458"/>
      <c r="D504" s="458">
        <f>'TSTCM FGD'!$D$68</f>
        <v>0</v>
      </c>
      <c r="E504" s="458">
        <f>'TSTCM FGD'!$E$68</f>
        <v>0</v>
      </c>
      <c r="F504" s="458">
        <f>'TSTCM FGD'!$F$68</f>
        <v>560779</v>
      </c>
      <c r="G504" s="458">
        <f>'TSTCM FGD'!$G$68</f>
        <v>0</v>
      </c>
      <c r="H504" s="458">
        <f>'TSTCM FGD'!$H$68</f>
        <v>0</v>
      </c>
      <c r="I504" s="458">
        <f>'TSTCM FGD'!$I$68</f>
        <v>0</v>
      </c>
      <c r="J504" s="458">
        <f>'TSTCM FGD'!$J$68</f>
        <v>0</v>
      </c>
      <c r="K504" s="458">
        <f>'TSTCM FGD'!$K$68</f>
        <v>0</v>
      </c>
      <c r="L504" s="458">
        <f>'TSTCM FGD'!$L$68</f>
        <v>0</v>
      </c>
      <c r="M504" s="458">
        <f>'TSTCM FGD'!$M$68</f>
        <v>560779</v>
      </c>
    </row>
    <row r="505" spans="2:13" s="440" customFormat="1" hidden="1" outlineLevel="1">
      <c r="B505" s="770" t="str">
        <f>'TSTCW FGD'!$B$2</f>
        <v>Texas State Technical College - Waco</v>
      </c>
      <c r="C505" s="458"/>
      <c r="D505" s="458">
        <f>'TSTCW FGD'!$D$68</f>
        <v>0</v>
      </c>
      <c r="E505" s="458">
        <f>'TSTCW FGD'!$E$68</f>
        <v>0</v>
      </c>
      <c r="F505" s="458">
        <f>'TSTCW FGD'!$F$68</f>
        <v>5006613</v>
      </c>
      <c r="G505" s="458">
        <f>'TSTCW FGD'!$G$68</f>
        <v>0</v>
      </c>
      <c r="H505" s="458">
        <f>'TSTCW FGD'!$H$68</f>
        <v>0</v>
      </c>
      <c r="I505" s="458">
        <f>'TSTCW FGD'!$I$68</f>
        <v>0</v>
      </c>
      <c r="J505" s="458">
        <f>'TSTCW FGD'!$J$68</f>
        <v>0</v>
      </c>
      <c r="K505" s="458">
        <f>'TSTCW FGD'!$K$68</f>
        <v>0</v>
      </c>
      <c r="L505" s="458">
        <f>'TSTCW FGD'!$L$68</f>
        <v>0</v>
      </c>
      <c r="M505" s="458">
        <f>'TSTCW FGD'!$M$68</f>
        <v>5006613</v>
      </c>
    </row>
    <row r="506" spans="2:13" s="440" customFormat="1" hidden="1" outlineLevel="1">
      <c r="B506" s="770" t="str">
        <f>'TSTCWT FGD'!$B$2</f>
        <v>Texas State Technical College - West Texas</v>
      </c>
      <c r="C506" s="458"/>
      <c r="D506" s="458">
        <f>'TSTCWT FGD'!$D$68</f>
        <v>0</v>
      </c>
      <c r="E506" s="458">
        <f>'TSTCWT FGD'!$E$68</f>
        <v>0</v>
      </c>
      <c r="F506" s="458">
        <f>'TSTCWT FGD'!$F$68</f>
        <v>956983</v>
      </c>
      <c r="G506" s="458">
        <f>'TSTCWT FGD'!$G$68</f>
        <v>0</v>
      </c>
      <c r="H506" s="458">
        <f>'TSTCWT FGD'!$H$68</f>
        <v>0</v>
      </c>
      <c r="I506" s="458">
        <f>'TSTCWT FGD'!$I$68</f>
        <v>0</v>
      </c>
      <c r="J506" s="458">
        <f>'TSTCWT FGD'!$J$68</f>
        <v>0</v>
      </c>
      <c r="K506" s="458">
        <f>'TSTCWT FGD'!$K$68</f>
        <v>0</v>
      </c>
      <c r="L506" s="458">
        <f>'TSTCWT FGD'!$L$68</f>
        <v>0</v>
      </c>
      <c r="M506" s="458">
        <f>'TSTCWT FGD'!$M$68</f>
        <v>956983</v>
      </c>
    </row>
    <row r="507" spans="2:13" s="440" customFormat="1" hidden="1" outlineLevel="1">
      <c r="B507" s="770" t="str">
        <f>'TSTCNT FGD'!$B$2</f>
        <v>Texas State Technical College - North Texas</v>
      </c>
      <c r="C507" s="458"/>
      <c r="D507" s="458">
        <f>'TSTCNT FGD'!$D$68</f>
        <v>0</v>
      </c>
      <c r="E507" s="458">
        <f>'TSTCNT FGD'!$E$68</f>
        <v>0</v>
      </c>
      <c r="F507" s="458">
        <f>'TSTCNT FGD'!$F$68</f>
        <v>0</v>
      </c>
      <c r="G507" s="458">
        <f>'TSTCNT FGD'!$G$68</f>
        <v>0</v>
      </c>
      <c r="H507" s="458">
        <f>'TSTCNT FGD'!$H$68</f>
        <v>0</v>
      </c>
      <c r="I507" s="458">
        <f>'TSTCNT FGD'!$I$68</f>
        <v>0</v>
      </c>
      <c r="J507" s="458">
        <f>'TSTCNT FGD'!$J$68</f>
        <v>0</v>
      </c>
      <c r="K507" s="458">
        <f>'TSTCNT FGD'!$K$68</f>
        <v>0</v>
      </c>
      <c r="L507" s="458">
        <f>'TSTCNT FGD'!$L$68</f>
        <v>0</v>
      </c>
      <c r="M507" s="458">
        <f>'TSTCNT FGD'!$M$68</f>
        <v>0</v>
      </c>
    </row>
    <row r="508" spans="2:13" s="440" customFormat="1" hidden="1" outlineLevel="1">
      <c r="B508" s="770" t="str">
        <f>'TSTCFB FGD'!$B$2</f>
        <v>Texas State Technical College - Fort Bend</v>
      </c>
      <c r="C508" s="458"/>
      <c r="D508" s="458">
        <f>'TSTCFB FGD'!$D$68</f>
        <v>0</v>
      </c>
      <c r="E508" s="458">
        <f>'TSTCFB FGD'!$E$68</f>
        <v>0</v>
      </c>
      <c r="F508" s="458">
        <f>'TSTCFB FGD'!$F$68</f>
        <v>226887</v>
      </c>
      <c r="G508" s="458">
        <f>'TSTCFB FGD'!$G$68</f>
        <v>0</v>
      </c>
      <c r="H508" s="458">
        <f>'TSTCFB FGD'!$H$68</f>
        <v>0</v>
      </c>
      <c r="I508" s="458">
        <f>'TSTCFB FGD'!$I$68</f>
        <v>0</v>
      </c>
      <c r="J508" s="458">
        <f>'TSTCFB FGD'!$J$68</f>
        <v>0</v>
      </c>
      <c r="K508" s="458">
        <f>'TSTCFB FGD'!$K$68</f>
        <v>0</v>
      </c>
      <c r="L508" s="458">
        <f>'TSTCFB FGD'!$L$68</f>
        <v>0</v>
      </c>
      <c r="M508" s="458">
        <f>'TSTCFB FGD'!$M$68</f>
        <v>226887</v>
      </c>
    </row>
    <row r="509" spans="2:13" s="440" customFormat="1" collapsed="1">
      <c r="B509" s="440" t="s">
        <v>1377</v>
      </c>
      <c r="C509" s="458"/>
      <c r="D509" s="458">
        <f t="shared" ref="D509:M509" si="48">SUM(D500:D508)</f>
        <v>0</v>
      </c>
      <c r="E509" s="458">
        <f t="shared" si="48"/>
        <v>0</v>
      </c>
      <c r="F509" s="458">
        <f t="shared" si="48"/>
        <v>8167298</v>
      </c>
      <c r="G509" s="458">
        <f t="shared" si="48"/>
        <v>0</v>
      </c>
      <c r="H509" s="458">
        <f t="shared" si="48"/>
        <v>0</v>
      </c>
      <c r="I509" s="458">
        <f t="shared" si="48"/>
        <v>0</v>
      </c>
      <c r="J509" s="458">
        <f t="shared" si="48"/>
        <v>0</v>
      </c>
      <c r="K509" s="458">
        <f t="shared" si="48"/>
        <v>0</v>
      </c>
      <c r="L509" s="458">
        <f t="shared" si="48"/>
        <v>0</v>
      </c>
      <c r="M509" s="458">
        <f t="shared" si="48"/>
        <v>8167298</v>
      </c>
    </row>
    <row r="510" spans="2:13" s="440" customFormat="1" hidden="1" outlineLevel="1">
      <c r="B510" s="770"/>
      <c r="C510" s="458"/>
      <c r="D510" s="458"/>
      <c r="E510" s="458"/>
      <c r="F510" s="458"/>
      <c r="G510" s="458"/>
      <c r="H510" s="458"/>
      <c r="I510" s="458"/>
      <c r="J510" s="458"/>
      <c r="K510" s="458"/>
      <c r="L510" s="458"/>
      <c r="M510" s="458"/>
    </row>
    <row r="511" spans="2:13" s="440" customFormat="1" hidden="1" outlineLevel="1">
      <c r="B511" s="770"/>
      <c r="C511" s="458"/>
      <c r="D511" s="458"/>
      <c r="E511" s="458"/>
      <c r="F511" s="458"/>
      <c r="G511" s="458"/>
      <c r="H511" s="458"/>
      <c r="I511" s="458"/>
      <c r="J511" s="458"/>
      <c r="K511" s="458"/>
      <c r="L511" s="458"/>
      <c r="M511" s="458"/>
    </row>
    <row r="512" spans="2:13" s="440" customFormat="1" hidden="1" outlineLevel="1">
      <c r="B512" s="770"/>
      <c r="C512" s="458"/>
      <c r="D512" s="458"/>
      <c r="E512" s="458"/>
      <c r="F512" s="458"/>
      <c r="G512" s="458"/>
      <c r="H512" s="458"/>
      <c r="I512" s="458"/>
      <c r="J512" s="458"/>
      <c r="K512" s="458"/>
      <c r="L512" s="458"/>
      <c r="M512" s="458"/>
    </row>
    <row r="513" spans="2:13" s="440" customFormat="1" hidden="1" outlineLevel="1">
      <c r="B513" s="770" t="str">
        <f>'TSTCH FGD'!$B$2</f>
        <v>Texas State Technical College - Harlingen</v>
      </c>
      <c r="C513" s="458"/>
      <c r="D513" s="458">
        <f>'TSTCH FGD'!$D$69</f>
        <v>3050</v>
      </c>
      <c r="E513" s="458">
        <f>'TSTCH FGD'!$E$69</f>
        <v>125466</v>
      </c>
      <c r="F513" s="458">
        <f>'TSTCH FGD'!$F$69</f>
        <v>0</v>
      </c>
      <c r="G513" s="458">
        <f>'TSTCH FGD'!$G$69</f>
        <v>792862</v>
      </c>
      <c r="H513" s="458">
        <f>'TSTCH FGD'!$H$69</f>
        <v>0</v>
      </c>
      <c r="I513" s="458">
        <f>'TSTCH FGD'!$I$69</f>
        <v>0</v>
      </c>
      <c r="J513" s="458">
        <f>'TSTCH FGD'!$J$69</f>
        <v>0</v>
      </c>
      <c r="K513" s="458">
        <f>'TSTCH FGD'!$K$69</f>
        <v>0</v>
      </c>
      <c r="L513" s="458">
        <f>'TSTCH FGD'!$L$69</f>
        <v>0</v>
      </c>
      <c r="M513" s="458">
        <f>'TSTCH FGD'!$M$69</f>
        <v>921378</v>
      </c>
    </row>
    <row r="514" spans="2:13" s="440" customFormat="1" hidden="1" outlineLevel="1">
      <c r="B514" s="770" t="str">
        <f>'TSTCM FGD'!$B$2</f>
        <v>Texas State Technical College - Marshall</v>
      </c>
      <c r="C514" s="458"/>
      <c r="D514" s="458">
        <f>'TSTCM FGD'!$D$69</f>
        <v>11320</v>
      </c>
      <c r="E514" s="458">
        <f>'TSTCM FGD'!$E$69</f>
        <v>13752</v>
      </c>
      <c r="F514" s="458">
        <f>'TSTCM FGD'!$F$69</f>
        <v>117707</v>
      </c>
      <c r="G514" s="458">
        <f>'TSTCM FGD'!$G$69</f>
        <v>348969</v>
      </c>
      <c r="H514" s="458">
        <f>'TSTCM FGD'!$H$69</f>
        <v>0</v>
      </c>
      <c r="I514" s="458">
        <f>'TSTCM FGD'!$I$69</f>
        <v>0</v>
      </c>
      <c r="J514" s="458">
        <f>'TSTCM FGD'!$J$69</f>
        <v>0</v>
      </c>
      <c r="K514" s="458">
        <f>'TSTCM FGD'!$K$69</f>
        <v>0</v>
      </c>
      <c r="L514" s="458">
        <f>'TSTCM FGD'!$L$69</f>
        <v>0</v>
      </c>
      <c r="M514" s="458">
        <f>'TSTCM FGD'!$M$69</f>
        <v>491748</v>
      </c>
    </row>
    <row r="515" spans="2:13" s="440" customFormat="1" hidden="1" outlineLevel="1">
      <c r="B515" s="770" t="str">
        <f>'TSTCW FGD'!$B$2</f>
        <v>Texas State Technical College - Waco</v>
      </c>
      <c r="C515" s="458"/>
      <c r="D515" s="458">
        <f>'TSTCW FGD'!$D$69</f>
        <v>669157</v>
      </c>
      <c r="E515" s="458">
        <f>'TSTCW FGD'!$E$69</f>
        <v>263990</v>
      </c>
      <c r="F515" s="458">
        <f>'TSTCW FGD'!$F$69</f>
        <v>55299</v>
      </c>
      <c r="G515" s="458">
        <f>'TSTCW FGD'!$G$69</f>
        <v>13427651</v>
      </c>
      <c r="H515" s="458">
        <f>'TSTCW FGD'!$H$69</f>
        <v>0</v>
      </c>
      <c r="I515" s="458">
        <f>'TSTCW FGD'!$I$69</f>
        <v>0</v>
      </c>
      <c r="J515" s="458">
        <f>'TSTCW FGD'!$J$69</f>
        <v>0</v>
      </c>
      <c r="K515" s="458">
        <f>'TSTCW FGD'!$K$69</f>
        <v>0</v>
      </c>
      <c r="L515" s="458">
        <f>'TSTCW FGD'!$L$69</f>
        <v>0</v>
      </c>
      <c r="M515" s="458">
        <f>'TSTCW FGD'!$M$69</f>
        <v>14416097</v>
      </c>
    </row>
    <row r="516" spans="2:13" s="440" customFormat="1" hidden="1" outlineLevel="1">
      <c r="B516" s="770" t="str">
        <f>'TSTCWT FGD'!$B$2</f>
        <v>Texas State Technical College - West Texas</v>
      </c>
      <c r="C516" s="458"/>
      <c r="D516" s="458">
        <f>'TSTCWT FGD'!$D$69</f>
        <v>30226</v>
      </c>
      <c r="E516" s="458">
        <f>'TSTCWT FGD'!$E$69</f>
        <v>110662</v>
      </c>
      <c r="F516" s="458">
        <f>'TSTCWT FGD'!$F$69</f>
        <v>0</v>
      </c>
      <c r="G516" s="458">
        <f>'TSTCWT FGD'!$G$69</f>
        <v>744016</v>
      </c>
      <c r="H516" s="458">
        <f>'TSTCWT FGD'!$H$69</f>
        <v>0</v>
      </c>
      <c r="I516" s="458">
        <f>'TSTCWT FGD'!$I$69</f>
        <v>0</v>
      </c>
      <c r="J516" s="458">
        <f>'TSTCWT FGD'!$J$69</f>
        <v>0</v>
      </c>
      <c r="K516" s="458">
        <f>'TSTCWT FGD'!$K$69</f>
        <v>0</v>
      </c>
      <c r="L516" s="458">
        <f>'TSTCWT FGD'!$L$69</f>
        <v>0</v>
      </c>
      <c r="M516" s="458">
        <f>'TSTCWT FGD'!$M$69</f>
        <v>884904</v>
      </c>
    </row>
    <row r="517" spans="2:13" s="440" customFormat="1" hidden="1" outlineLevel="1">
      <c r="B517" s="770" t="str">
        <f>'TSTCNT FGD'!$B$2</f>
        <v>Texas State Technical College - North Texas</v>
      </c>
      <c r="C517" s="458"/>
      <c r="D517" s="458">
        <f>'TSTCNT FGD'!$D$69</f>
        <v>0</v>
      </c>
      <c r="E517" s="458">
        <f>'TSTCNT FGD'!$E$69</f>
        <v>5425</v>
      </c>
      <c r="F517" s="458">
        <f>'TSTCNT FGD'!$F$69</f>
        <v>0</v>
      </c>
      <c r="G517" s="458">
        <f>'TSTCNT FGD'!$G$69</f>
        <v>114359</v>
      </c>
      <c r="H517" s="458">
        <f>'TSTCNT FGD'!$H$69</f>
        <v>0</v>
      </c>
      <c r="I517" s="458">
        <f>'TSTCNT FGD'!$I$69</f>
        <v>0</v>
      </c>
      <c r="J517" s="458">
        <f>'TSTCNT FGD'!$J$69</f>
        <v>0</v>
      </c>
      <c r="K517" s="458">
        <f>'TSTCNT FGD'!$K$69</f>
        <v>0</v>
      </c>
      <c r="L517" s="458">
        <f>'TSTCNT FGD'!$L$69</f>
        <v>0</v>
      </c>
      <c r="M517" s="458">
        <f>'TSTCNT FGD'!$M$69</f>
        <v>119784</v>
      </c>
    </row>
    <row r="518" spans="2:13" s="440" customFormat="1" hidden="1" outlineLevel="1">
      <c r="B518" s="770" t="str">
        <f>'TSTCFB FGD'!$B$2</f>
        <v>Texas State Technical College - Fort Bend</v>
      </c>
      <c r="C518" s="458"/>
      <c r="D518" s="458">
        <f>'TSTCFB FGD'!$D$69</f>
        <v>0</v>
      </c>
      <c r="E518" s="458">
        <f>'TSTCFB FGD'!$E$69</f>
        <v>23243</v>
      </c>
      <c r="F518" s="458">
        <f>'TSTCFB FGD'!$F$69</f>
        <v>0</v>
      </c>
      <c r="G518" s="458">
        <f>'TSTCFB FGD'!$G$69</f>
        <v>110686</v>
      </c>
      <c r="H518" s="458">
        <f>'TSTCFB FGD'!$H$69</f>
        <v>0</v>
      </c>
      <c r="I518" s="458">
        <f>'TSTCFB FGD'!$I$69</f>
        <v>0</v>
      </c>
      <c r="J518" s="458">
        <f>'TSTCFB FGD'!$J$69</f>
        <v>0</v>
      </c>
      <c r="K518" s="458">
        <f>'TSTCFB FGD'!$K$69</f>
        <v>0</v>
      </c>
      <c r="L518" s="458">
        <f>'TSTCFB FGD'!$L$69</f>
        <v>0</v>
      </c>
      <c r="M518" s="458">
        <f>'TSTCFB FGD'!$M$69</f>
        <v>133929</v>
      </c>
    </row>
    <row r="519" spans="2:13" s="440" customFormat="1" collapsed="1">
      <c r="B519" s="441" t="s">
        <v>58</v>
      </c>
      <c r="C519" s="458"/>
      <c r="D519" s="458">
        <f t="shared" ref="D519:M519" si="49">SUM(D510:D518)</f>
        <v>713753</v>
      </c>
      <c r="E519" s="458">
        <f t="shared" si="49"/>
        <v>542538</v>
      </c>
      <c r="F519" s="458">
        <f t="shared" si="49"/>
        <v>173006</v>
      </c>
      <c r="G519" s="458">
        <f t="shared" si="49"/>
        <v>15538543</v>
      </c>
      <c r="H519" s="458">
        <f t="shared" si="49"/>
        <v>0</v>
      </c>
      <c r="I519" s="458">
        <f t="shared" si="49"/>
        <v>0</v>
      </c>
      <c r="J519" s="458">
        <f t="shared" si="49"/>
        <v>0</v>
      </c>
      <c r="K519" s="458">
        <f t="shared" si="49"/>
        <v>0</v>
      </c>
      <c r="L519" s="458">
        <f t="shared" si="49"/>
        <v>0</v>
      </c>
      <c r="M519" s="458">
        <f t="shared" si="49"/>
        <v>16967840</v>
      </c>
    </row>
    <row r="520" spans="2:13" s="440" customFormat="1" hidden="1" outlineLevel="1">
      <c r="B520" s="770"/>
      <c r="C520" s="458"/>
      <c r="D520" s="458"/>
      <c r="E520" s="458"/>
      <c r="F520" s="458"/>
      <c r="G520" s="458"/>
      <c r="H520" s="458"/>
      <c r="I520" s="458"/>
      <c r="J520" s="458"/>
      <c r="K520" s="458"/>
      <c r="L520" s="458"/>
      <c r="M520" s="458"/>
    </row>
    <row r="521" spans="2:13" s="440" customFormat="1" hidden="1" outlineLevel="1">
      <c r="B521" s="770"/>
      <c r="C521" s="458"/>
      <c r="D521" s="458"/>
      <c r="E521" s="458"/>
      <c r="F521" s="458"/>
      <c r="G521" s="458"/>
      <c r="H521" s="458"/>
      <c r="I521" s="458"/>
      <c r="J521" s="458"/>
      <c r="K521" s="458"/>
      <c r="L521" s="458"/>
      <c r="M521" s="458"/>
    </row>
    <row r="522" spans="2:13" s="440" customFormat="1" hidden="1" outlineLevel="1">
      <c r="B522" s="770"/>
      <c r="C522" s="458"/>
      <c r="D522" s="458"/>
      <c r="E522" s="458"/>
      <c r="F522" s="458"/>
      <c r="G522" s="458"/>
      <c r="H522" s="458"/>
      <c r="I522" s="458"/>
      <c r="J522" s="458"/>
      <c r="K522" s="458"/>
      <c r="L522" s="458"/>
      <c r="M522" s="458"/>
    </row>
    <row r="523" spans="2:13" s="440" customFormat="1" hidden="1" outlineLevel="1">
      <c r="B523" s="770" t="str">
        <f>'TSTCH FGD'!$B$2</f>
        <v>Texas State Technical College - Harlingen</v>
      </c>
      <c r="C523" s="458"/>
      <c r="D523" s="458">
        <f>'TSTCH FGD'!$D$70</f>
        <v>0</v>
      </c>
      <c r="E523" s="458">
        <f>'TSTCH FGD'!$E$70</f>
        <v>0</v>
      </c>
      <c r="F523" s="458">
        <f>'TSTCH FGD'!$F$70</f>
        <v>0</v>
      </c>
      <c r="G523" s="458">
        <f>'TSTCH FGD'!$G$70</f>
        <v>0</v>
      </c>
      <c r="H523" s="458">
        <f>'TSTCH FGD'!$H$70</f>
        <v>0</v>
      </c>
      <c r="I523" s="458">
        <f>'TSTCH FGD'!$I$70</f>
        <v>0</v>
      </c>
      <c r="J523" s="458">
        <f>'TSTCH FGD'!$J$70</f>
        <v>419253</v>
      </c>
      <c r="K523" s="458">
        <f>'TSTCH FGD'!$K$70</f>
        <v>0</v>
      </c>
      <c r="L523" s="458">
        <f>'TSTCH FGD'!$L$70</f>
        <v>0</v>
      </c>
      <c r="M523" s="458">
        <f>'TSTCH FGD'!$M$70</f>
        <v>419253</v>
      </c>
    </row>
    <row r="524" spans="2:13" s="440" customFormat="1" hidden="1" outlineLevel="1">
      <c r="B524" s="770" t="str">
        <f>'TSTCM FGD'!$B$2</f>
        <v>Texas State Technical College - Marshall</v>
      </c>
      <c r="C524" s="458"/>
      <c r="D524" s="458">
        <f>'TSTCM FGD'!$D$70</f>
        <v>0</v>
      </c>
      <c r="E524" s="458">
        <f>'TSTCM FGD'!$E$70</f>
        <v>0</v>
      </c>
      <c r="F524" s="458">
        <f>'TSTCM FGD'!$F$70</f>
        <v>0</v>
      </c>
      <c r="G524" s="458">
        <f>'TSTCM FGD'!$G$70</f>
        <v>0</v>
      </c>
      <c r="H524" s="458">
        <f>'TSTCM FGD'!$H$70</f>
        <v>0</v>
      </c>
      <c r="I524" s="458">
        <f>'TSTCM FGD'!$I$70</f>
        <v>0</v>
      </c>
      <c r="J524" s="458">
        <f>'TSTCM FGD'!$J$70</f>
        <v>94085</v>
      </c>
      <c r="K524" s="458">
        <f>'TSTCM FGD'!$K$70</f>
        <v>1</v>
      </c>
      <c r="L524" s="458">
        <f>'TSTCM FGD'!$L$70</f>
        <v>0</v>
      </c>
      <c r="M524" s="458">
        <f>'TSTCM FGD'!$M$70</f>
        <v>94086</v>
      </c>
    </row>
    <row r="525" spans="2:13" s="440" customFormat="1" hidden="1" outlineLevel="1">
      <c r="B525" s="770" t="str">
        <f>'TSTCW FGD'!$B$2</f>
        <v>Texas State Technical College - Waco</v>
      </c>
      <c r="C525" s="458"/>
      <c r="D525" s="458">
        <f>'TSTCW FGD'!$D$70</f>
        <v>0</v>
      </c>
      <c r="E525" s="458">
        <f>'TSTCW FGD'!$E$70</f>
        <v>0</v>
      </c>
      <c r="F525" s="458">
        <f>'TSTCW FGD'!$F$70</f>
        <v>0</v>
      </c>
      <c r="G525" s="458">
        <f>'TSTCW FGD'!$G$70</f>
        <v>0</v>
      </c>
      <c r="H525" s="458">
        <f>'TSTCW FGD'!$H$70</f>
        <v>-1856</v>
      </c>
      <c r="I525" s="458">
        <f>'TSTCW FGD'!$I$70</f>
        <v>0</v>
      </c>
      <c r="J525" s="458">
        <f>'TSTCW FGD'!$J$70</f>
        <v>4773987</v>
      </c>
      <c r="K525" s="458">
        <f>'TSTCW FGD'!$K$70</f>
        <v>0</v>
      </c>
      <c r="L525" s="458">
        <f>'TSTCW FGD'!$L$70</f>
        <v>0</v>
      </c>
      <c r="M525" s="458">
        <f>'TSTCW FGD'!$M$70</f>
        <v>4772131</v>
      </c>
    </row>
    <row r="526" spans="2:13" s="440" customFormat="1" hidden="1" outlineLevel="1">
      <c r="B526" s="770" t="str">
        <f>'TSTCWT FGD'!$B$2</f>
        <v>Texas State Technical College - West Texas</v>
      </c>
      <c r="C526" s="458"/>
      <c r="D526" s="458">
        <f>'TSTCWT FGD'!$D$70</f>
        <v>0</v>
      </c>
      <c r="E526" s="458">
        <f>'TSTCWT FGD'!$E$70</f>
        <v>0</v>
      </c>
      <c r="F526" s="458">
        <f>'TSTCWT FGD'!$F$70</f>
        <v>0</v>
      </c>
      <c r="G526" s="458">
        <f>'TSTCWT FGD'!$G$70</f>
        <v>0</v>
      </c>
      <c r="H526" s="458">
        <f>'TSTCWT FGD'!$H$70</f>
        <v>0</v>
      </c>
      <c r="I526" s="458">
        <f>'TSTCWT FGD'!$I$70</f>
        <v>0</v>
      </c>
      <c r="J526" s="458">
        <f>'TSTCWT FGD'!$J$70</f>
        <v>603058</v>
      </c>
      <c r="K526" s="458">
        <f>'TSTCWT FGD'!$K$70</f>
        <v>2</v>
      </c>
      <c r="L526" s="458">
        <f>'TSTCWT FGD'!$L$70</f>
        <v>0</v>
      </c>
      <c r="M526" s="458">
        <f>'TSTCWT FGD'!$M$70</f>
        <v>603060</v>
      </c>
    </row>
    <row r="527" spans="2:13" s="440" customFormat="1" hidden="1" outlineLevel="1">
      <c r="B527" s="770" t="str">
        <f>'TSTCNT FGD'!$B$2</f>
        <v>Texas State Technical College - North Texas</v>
      </c>
      <c r="C527" s="458"/>
      <c r="D527" s="458">
        <f>'TSTCNT FGD'!$D$70</f>
        <v>0</v>
      </c>
      <c r="E527" s="458">
        <f>'TSTCNT FGD'!$E$70</f>
        <v>0</v>
      </c>
      <c r="F527" s="458">
        <f>'TSTCNT FGD'!$F$70</f>
        <v>0</v>
      </c>
      <c r="G527" s="458">
        <f>'TSTCNT FGD'!$G$70</f>
        <v>0</v>
      </c>
      <c r="H527" s="458">
        <f>'TSTCNT FGD'!$H$70</f>
        <v>0</v>
      </c>
      <c r="I527" s="458">
        <f>'TSTCNT FGD'!$I$70</f>
        <v>0</v>
      </c>
      <c r="J527" s="458">
        <f>'TSTCNT FGD'!$J$70</f>
        <v>50176</v>
      </c>
      <c r="K527" s="458">
        <f>'TSTCNT FGD'!$K$70</f>
        <v>0</v>
      </c>
      <c r="L527" s="458">
        <f>'TSTCNT FGD'!$L$70</f>
        <v>0</v>
      </c>
      <c r="M527" s="458">
        <f>'TSTCNT FGD'!$M$70</f>
        <v>50176</v>
      </c>
    </row>
    <row r="528" spans="2:13" s="440" customFormat="1" hidden="1" outlineLevel="1">
      <c r="B528" s="770" t="str">
        <f>'TSTCFB FGD'!$B$2</f>
        <v>Texas State Technical College - Fort Bend</v>
      </c>
      <c r="C528" s="458"/>
      <c r="D528" s="458">
        <f>'TSTCFB FGD'!$D$70</f>
        <v>0</v>
      </c>
      <c r="E528" s="458">
        <f>'TSTCFB FGD'!$E$70</f>
        <v>0</v>
      </c>
      <c r="F528" s="458">
        <f>'TSTCFB FGD'!$F$70</f>
        <v>0</v>
      </c>
      <c r="G528" s="458">
        <f>'TSTCFB FGD'!$G$70</f>
        <v>0</v>
      </c>
      <c r="H528" s="458">
        <f>'TSTCFB FGD'!$H$70</f>
        <v>0</v>
      </c>
      <c r="I528" s="458">
        <f>'TSTCFB FGD'!$I$70</f>
        <v>0</v>
      </c>
      <c r="J528" s="458">
        <f>'TSTCFB FGD'!$J$70</f>
        <v>108976</v>
      </c>
      <c r="K528" s="458">
        <f>'TSTCFB FGD'!$K$70</f>
        <v>0</v>
      </c>
      <c r="L528" s="458">
        <f>'TSTCFB FGD'!$L$70</f>
        <v>0</v>
      </c>
      <c r="M528" s="458">
        <f>'TSTCFB FGD'!$M$70</f>
        <v>108976</v>
      </c>
    </row>
    <row r="529" spans="2:13" s="440" customFormat="1" collapsed="1">
      <c r="B529" s="566" t="s">
        <v>44</v>
      </c>
      <c r="C529" s="512"/>
      <c r="D529" s="512">
        <f t="shared" ref="D529:M529" si="50">SUM(D520:D528)</f>
        <v>0</v>
      </c>
      <c r="E529" s="512">
        <f t="shared" si="50"/>
        <v>0</v>
      </c>
      <c r="F529" s="512">
        <f t="shared" si="50"/>
        <v>0</v>
      </c>
      <c r="G529" s="512">
        <f t="shared" si="50"/>
        <v>0</v>
      </c>
      <c r="H529" s="512">
        <f t="shared" si="50"/>
        <v>-1856</v>
      </c>
      <c r="I529" s="512">
        <f t="shared" si="50"/>
        <v>0</v>
      </c>
      <c r="J529" s="512">
        <f t="shared" si="50"/>
        <v>6049535</v>
      </c>
      <c r="K529" s="512">
        <f t="shared" si="50"/>
        <v>3</v>
      </c>
      <c r="L529" s="512">
        <f t="shared" si="50"/>
        <v>0</v>
      </c>
      <c r="M529" s="458">
        <f t="shared" si="50"/>
        <v>6047682</v>
      </c>
    </row>
    <row r="530" spans="2:13" s="440" customFormat="1" hidden="1" outlineLevel="1">
      <c r="B530" s="566" t="s">
        <v>94</v>
      </c>
      <c r="C530" s="512"/>
      <c r="D530" s="512"/>
      <c r="E530" s="512"/>
      <c r="F530" s="512"/>
      <c r="G530" s="512"/>
      <c r="H530" s="512"/>
      <c r="I530" s="512"/>
      <c r="J530" s="512"/>
      <c r="K530" s="512"/>
      <c r="L530" s="512"/>
      <c r="M530" s="458"/>
    </row>
    <row r="531" spans="2:13" s="440" customFormat="1" hidden="1" outlineLevel="1">
      <c r="B531" s="566" t="s">
        <v>96</v>
      </c>
      <c r="C531" s="512"/>
      <c r="D531" s="512"/>
      <c r="E531" s="512"/>
      <c r="F531" s="512"/>
      <c r="G531" s="512"/>
      <c r="H531" s="512"/>
      <c r="I531" s="512"/>
      <c r="J531" s="512"/>
      <c r="K531" s="512"/>
      <c r="L531" s="512"/>
      <c r="M531" s="458"/>
    </row>
    <row r="532" spans="2:13" s="440" customFormat="1" hidden="1" outlineLevel="1">
      <c r="B532" s="566" t="s">
        <v>109</v>
      </c>
      <c r="C532" s="512"/>
      <c r="D532" s="512"/>
      <c r="E532" s="512"/>
      <c r="F532" s="512"/>
      <c r="G532" s="512"/>
      <c r="H532" s="512"/>
      <c r="I532" s="512"/>
      <c r="J532" s="512"/>
      <c r="K532" s="512"/>
      <c r="L532" s="512"/>
      <c r="M532" s="458"/>
    </row>
    <row r="533" spans="2:13" s="440" customFormat="1" hidden="1" outlineLevel="1">
      <c r="B533" s="566" t="s">
        <v>97</v>
      </c>
      <c r="C533" s="512"/>
      <c r="D533" s="512">
        <f>'TSTCH FGD'!$D$71</f>
        <v>32562429</v>
      </c>
      <c r="E533" s="512">
        <f>'TSTCH FGD'!$E$71</f>
        <v>5494584</v>
      </c>
      <c r="F533" s="512">
        <f>'TSTCH FGD'!$F$71</f>
        <v>1416036</v>
      </c>
      <c r="G533" s="512">
        <f>'TSTCH FGD'!$G$71</f>
        <v>6361880</v>
      </c>
      <c r="H533" s="512">
        <f>'TSTCH FGD'!$H$71</f>
        <v>0</v>
      </c>
      <c r="I533" s="512">
        <f>'TSTCH FGD'!$I$71</f>
        <v>0</v>
      </c>
      <c r="J533" s="512">
        <f>'TSTCH FGD'!$J$71</f>
        <v>419253</v>
      </c>
      <c r="K533" s="512">
        <f>'TSTCH FGD'!$K$71</f>
        <v>0</v>
      </c>
      <c r="L533" s="512">
        <f>'TSTCH FGD'!$L$71</f>
        <v>0</v>
      </c>
      <c r="M533" s="458">
        <f>'TSTCH FGD'!$M$71</f>
        <v>46254182</v>
      </c>
    </row>
    <row r="534" spans="2:13" s="440" customFormat="1" hidden="1" outlineLevel="1">
      <c r="B534" s="566" t="s">
        <v>99</v>
      </c>
      <c r="C534" s="512"/>
      <c r="D534" s="512">
        <f>'TSTCM FGD'!$D$71</f>
        <v>7264574</v>
      </c>
      <c r="E534" s="512">
        <f>'TSTCM FGD'!$E$71</f>
        <v>1424036</v>
      </c>
      <c r="F534" s="512">
        <f>'TSTCM FGD'!$F$71</f>
        <v>678486</v>
      </c>
      <c r="G534" s="512">
        <f>'TSTCM FGD'!$G$71</f>
        <v>2432884</v>
      </c>
      <c r="H534" s="512">
        <f>'TSTCM FGD'!$H$71</f>
        <v>0</v>
      </c>
      <c r="I534" s="512">
        <f>'TSTCM FGD'!$I$71</f>
        <v>0</v>
      </c>
      <c r="J534" s="512">
        <f>'TSTCM FGD'!$J$71</f>
        <v>94085</v>
      </c>
      <c r="K534" s="512">
        <f>'TSTCM FGD'!$K$71</f>
        <v>1</v>
      </c>
      <c r="L534" s="512">
        <f>'TSTCM FGD'!$L$71</f>
        <v>0</v>
      </c>
      <c r="M534" s="458">
        <f>'TSTCM FGD'!$M$71</f>
        <v>11894066</v>
      </c>
    </row>
    <row r="535" spans="2:13" s="440" customFormat="1" hidden="1" outlineLevel="1">
      <c r="B535" s="566" t="s">
        <v>100</v>
      </c>
      <c r="C535" s="512"/>
      <c r="D535" s="512">
        <f>'TSTCW FGD'!$D$71</f>
        <v>49966994</v>
      </c>
      <c r="E535" s="512">
        <f>'TSTCW FGD'!$E$71</f>
        <v>15865181</v>
      </c>
      <c r="F535" s="512">
        <f>'TSTCW FGD'!$F$71</f>
        <v>5061912</v>
      </c>
      <c r="G535" s="512">
        <f>'TSTCW FGD'!$G$71</f>
        <v>40172347</v>
      </c>
      <c r="H535" s="512">
        <f>'TSTCW FGD'!$H$71</f>
        <v>-1856</v>
      </c>
      <c r="I535" s="512">
        <f>'TSTCW FGD'!$I$71</f>
        <v>0</v>
      </c>
      <c r="J535" s="512">
        <f>'TSTCW FGD'!$J$71</f>
        <v>4773987</v>
      </c>
      <c r="K535" s="512">
        <f>'TSTCW FGD'!$K$71</f>
        <v>0</v>
      </c>
      <c r="L535" s="512">
        <f>'TSTCW FGD'!$L$71</f>
        <v>0</v>
      </c>
      <c r="M535" s="458">
        <f>'TSTCW FGD'!$M$71</f>
        <v>115838565</v>
      </c>
    </row>
    <row r="536" spans="2:13" s="440" customFormat="1" hidden="1" outlineLevel="1">
      <c r="B536" s="566" t="s">
        <v>322</v>
      </c>
      <c r="C536" s="512"/>
      <c r="D536" s="512">
        <f>'TSTCWT FGD'!$D$71</f>
        <v>19369325</v>
      </c>
      <c r="E536" s="512">
        <f>'TSTCWT FGD'!$E$71</f>
        <v>3064458</v>
      </c>
      <c r="F536" s="512">
        <f>'TSTCWT FGD'!$F$71</f>
        <v>956983</v>
      </c>
      <c r="G536" s="512">
        <f>'TSTCWT FGD'!$G$71</f>
        <v>3603922</v>
      </c>
      <c r="H536" s="512">
        <f>'TSTCWT FGD'!$H$71</f>
        <v>0</v>
      </c>
      <c r="I536" s="512">
        <f>'TSTCWT FGD'!$I$71</f>
        <v>0</v>
      </c>
      <c r="J536" s="512">
        <f>'TSTCWT FGD'!$J$71</f>
        <v>603058</v>
      </c>
      <c r="K536" s="512">
        <f>'TSTCWT FGD'!$K$71</f>
        <v>2</v>
      </c>
      <c r="L536" s="512">
        <f>'TSTCWT FGD'!$L$71</f>
        <v>0</v>
      </c>
      <c r="M536" s="458">
        <f>'TSTCWT FGD'!$M$71</f>
        <v>27597748</v>
      </c>
    </row>
    <row r="537" spans="2:13" s="440" customFormat="1" hidden="1" outlineLevel="1">
      <c r="B537" s="566" t="s">
        <v>322</v>
      </c>
      <c r="C537" s="512"/>
      <c r="D537" s="512">
        <f>'TSTCNT FGD'!$D$71</f>
        <v>5127129</v>
      </c>
      <c r="E537" s="512">
        <f>'TSTCNT FGD'!$E$71</f>
        <v>695630</v>
      </c>
      <c r="F537" s="512">
        <f>'TSTCNT FGD'!$F$71</f>
        <v>0</v>
      </c>
      <c r="G537" s="512">
        <f>'TSTCNT FGD'!$G$71</f>
        <v>999743</v>
      </c>
      <c r="H537" s="512">
        <f>'TSTCNT FGD'!$H$71</f>
        <v>0</v>
      </c>
      <c r="I537" s="512">
        <f>'TSTCNT FGD'!$I$71</f>
        <v>0</v>
      </c>
      <c r="J537" s="512">
        <f>'TSTCNT FGD'!$J$71</f>
        <v>50176</v>
      </c>
      <c r="K537" s="512">
        <f>'TSTCNT FGD'!$K$71</f>
        <v>0</v>
      </c>
      <c r="L537" s="512">
        <f>'TSTCNT FGD'!$L$71</f>
        <v>0</v>
      </c>
      <c r="M537" s="458">
        <f>'TSTCNT FGD'!$M$71</f>
        <v>6872678</v>
      </c>
    </row>
    <row r="538" spans="2:13" s="440" customFormat="1" hidden="1" outlineLevel="1">
      <c r="B538" s="566" t="s">
        <v>322</v>
      </c>
      <c r="C538" s="512"/>
      <c r="D538" s="512">
        <f>'TSTCFB FGD'!$D$71</f>
        <v>7945212</v>
      </c>
      <c r="E538" s="512">
        <f>'TSTCFB FGD'!$E$71</f>
        <v>1374217</v>
      </c>
      <c r="F538" s="512">
        <f>'TSTCFB FGD'!$F$71</f>
        <v>226887</v>
      </c>
      <c r="G538" s="512">
        <f>'TSTCFB FGD'!$G$71</f>
        <v>2127876</v>
      </c>
      <c r="H538" s="512">
        <f>'TSTCFB FGD'!$H$71</f>
        <v>0</v>
      </c>
      <c r="I538" s="512">
        <f>'TSTCFB FGD'!$I$71</f>
        <v>0</v>
      </c>
      <c r="J538" s="512">
        <f>'TSTCFB FGD'!$J$71</f>
        <v>108976</v>
      </c>
      <c r="K538" s="512">
        <f>'TSTCFB FGD'!$K$71</f>
        <v>0</v>
      </c>
      <c r="L538" s="512">
        <f>'TSTCFB FGD'!$L$71</f>
        <v>0</v>
      </c>
      <c r="M538" s="458">
        <f>'TSTCFB FGD'!$M$71</f>
        <v>11783168</v>
      </c>
    </row>
    <row r="539" spans="2:13" s="440" customFormat="1" collapsed="1">
      <c r="B539" s="526" t="s">
        <v>68</v>
      </c>
      <c r="C539" s="465"/>
      <c r="D539" s="465">
        <f t="shared" ref="D539:M539" si="51">SUM(D530:D538)</f>
        <v>122235663</v>
      </c>
      <c r="E539" s="465">
        <f t="shared" si="51"/>
        <v>27918106</v>
      </c>
      <c r="F539" s="465">
        <f t="shared" si="51"/>
        <v>8340304</v>
      </c>
      <c r="G539" s="465">
        <f t="shared" si="51"/>
        <v>55698652</v>
      </c>
      <c r="H539" s="465">
        <f t="shared" si="51"/>
        <v>-1856</v>
      </c>
      <c r="I539" s="465">
        <f t="shared" si="51"/>
        <v>0</v>
      </c>
      <c r="J539" s="465">
        <f t="shared" si="51"/>
        <v>6049535</v>
      </c>
      <c r="K539" s="465">
        <f t="shared" si="51"/>
        <v>3</v>
      </c>
      <c r="L539" s="465">
        <f t="shared" si="51"/>
        <v>0</v>
      </c>
      <c r="M539" s="465">
        <f t="shared" si="51"/>
        <v>220240407</v>
      </c>
    </row>
    <row r="540" spans="2:13" s="440" customFormat="1">
      <c r="C540" s="458"/>
      <c r="D540" s="458"/>
      <c r="E540" s="458"/>
      <c r="F540" s="458"/>
      <c r="G540" s="458"/>
      <c r="H540" s="458"/>
      <c r="I540" s="458"/>
      <c r="J540" s="458"/>
      <c r="K540" s="458"/>
      <c r="L540" s="458"/>
      <c r="M540" s="458"/>
    </row>
    <row r="541" spans="2:13" s="440" customFormat="1">
      <c r="B541" s="449" t="s">
        <v>23</v>
      </c>
      <c r="C541" s="458"/>
      <c r="D541" s="458"/>
      <c r="E541" s="458"/>
      <c r="F541" s="458"/>
      <c r="G541" s="458"/>
      <c r="H541" s="458"/>
      <c r="I541" s="458"/>
      <c r="J541" s="458"/>
      <c r="K541" s="458"/>
      <c r="L541" s="458"/>
      <c r="M541" s="458"/>
    </row>
    <row r="542" spans="2:13" s="440" customFormat="1" hidden="1" outlineLevel="1">
      <c r="B542" s="770"/>
      <c r="C542" s="458"/>
      <c r="D542" s="458"/>
      <c r="E542" s="458"/>
      <c r="F542" s="458"/>
      <c r="G542" s="458"/>
      <c r="H542" s="458"/>
      <c r="I542" s="458"/>
      <c r="J542" s="458"/>
      <c r="K542" s="458"/>
      <c r="L542" s="458"/>
      <c r="M542" s="458"/>
    </row>
    <row r="543" spans="2:13" s="440" customFormat="1" hidden="1" outlineLevel="1">
      <c r="B543" s="770"/>
      <c r="C543" s="458"/>
      <c r="D543" s="458"/>
      <c r="E543" s="458"/>
      <c r="F543" s="458"/>
      <c r="G543" s="458"/>
      <c r="H543" s="458"/>
      <c r="I543" s="458"/>
      <c r="J543" s="458"/>
      <c r="K543" s="458"/>
      <c r="L543" s="458"/>
      <c r="M543" s="458"/>
    </row>
    <row r="544" spans="2:13" s="440" customFormat="1" hidden="1" outlineLevel="1">
      <c r="B544" s="770"/>
      <c r="C544" s="458"/>
      <c r="D544" s="458"/>
      <c r="E544" s="458"/>
      <c r="F544" s="458"/>
      <c r="G544" s="458"/>
      <c r="H544" s="458"/>
      <c r="I544" s="458"/>
      <c r="J544" s="458"/>
      <c r="K544" s="458"/>
      <c r="L544" s="458"/>
      <c r="M544" s="458"/>
    </row>
    <row r="545" spans="2:13" s="440" customFormat="1" hidden="1" outlineLevel="1">
      <c r="B545" s="770" t="str">
        <f>'TSTCH FGD'!$B$2</f>
        <v>Texas State Technical College - Harlingen</v>
      </c>
      <c r="C545" s="458"/>
      <c r="D545" s="458">
        <f>'TSTCH FGD'!$D$74</f>
        <v>0</v>
      </c>
      <c r="E545" s="458">
        <f>'TSTCH FGD'!$E$74</f>
        <v>0</v>
      </c>
      <c r="F545" s="458">
        <f>'TSTCH FGD'!$F$74</f>
        <v>0</v>
      </c>
      <c r="G545" s="458">
        <f>'TSTCH FGD'!$G$74</f>
        <v>0</v>
      </c>
      <c r="H545" s="458">
        <f>'TSTCH FGD'!$H$74</f>
        <v>0</v>
      </c>
      <c r="I545" s="458">
        <f>'TSTCH FGD'!$I$74</f>
        <v>0</v>
      </c>
      <c r="J545" s="458">
        <f>'TSTCH FGD'!$J$74</f>
        <v>-519329</v>
      </c>
      <c r="K545" s="458">
        <f>'TSTCH FGD'!$K$74</f>
        <v>0</v>
      </c>
      <c r="L545" s="458">
        <f>'TSTCH FGD'!$L$74</f>
        <v>0</v>
      </c>
      <c r="M545" s="458">
        <f>'TSTCH FGD'!$M$74</f>
        <v>-519329</v>
      </c>
    </row>
    <row r="546" spans="2:13" s="440" customFormat="1" hidden="1" outlineLevel="1">
      <c r="B546" s="770" t="str">
        <f>'TSTCM FGD'!$B$2</f>
        <v>Texas State Technical College - Marshall</v>
      </c>
      <c r="C546" s="458"/>
      <c r="D546" s="458">
        <f>'TSTCM FGD'!$D$74</f>
        <v>0</v>
      </c>
      <c r="E546" s="458">
        <f>'TSTCM FGD'!$E$74</f>
        <v>0</v>
      </c>
      <c r="F546" s="458">
        <f>'TSTCM FGD'!$F$74</f>
        <v>0</v>
      </c>
      <c r="G546" s="458">
        <f>'TSTCM FGD'!$G$74</f>
        <v>0</v>
      </c>
      <c r="H546" s="458">
        <f>'TSTCM FGD'!$H$74</f>
        <v>0</v>
      </c>
      <c r="I546" s="458">
        <f>'TSTCM FGD'!$I$74</f>
        <v>0</v>
      </c>
      <c r="J546" s="458">
        <f>'TSTCM FGD'!$J$74</f>
        <v>-97163</v>
      </c>
      <c r="K546" s="458">
        <f>'TSTCM FGD'!$K$74</f>
        <v>0</v>
      </c>
      <c r="L546" s="458">
        <f>'TSTCM FGD'!$L$74</f>
        <v>0</v>
      </c>
      <c r="M546" s="458">
        <f>'TSTCM FGD'!$M$74</f>
        <v>-97163</v>
      </c>
    </row>
    <row r="547" spans="2:13" s="440" customFormat="1" hidden="1" outlineLevel="1">
      <c r="B547" s="770" t="str">
        <f>'TSTCW FGD'!$B$2</f>
        <v>Texas State Technical College - Waco</v>
      </c>
      <c r="C547" s="458"/>
      <c r="D547" s="458">
        <f>'TSTCW FGD'!$D$74</f>
        <v>0</v>
      </c>
      <c r="E547" s="458">
        <f>'TSTCW FGD'!$E$74</f>
        <v>0</v>
      </c>
      <c r="F547" s="458">
        <f>'TSTCW FGD'!$F$74</f>
        <v>0</v>
      </c>
      <c r="G547" s="458">
        <f>'TSTCW FGD'!$G$74</f>
        <v>0</v>
      </c>
      <c r="H547" s="458">
        <f>'TSTCW FGD'!$H$74</f>
        <v>0</v>
      </c>
      <c r="I547" s="458">
        <f>'TSTCW FGD'!$I$74</f>
        <v>0</v>
      </c>
      <c r="J547" s="458">
        <f>'TSTCW FGD'!$J$74</f>
        <v>-13134110</v>
      </c>
      <c r="K547" s="458">
        <f>'TSTCW FGD'!$K$74</f>
        <v>0</v>
      </c>
      <c r="L547" s="458">
        <f>'TSTCW FGD'!$L$74</f>
        <v>0</v>
      </c>
      <c r="M547" s="458">
        <f>'TSTCW FGD'!$M$74</f>
        <v>-13134110</v>
      </c>
    </row>
    <row r="548" spans="2:13" s="440" customFormat="1" hidden="1" outlineLevel="1">
      <c r="B548" s="770" t="str">
        <f>'TSTCWT FGD'!$B$2</f>
        <v>Texas State Technical College - West Texas</v>
      </c>
      <c r="C548" s="458"/>
      <c r="D548" s="458">
        <f>'TSTCWT FGD'!$D$74</f>
        <v>0</v>
      </c>
      <c r="E548" s="458">
        <f>'TSTCWT FGD'!$E$74</f>
        <v>0</v>
      </c>
      <c r="F548" s="458">
        <f>'TSTCWT FGD'!$F$74</f>
        <v>0</v>
      </c>
      <c r="G548" s="458">
        <f>'TSTCWT FGD'!$G$74</f>
        <v>0</v>
      </c>
      <c r="H548" s="458">
        <f>'TSTCWT FGD'!$H$74</f>
        <v>0</v>
      </c>
      <c r="I548" s="458">
        <f>'TSTCWT FGD'!$I$74</f>
        <v>0</v>
      </c>
      <c r="J548" s="458">
        <f>'TSTCWT FGD'!$J$74</f>
        <v>-88193</v>
      </c>
      <c r="K548" s="458">
        <f>'TSTCWT FGD'!$K$74</f>
        <v>0</v>
      </c>
      <c r="L548" s="458">
        <f>'TSTCWT FGD'!$L$74</f>
        <v>0</v>
      </c>
      <c r="M548" s="458">
        <f>'TSTCWT FGD'!$M$74</f>
        <v>-88193</v>
      </c>
    </row>
    <row r="549" spans="2:13" s="440" customFormat="1" hidden="1" outlineLevel="1">
      <c r="B549" s="770" t="str">
        <f>'TSTCNT FGD'!$B$2</f>
        <v>Texas State Technical College - North Texas</v>
      </c>
      <c r="C549" s="458"/>
      <c r="D549" s="458">
        <f>'TSTCNT FGD'!$D$74</f>
        <v>0</v>
      </c>
      <c r="E549" s="458">
        <f>'TSTCNT FGD'!$E$74</f>
        <v>0</v>
      </c>
      <c r="F549" s="458">
        <f>'TSTCNT FGD'!$F$74</f>
        <v>0</v>
      </c>
      <c r="G549" s="458">
        <f>'TSTCNT FGD'!$G$74</f>
        <v>0</v>
      </c>
      <c r="H549" s="458">
        <f>'TSTCNT FGD'!$H$74</f>
        <v>0</v>
      </c>
      <c r="I549" s="458">
        <f>'TSTCNT FGD'!$I$74</f>
        <v>0</v>
      </c>
      <c r="J549" s="458">
        <f>'TSTCNT FGD'!$J$74</f>
        <v>-39488</v>
      </c>
      <c r="K549" s="458">
        <f>'TSTCNT FGD'!$K$74</f>
        <v>0</v>
      </c>
      <c r="L549" s="458">
        <f>'TSTCNT FGD'!$L$74</f>
        <v>0</v>
      </c>
      <c r="M549" s="458">
        <f>'TSTCNT FGD'!$M$74</f>
        <v>-39488</v>
      </c>
    </row>
    <row r="550" spans="2:13" s="440" customFormat="1" hidden="1" outlineLevel="1">
      <c r="B550" s="770" t="str">
        <f>'TSTCFB FGD'!$B$2</f>
        <v>Texas State Technical College - Fort Bend</v>
      </c>
      <c r="C550" s="458"/>
      <c r="D550" s="458">
        <f>'TSTCFB FGD'!$D$74</f>
        <v>0</v>
      </c>
      <c r="E550" s="458">
        <f>'TSTCFB FGD'!$E$74</f>
        <v>0</v>
      </c>
      <c r="F550" s="458">
        <f>'TSTCFB FGD'!$F$74</f>
        <v>0</v>
      </c>
      <c r="G550" s="458">
        <f>'TSTCFB FGD'!$G$74</f>
        <v>0</v>
      </c>
      <c r="H550" s="458">
        <f>'TSTCFB FGD'!$H$74</f>
        <v>0</v>
      </c>
      <c r="I550" s="458">
        <f>'TSTCFB FGD'!$I$74</f>
        <v>0</v>
      </c>
      <c r="J550" s="458">
        <f>'TSTCFB FGD'!$J$74</f>
        <v>-2323122</v>
      </c>
      <c r="K550" s="458">
        <f>'TSTCFB FGD'!$K$74</f>
        <v>0</v>
      </c>
      <c r="L550" s="458">
        <f>'TSTCFB FGD'!$L$74</f>
        <v>0</v>
      </c>
      <c r="M550" s="458">
        <f>'TSTCFB FGD'!$M$74</f>
        <v>-2323122</v>
      </c>
    </row>
    <row r="551" spans="2:13" s="440" customFormat="1" collapsed="1">
      <c r="B551" s="440" t="s">
        <v>59</v>
      </c>
      <c r="C551" s="458"/>
      <c r="D551" s="458">
        <f t="shared" ref="D551:M551" si="52">SUM(D542:D550)</f>
        <v>0</v>
      </c>
      <c r="E551" s="458">
        <f t="shared" si="52"/>
        <v>0</v>
      </c>
      <c r="F551" s="458">
        <f t="shared" si="52"/>
        <v>0</v>
      </c>
      <c r="G551" s="458">
        <f t="shared" si="52"/>
        <v>0</v>
      </c>
      <c r="H551" s="458">
        <f t="shared" si="52"/>
        <v>0</v>
      </c>
      <c r="I551" s="458">
        <f t="shared" si="52"/>
        <v>0</v>
      </c>
      <c r="J551" s="458">
        <f t="shared" si="52"/>
        <v>-16201405</v>
      </c>
      <c r="K551" s="458">
        <f t="shared" si="52"/>
        <v>0</v>
      </c>
      <c r="L551" s="458">
        <f t="shared" si="52"/>
        <v>0</v>
      </c>
      <c r="M551" s="458">
        <f t="shared" si="52"/>
        <v>-16201405</v>
      </c>
    </row>
    <row r="552" spans="2:13" s="440" customFormat="1" hidden="1" outlineLevel="1">
      <c r="B552" s="770"/>
      <c r="C552" s="458"/>
      <c r="D552" s="458"/>
      <c r="E552" s="458"/>
      <c r="F552" s="458"/>
      <c r="G552" s="458"/>
      <c r="H552" s="458"/>
      <c r="I552" s="458"/>
      <c r="J552" s="458"/>
      <c r="K552" s="458"/>
      <c r="L552" s="458"/>
      <c r="M552" s="458"/>
    </row>
    <row r="553" spans="2:13" s="440" customFormat="1" hidden="1" outlineLevel="1">
      <c r="B553" s="770"/>
      <c r="C553" s="458"/>
      <c r="D553" s="458"/>
      <c r="E553" s="458"/>
      <c r="F553" s="458"/>
      <c r="G553" s="458"/>
      <c r="H553" s="458"/>
      <c r="I553" s="458"/>
      <c r="J553" s="458"/>
      <c r="K553" s="458"/>
      <c r="L553" s="458"/>
      <c r="M553" s="458"/>
    </row>
    <row r="554" spans="2:13" s="440" customFormat="1" hidden="1" outlineLevel="1">
      <c r="B554" s="770"/>
      <c r="C554" s="458"/>
      <c r="D554" s="458"/>
      <c r="E554" s="458"/>
      <c r="F554" s="458"/>
      <c r="G554" s="458"/>
      <c r="H554" s="458"/>
      <c r="I554" s="458"/>
      <c r="J554" s="458"/>
      <c r="K554" s="458"/>
      <c r="L554" s="458"/>
      <c r="M554" s="458"/>
    </row>
    <row r="555" spans="2:13" s="440" customFormat="1" hidden="1" outlineLevel="1">
      <c r="B555" s="770" t="str">
        <f>'TSTCH FGD'!$B$2</f>
        <v>Texas State Technical College - Harlingen</v>
      </c>
      <c r="C555" s="458"/>
      <c r="D555" s="458">
        <f>'TSTCH FGD'!$D$75</f>
        <v>-2354734</v>
      </c>
      <c r="E555" s="458">
        <f>'TSTCH FGD'!$E$75</f>
        <v>1893262</v>
      </c>
      <c r="F555" s="458">
        <f>'TSTCH FGD'!$F$75</f>
        <v>487882</v>
      </c>
      <c r="G555" s="458">
        <f>'TSTCH FGD'!$G$75</f>
        <v>-2191142</v>
      </c>
      <c r="H555" s="458">
        <f>'TSTCH FGD'!$H$75</f>
        <v>-853225</v>
      </c>
      <c r="I555" s="458">
        <f>'TSTCH FGD'!$I$75</f>
        <v>0</v>
      </c>
      <c r="J555" s="458">
        <f>'TSTCH FGD'!$J$75</f>
        <v>2790253</v>
      </c>
      <c r="K555" s="458">
        <f>'TSTCH FGD'!$K$75</f>
        <v>2449247</v>
      </c>
      <c r="L555" s="458">
        <f>'TSTCH FGD'!$L$75</f>
        <v>0</v>
      </c>
      <c r="M555" s="458">
        <f>'TSTCH FGD'!$M$75</f>
        <v>2221543</v>
      </c>
    </row>
    <row r="556" spans="2:13" s="440" customFormat="1" hidden="1" outlineLevel="1">
      <c r="B556" s="770" t="str">
        <f>'TSTCM FGD'!$B$2</f>
        <v>Texas State Technical College - Marshall</v>
      </c>
      <c r="C556" s="458"/>
      <c r="D556" s="458">
        <f>'TSTCM FGD'!$D$75</f>
        <v>-453804</v>
      </c>
      <c r="E556" s="458">
        <f>'TSTCM FGD'!$E$75</f>
        <v>556046</v>
      </c>
      <c r="F556" s="458">
        <f>'TSTCM FGD'!$F$75</f>
        <v>195674</v>
      </c>
      <c r="G556" s="458">
        <f>'TSTCM FGD'!$G$75</f>
        <v>-698127</v>
      </c>
      <c r="H556" s="458">
        <f>'TSTCM FGD'!$H$75</f>
        <v>-124352</v>
      </c>
      <c r="I556" s="458">
        <f>'TSTCM FGD'!$I$75</f>
        <v>0</v>
      </c>
      <c r="J556" s="458">
        <f>'TSTCM FGD'!$J$75</f>
        <v>-3</v>
      </c>
      <c r="K556" s="458">
        <f>'TSTCM FGD'!$K$75</f>
        <v>430153</v>
      </c>
      <c r="L556" s="458">
        <f>'TSTCM FGD'!$L$75</f>
        <v>0</v>
      </c>
      <c r="M556" s="458">
        <f>'TSTCM FGD'!$M$75</f>
        <v>-94413</v>
      </c>
    </row>
    <row r="557" spans="2:13" s="440" customFormat="1" hidden="1" outlineLevel="1">
      <c r="B557" s="770" t="str">
        <f>'TSTCW FGD'!$B$2</f>
        <v>Texas State Technical College - Waco</v>
      </c>
      <c r="C557" s="458"/>
      <c r="D557" s="458">
        <f>'TSTCW FGD'!$D$75</f>
        <v>-1873207</v>
      </c>
      <c r="E557" s="458">
        <f>'TSTCW FGD'!$E$75</f>
        <v>3967887</v>
      </c>
      <c r="F557" s="458">
        <f>'TSTCW FGD'!$F$75</f>
        <v>2651801</v>
      </c>
      <c r="G557" s="458">
        <f>'TSTCW FGD'!$G$75</f>
        <v>-11020210</v>
      </c>
      <c r="H557" s="458">
        <f>'TSTCW FGD'!$H$75</f>
        <v>-378221</v>
      </c>
      <c r="I557" s="458">
        <f>'TSTCW FGD'!$I$75</f>
        <v>0</v>
      </c>
      <c r="J557" s="458">
        <f>'TSTCW FGD'!$J$75</f>
        <v>-5133742</v>
      </c>
      <c r="K557" s="458">
        <f>'TSTCW FGD'!$K$75</f>
        <v>7900306</v>
      </c>
      <c r="L557" s="458">
        <f>'TSTCW FGD'!$L$75</f>
        <v>0</v>
      </c>
      <c r="M557" s="458">
        <f>'TSTCW FGD'!$M$75</f>
        <v>-3885386</v>
      </c>
    </row>
    <row r="558" spans="2:13" s="440" customFormat="1" hidden="1" outlineLevel="1">
      <c r="B558" s="770" t="str">
        <f>'TSTCWT FGD'!$B$2</f>
        <v>Texas State Technical College - West Texas</v>
      </c>
      <c r="C558" s="458"/>
      <c r="D558" s="458">
        <f>'TSTCWT FGD'!$D$75</f>
        <v>-3198105</v>
      </c>
      <c r="E558" s="458">
        <f>'TSTCWT FGD'!$E$75</f>
        <v>1080366</v>
      </c>
      <c r="F558" s="458">
        <f>'TSTCWT FGD'!$F$75</f>
        <v>370763</v>
      </c>
      <c r="G558" s="458">
        <f>'TSTCWT FGD'!$G$75</f>
        <v>-1612657</v>
      </c>
      <c r="H558" s="458">
        <f>'TSTCWT FGD'!$H$75</f>
        <v>-555256</v>
      </c>
      <c r="I558" s="458">
        <f>'TSTCWT FGD'!$I$75</f>
        <v>0</v>
      </c>
      <c r="J558" s="458">
        <f>'TSTCWT FGD'!$J$75</f>
        <v>0</v>
      </c>
      <c r="K558" s="458">
        <f>'TSTCWT FGD'!$K$75</f>
        <v>1622373</v>
      </c>
      <c r="L558" s="458">
        <f>'TSTCWT FGD'!$L$75</f>
        <v>0</v>
      </c>
      <c r="M558" s="458">
        <f>'TSTCWT FGD'!$M$75</f>
        <v>-2292516</v>
      </c>
    </row>
    <row r="559" spans="2:13" s="440" customFormat="1" hidden="1" outlineLevel="1">
      <c r="B559" s="770" t="str">
        <f>'TSTCNT FGD'!$B$2</f>
        <v>Texas State Technical College - North Texas</v>
      </c>
      <c r="C559" s="458"/>
      <c r="D559" s="458">
        <f>'TSTCNT FGD'!$D$75</f>
        <v>-1123429</v>
      </c>
      <c r="E559" s="458">
        <f>'TSTCNT FGD'!$E$75</f>
        <v>372886</v>
      </c>
      <c r="F559" s="458">
        <f>'TSTCNT FGD'!$F$75</f>
        <v>2805</v>
      </c>
      <c r="G559" s="458">
        <f>'TSTCNT FGD'!$G$75</f>
        <v>-299882</v>
      </c>
      <c r="H559" s="458">
        <f>'TSTCNT FGD'!$H$75</f>
        <v>0</v>
      </c>
      <c r="I559" s="458">
        <f>'TSTCNT FGD'!$I$75</f>
        <v>0</v>
      </c>
      <c r="J559" s="458">
        <f>'TSTCNT FGD'!$J$75</f>
        <v>0</v>
      </c>
      <c r="K559" s="458">
        <f>'TSTCNT FGD'!$K$75</f>
        <v>710500</v>
      </c>
      <c r="L559" s="458">
        <f>'TSTCNT FGD'!$L$75</f>
        <v>0</v>
      </c>
      <c r="M559" s="458">
        <f>'TSTCNT FGD'!$M$75</f>
        <v>-337120</v>
      </c>
    </row>
    <row r="560" spans="2:13" s="440" customFormat="1" hidden="1" outlineLevel="1">
      <c r="B560" s="770" t="str">
        <f>'TSTCFB FGD'!$B$2</f>
        <v>Texas State Technical College - Fort Bend</v>
      </c>
      <c r="C560" s="458"/>
      <c r="D560" s="458">
        <f>'TSTCFB FGD'!$D$75</f>
        <v>-1818255</v>
      </c>
      <c r="E560" s="458">
        <f>'TSTCFB FGD'!$E$75</f>
        <v>-4244366</v>
      </c>
      <c r="F560" s="458">
        <f>'TSTCFB FGD'!$F$75</f>
        <v>79096</v>
      </c>
      <c r="G560" s="458">
        <f>'TSTCFB FGD'!$G$75</f>
        <v>-879140</v>
      </c>
      <c r="H560" s="458">
        <f>'TSTCFB FGD'!$H$75</f>
        <v>0</v>
      </c>
      <c r="I560" s="458">
        <f>'TSTCFB FGD'!$I$75</f>
        <v>0</v>
      </c>
      <c r="J560" s="458">
        <f>'TSTCFB FGD'!$J$75</f>
        <v>2758956</v>
      </c>
      <c r="K560" s="458">
        <f>'TSTCFB FGD'!$K$75</f>
        <v>6112472</v>
      </c>
      <c r="L560" s="458">
        <f>'TSTCFB FGD'!$L$75</f>
        <v>0</v>
      </c>
      <c r="M560" s="458">
        <f>'TSTCFB FGD'!$M$75</f>
        <v>2008763</v>
      </c>
    </row>
    <row r="561" spans="2:13" s="440" customFormat="1" collapsed="1">
      <c r="B561" s="440" t="s">
        <v>627</v>
      </c>
      <c r="C561" s="458"/>
      <c r="D561" s="458">
        <f t="shared" ref="D561:M561" si="53">SUM(D552:D560)</f>
        <v>-10821534</v>
      </c>
      <c r="E561" s="458">
        <f t="shared" si="53"/>
        <v>3626081</v>
      </c>
      <c r="F561" s="458">
        <f t="shared" si="53"/>
        <v>3788021</v>
      </c>
      <c r="G561" s="458">
        <f t="shared" si="53"/>
        <v>-16701158</v>
      </c>
      <c r="H561" s="458">
        <f t="shared" si="53"/>
        <v>-1911054</v>
      </c>
      <c r="I561" s="458">
        <f t="shared" si="53"/>
        <v>0</v>
      </c>
      <c r="J561" s="458">
        <f t="shared" si="53"/>
        <v>415464</v>
      </c>
      <c r="K561" s="458">
        <f t="shared" si="53"/>
        <v>19225051</v>
      </c>
      <c r="L561" s="458">
        <f t="shared" si="53"/>
        <v>0</v>
      </c>
      <c r="M561" s="458">
        <f t="shared" si="53"/>
        <v>-2379129</v>
      </c>
    </row>
    <row r="562" spans="2:13" s="440" customFormat="1" hidden="1" outlineLevel="1">
      <c r="B562" s="770"/>
      <c r="C562" s="458"/>
      <c r="D562" s="458"/>
      <c r="E562" s="458"/>
      <c r="F562" s="458"/>
      <c r="G562" s="458"/>
      <c r="H562" s="458"/>
      <c r="I562" s="458"/>
      <c r="J562" s="458"/>
      <c r="K562" s="458"/>
      <c r="L562" s="458"/>
      <c r="M562" s="458"/>
    </row>
    <row r="563" spans="2:13" s="440" customFormat="1" hidden="1" outlineLevel="1">
      <c r="B563" s="770"/>
      <c r="C563" s="458"/>
      <c r="D563" s="458"/>
      <c r="E563" s="458"/>
      <c r="F563" s="458"/>
      <c r="G563" s="458"/>
      <c r="H563" s="458"/>
      <c r="I563" s="458"/>
      <c r="J563" s="458"/>
      <c r="K563" s="458"/>
      <c r="L563" s="458"/>
      <c r="M563" s="458"/>
    </row>
    <row r="564" spans="2:13" s="440" customFormat="1" hidden="1" outlineLevel="1">
      <c r="B564" s="770"/>
      <c r="C564" s="458"/>
      <c r="D564" s="458"/>
      <c r="E564" s="458"/>
      <c r="F564" s="458"/>
      <c r="G564" s="458"/>
      <c r="H564" s="458"/>
      <c r="I564" s="458"/>
      <c r="J564" s="458"/>
      <c r="K564" s="458"/>
      <c r="L564" s="458"/>
      <c r="M564" s="458"/>
    </row>
    <row r="565" spans="2:13" s="440" customFormat="1" hidden="1" outlineLevel="1">
      <c r="B565" s="770" t="str">
        <f>'TSTCH FGD'!$B$2</f>
        <v>Texas State Technical College - Harlingen</v>
      </c>
      <c r="C565" s="458"/>
      <c r="D565" s="458">
        <f>'TSTCH FGD'!$D$76</f>
        <v>0</v>
      </c>
      <c r="E565" s="458">
        <f>'TSTCH FGD'!$E$76</f>
        <v>0</v>
      </c>
      <c r="F565" s="458">
        <f>'TSTCH FGD'!$F$76</f>
        <v>0</v>
      </c>
      <c r="G565" s="458">
        <f>'TSTCH FGD'!$G$76</f>
        <v>0</v>
      </c>
      <c r="H565" s="458">
        <f>'TSTCH FGD'!$H$76</f>
        <v>0</v>
      </c>
      <c r="I565" s="458">
        <f>'TSTCH FGD'!$I$76</f>
        <v>0</v>
      </c>
      <c r="J565" s="458">
        <f>'TSTCH FGD'!$J$76</f>
        <v>0</v>
      </c>
      <c r="K565" s="458">
        <f>'TSTCH FGD'!$K$76</f>
        <v>0</v>
      </c>
      <c r="L565" s="458">
        <f>'TSTCH FGD'!$L$76</f>
        <v>0</v>
      </c>
      <c r="M565" s="458">
        <f>'TSTCH FGD'!$M$76</f>
        <v>0</v>
      </c>
    </row>
    <row r="566" spans="2:13" s="440" customFormat="1" hidden="1" outlineLevel="1">
      <c r="B566" s="770" t="str">
        <f>'TSTCM FGD'!$B$2</f>
        <v>Texas State Technical College - Marshall</v>
      </c>
      <c r="C566" s="458"/>
      <c r="D566" s="458">
        <f>'TSTCM FGD'!$D$76</f>
        <v>0</v>
      </c>
      <c r="E566" s="458">
        <f>'TSTCM FGD'!$E$76</f>
        <v>0</v>
      </c>
      <c r="F566" s="458">
        <f>'TSTCM FGD'!$F$76</f>
        <v>0</v>
      </c>
      <c r="G566" s="458">
        <f>'TSTCM FGD'!$G$76</f>
        <v>0</v>
      </c>
      <c r="H566" s="458">
        <f>'TSTCM FGD'!$H$76</f>
        <v>0</v>
      </c>
      <c r="I566" s="458">
        <f>'TSTCM FGD'!$I$76</f>
        <v>0</v>
      </c>
      <c r="J566" s="458">
        <f>'TSTCM FGD'!$J$76</f>
        <v>0</v>
      </c>
      <c r="K566" s="458">
        <f>'TSTCM FGD'!$K$76</f>
        <v>0</v>
      </c>
      <c r="L566" s="458">
        <f>'TSTCM FGD'!$L$76</f>
        <v>0</v>
      </c>
      <c r="M566" s="458">
        <f>'TSTCM FGD'!$M$76</f>
        <v>0</v>
      </c>
    </row>
    <row r="567" spans="2:13" s="440" customFormat="1" hidden="1" outlineLevel="1">
      <c r="B567" s="770" t="str">
        <f>'TSTCW FGD'!$B$2</f>
        <v>Texas State Technical College - Waco</v>
      </c>
      <c r="C567" s="458"/>
      <c r="D567" s="458">
        <f>'TSTCW FGD'!$D$76</f>
        <v>0</v>
      </c>
      <c r="E567" s="458">
        <f>'TSTCW FGD'!$E$76</f>
        <v>0</v>
      </c>
      <c r="F567" s="458">
        <f>'TSTCW FGD'!$F$76</f>
        <v>0</v>
      </c>
      <c r="G567" s="458">
        <f>'TSTCW FGD'!$G$76</f>
        <v>0</v>
      </c>
      <c r="H567" s="458">
        <f>'TSTCW FGD'!$H$76</f>
        <v>0</v>
      </c>
      <c r="I567" s="458">
        <f>'TSTCW FGD'!$I$76</f>
        <v>0</v>
      </c>
      <c r="J567" s="458">
        <f>'TSTCW FGD'!$J$76</f>
        <v>0</v>
      </c>
      <c r="K567" s="458">
        <f>'TSTCW FGD'!$K$76</f>
        <v>0</v>
      </c>
      <c r="L567" s="458">
        <f>'TSTCW FGD'!$L$76</f>
        <v>0</v>
      </c>
      <c r="M567" s="458">
        <f>'TSTCW FGD'!$M$76</f>
        <v>0</v>
      </c>
    </row>
    <row r="568" spans="2:13" s="440" customFormat="1" hidden="1" outlineLevel="1">
      <c r="B568" s="770" t="str">
        <f>'TSTCWT FGD'!$B$2</f>
        <v>Texas State Technical College - West Texas</v>
      </c>
      <c r="C568" s="458"/>
      <c r="D568" s="458">
        <f>'TSTCWT FGD'!$D$76</f>
        <v>0</v>
      </c>
      <c r="E568" s="458">
        <f>'TSTCWT FGD'!$E$76</f>
        <v>0</v>
      </c>
      <c r="F568" s="458">
        <f>'TSTCWT FGD'!$F$76</f>
        <v>0</v>
      </c>
      <c r="G568" s="458">
        <f>'TSTCWT FGD'!$G$76</f>
        <v>0</v>
      </c>
      <c r="H568" s="458">
        <f>'TSTCWT FGD'!$H$76</f>
        <v>0</v>
      </c>
      <c r="I568" s="458">
        <f>'TSTCWT FGD'!$I$76</f>
        <v>0</v>
      </c>
      <c r="J568" s="458">
        <f>'TSTCWT FGD'!$J$76</f>
        <v>0</v>
      </c>
      <c r="K568" s="458">
        <f>'TSTCWT FGD'!$K$76</f>
        <v>0</v>
      </c>
      <c r="L568" s="458">
        <f>'TSTCWT FGD'!$L$76</f>
        <v>0</v>
      </c>
      <c r="M568" s="458">
        <f>'TSTCWT FGD'!$M$76</f>
        <v>0</v>
      </c>
    </row>
    <row r="569" spans="2:13" s="440" customFormat="1" hidden="1" outlineLevel="1">
      <c r="B569" s="770" t="str">
        <f>'TSTCNT FGD'!$B$2</f>
        <v>Texas State Technical College - North Texas</v>
      </c>
      <c r="C569" s="458"/>
      <c r="D569" s="458">
        <f>'TSTCNT FGD'!$D$76</f>
        <v>0</v>
      </c>
      <c r="E569" s="458">
        <f>'TSTCNT FGD'!$E$76</f>
        <v>0</v>
      </c>
      <c r="F569" s="458">
        <f>'TSTCNT FGD'!$F$76</f>
        <v>0</v>
      </c>
      <c r="G569" s="458">
        <f>'TSTCNT FGD'!$G$76</f>
        <v>0</v>
      </c>
      <c r="H569" s="458">
        <f>'TSTCNT FGD'!$H$76</f>
        <v>0</v>
      </c>
      <c r="I569" s="458">
        <f>'TSTCNT FGD'!$I$76</f>
        <v>0</v>
      </c>
      <c r="J569" s="458">
        <f>'TSTCNT FGD'!$J$76</f>
        <v>0</v>
      </c>
      <c r="K569" s="458">
        <f>'TSTCNT FGD'!$K$76</f>
        <v>0</v>
      </c>
      <c r="L569" s="458">
        <f>'TSTCNT FGD'!$L$76</f>
        <v>0</v>
      </c>
      <c r="M569" s="458">
        <f>'TSTCNT FGD'!$M$76</f>
        <v>0</v>
      </c>
    </row>
    <row r="570" spans="2:13" s="440" customFormat="1" hidden="1" outlineLevel="1">
      <c r="B570" s="770" t="str">
        <f>'TSTCFB FGD'!$B$2</f>
        <v>Texas State Technical College - Fort Bend</v>
      </c>
      <c r="C570" s="458"/>
      <c r="D570" s="458">
        <f>'TSTCFB FGD'!$D$76</f>
        <v>0</v>
      </c>
      <c r="E570" s="458">
        <f>'TSTCFB FGD'!$E$76</f>
        <v>0</v>
      </c>
      <c r="F570" s="458">
        <f>'TSTCFB FGD'!$F$76</f>
        <v>0</v>
      </c>
      <c r="G570" s="458">
        <f>'TSTCFB FGD'!$G$76</f>
        <v>0</v>
      </c>
      <c r="H570" s="458">
        <f>'TSTCFB FGD'!$H$76</f>
        <v>0</v>
      </c>
      <c r="I570" s="458">
        <f>'TSTCFB FGD'!$I$76</f>
        <v>0</v>
      </c>
      <c r="J570" s="458">
        <f>'TSTCFB FGD'!$J$76</f>
        <v>0</v>
      </c>
      <c r="K570" s="458">
        <f>'TSTCFB FGD'!$K$76</f>
        <v>0</v>
      </c>
      <c r="L570" s="458">
        <f>'TSTCFB FGD'!$L$76</f>
        <v>0</v>
      </c>
      <c r="M570" s="458">
        <f>'TSTCFB FGD'!$M$76</f>
        <v>0</v>
      </c>
    </row>
    <row r="571" spans="2:13" s="440" customFormat="1" collapsed="1">
      <c r="B571" s="440" t="s">
        <v>45</v>
      </c>
      <c r="C571" s="458"/>
      <c r="D571" s="458">
        <f t="shared" ref="D571:M571" si="54">SUM(D562:D570)</f>
        <v>0</v>
      </c>
      <c r="E571" s="458">
        <f t="shared" si="54"/>
        <v>0</v>
      </c>
      <c r="F571" s="458">
        <f t="shared" si="54"/>
        <v>0</v>
      </c>
      <c r="G571" s="458">
        <f t="shared" si="54"/>
        <v>0</v>
      </c>
      <c r="H571" s="458">
        <f t="shared" si="54"/>
        <v>0</v>
      </c>
      <c r="I571" s="458">
        <f t="shared" si="54"/>
        <v>0</v>
      </c>
      <c r="J571" s="458">
        <f t="shared" si="54"/>
        <v>0</v>
      </c>
      <c r="K571" s="458">
        <f t="shared" si="54"/>
        <v>0</v>
      </c>
      <c r="L571" s="458">
        <f t="shared" si="54"/>
        <v>0</v>
      </c>
      <c r="M571" s="458">
        <f t="shared" si="54"/>
        <v>0</v>
      </c>
    </row>
    <row r="572" spans="2:13" s="440" customFormat="1" hidden="1" outlineLevel="1">
      <c r="B572" s="770"/>
      <c r="C572" s="458"/>
      <c r="D572" s="458"/>
      <c r="E572" s="458"/>
      <c r="F572" s="458"/>
      <c r="G572" s="458"/>
      <c r="H572" s="458"/>
      <c r="I572" s="458"/>
      <c r="J572" s="458"/>
      <c r="K572" s="458"/>
      <c r="L572" s="458"/>
      <c r="M572" s="458"/>
    </row>
    <row r="573" spans="2:13" s="440" customFormat="1" hidden="1" outlineLevel="1">
      <c r="B573" s="770"/>
      <c r="C573" s="458"/>
      <c r="D573" s="458"/>
      <c r="E573" s="458"/>
      <c r="F573" s="458"/>
      <c r="G573" s="458"/>
      <c r="H573" s="458"/>
      <c r="I573" s="458"/>
      <c r="J573" s="458"/>
      <c r="K573" s="458"/>
      <c r="L573" s="458"/>
      <c r="M573" s="458"/>
    </row>
    <row r="574" spans="2:13" s="440" customFormat="1" hidden="1" outlineLevel="1">
      <c r="B574" s="770"/>
      <c r="C574" s="458"/>
      <c r="D574" s="458"/>
      <c r="E574" s="458"/>
      <c r="F574" s="458"/>
      <c r="G574" s="458"/>
      <c r="H574" s="458"/>
      <c r="I574" s="458"/>
      <c r="J574" s="458"/>
      <c r="K574" s="458"/>
      <c r="L574" s="458"/>
      <c r="M574" s="458"/>
    </row>
    <row r="575" spans="2:13" s="440" customFormat="1" hidden="1" outlineLevel="1">
      <c r="B575" s="770" t="str">
        <f>'TSTCH FGD'!$B$2</f>
        <v>Texas State Technical College - Harlingen</v>
      </c>
      <c r="C575" s="458"/>
      <c r="D575" s="458">
        <f>'TSTCH FGD'!$D$77</f>
        <v>0</v>
      </c>
      <c r="E575" s="458">
        <f>'TSTCH FGD'!$E$77</f>
        <v>0</v>
      </c>
      <c r="F575" s="458">
        <f>'TSTCH FGD'!$F$77</f>
        <v>0</v>
      </c>
      <c r="G575" s="458">
        <f>'TSTCH FGD'!$G$77</f>
        <v>0</v>
      </c>
      <c r="H575" s="458">
        <f>'TSTCH FGD'!$H$77</f>
        <v>0</v>
      </c>
      <c r="I575" s="458">
        <f>'TSTCH FGD'!$I$77</f>
        <v>0</v>
      </c>
      <c r="J575" s="458">
        <f>'TSTCH FGD'!$J$77</f>
        <v>0</v>
      </c>
      <c r="K575" s="458">
        <f>'TSTCH FGD'!$K$77</f>
        <v>-2449247</v>
      </c>
      <c r="L575" s="458">
        <f>'TSTCH FGD'!$L$77</f>
        <v>2061743</v>
      </c>
      <c r="M575" s="458">
        <f>'TSTCH FGD'!$M$77</f>
        <v>-387504</v>
      </c>
    </row>
    <row r="576" spans="2:13" s="440" customFormat="1" hidden="1" outlineLevel="1">
      <c r="B576" s="770" t="str">
        <f>'TSTCM FGD'!$B$2</f>
        <v>Texas State Technical College - Marshall</v>
      </c>
      <c r="C576" s="458"/>
      <c r="D576" s="458">
        <f>'TSTCM FGD'!$D$77</f>
        <v>0</v>
      </c>
      <c r="E576" s="458">
        <f>'TSTCM FGD'!$E$77</f>
        <v>0</v>
      </c>
      <c r="F576" s="458">
        <f>'TSTCM FGD'!$F$77</f>
        <v>-12768</v>
      </c>
      <c r="G576" s="458">
        <f>'TSTCM FGD'!$G$77</f>
        <v>0</v>
      </c>
      <c r="H576" s="458">
        <f>'TSTCM FGD'!$H$77</f>
        <v>0</v>
      </c>
      <c r="I576" s="458">
        <f>'TSTCM FGD'!$I$77</f>
        <v>0</v>
      </c>
      <c r="J576" s="458">
        <f>'TSTCM FGD'!$J$77</f>
        <v>0</v>
      </c>
      <c r="K576" s="458">
        <f>'TSTCM FGD'!$K$77</f>
        <v>-430152</v>
      </c>
      <c r="L576" s="458">
        <f>'TSTCM FGD'!$L$77</f>
        <v>378686</v>
      </c>
      <c r="M576" s="458">
        <f>'TSTCM FGD'!$M$77</f>
        <v>-64234</v>
      </c>
    </row>
    <row r="577" spans="2:13" s="440" customFormat="1" hidden="1" outlineLevel="1">
      <c r="B577" s="770" t="str">
        <f>'TSTCW FGD'!$B$2</f>
        <v>Texas State Technical College - Waco</v>
      </c>
      <c r="C577" s="458"/>
      <c r="D577" s="458">
        <f>'TSTCW FGD'!$D$77</f>
        <v>0</v>
      </c>
      <c r="E577" s="458">
        <f>'TSTCW FGD'!$E$77</f>
        <v>0</v>
      </c>
      <c r="F577" s="458">
        <f>'TSTCW FGD'!$F$77</f>
        <v>0</v>
      </c>
      <c r="G577" s="458">
        <f>'TSTCW FGD'!$G$77</f>
        <v>0</v>
      </c>
      <c r="H577" s="458">
        <f>'TSTCW FGD'!$H$77</f>
        <v>0</v>
      </c>
      <c r="I577" s="458">
        <f>'TSTCW FGD'!$I$77</f>
        <v>0</v>
      </c>
      <c r="J577" s="458">
        <f>'TSTCW FGD'!$J$77</f>
        <v>0</v>
      </c>
      <c r="K577" s="458">
        <f>'TSTCW FGD'!$K$77</f>
        <v>-8672685</v>
      </c>
      <c r="L577" s="458">
        <f>'TSTCW FGD'!$L$77</f>
        <v>6892213</v>
      </c>
      <c r="M577" s="458">
        <f>'TSTCW FGD'!$M$77</f>
        <v>-1780472</v>
      </c>
    </row>
    <row r="578" spans="2:13" s="440" customFormat="1" hidden="1" outlineLevel="1">
      <c r="B578" s="770" t="str">
        <f>'TSTCWT FGD'!$B$2</f>
        <v>Texas State Technical College - West Texas</v>
      </c>
      <c r="C578" s="458"/>
      <c r="D578" s="458">
        <f>'TSTCWT FGD'!$D$77</f>
        <v>0</v>
      </c>
      <c r="E578" s="458">
        <f>'TSTCWT FGD'!$E$77</f>
        <v>0</v>
      </c>
      <c r="F578" s="458">
        <f>'TSTCWT FGD'!$F$77</f>
        <v>0</v>
      </c>
      <c r="G578" s="458">
        <f>'TSTCWT FGD'!$G$77</f>
        <v>0</v>
      </c>
      <c r="H578" s="458">
        <f>'TSTCWT FGD'!$H$77</f>
        <v>0</v>
      </c>
      <c r="I578" s="458">
        <f>'TSTCWT FGD'!$I$77</f>
        <v>0</v>
      </c>
      <c r="J578" s="458">
        <f>'TSTCWT FGD'!$J$77</f>
        <v>0</v>
      </c>
      <c r="K578" s="458">
        <f>'TSTCWT FGD'!$K$77</f>
        <v>-1622371</v>
      </c>
      <c r="L578" s="458">
        <f>'TSTCWT FGD'!$L$77</f>
        <v>1219212</v>
      </c>
      <c r="M578" s="458">
        <f>'TSTCWT FGD'!$M$77</f>
        <v>-403159</v>
      </c>
    </row>
    <row r="579" spans="2:13" s="440" customFormat="1" hidden="1" outlineLevel="1">
      <c r="B579" s="770" t="str">
        <f>'TSTCNT FGD'!$B$2</f>
        <v>Texas State Technical College - North Texas</v>
      </c>
      <c r="C579" s="458"/>
      <c r="D579" s="458">
        <f>'TSTCNT FGD'!$D$77</f>
        <v>0</v>
      </c>
      <c r="E579" s="458">
        <f>'TSTCNT FGD'!$E$77</f>
        <v>0</v>
      </c>
      <c r="F579" s="458">
        <f>'TSTCNT FGD'!$F$77</f>
        <v>0</v>
      </c>
      <c r="G579" s="458">
        <f>'TSTCNT FGD'!$G$77</f>
        <v>0</v>
      </c>
      <c r="H579" s="458">
        <f>'TSTCNT FGD'!$H$77</f>
        <v>0</v>
      </c>
      <c r="I579" s="458">
        <f>'TSTCNT FGD'!$I$77</f>
        <v>0</v>
      </c>
      <c r="J579" s="458">
        <f>'TSTCNT FGD'!$J$77</f>
        <v>0</v>
      </c>
      <c r="K579" s="458">
        <f>'TSTCNT FGD'!$K$77</f>
        <v>-710500</v>
      </c>
      <c r="L579" s="458">
        <f>'TSTCNT FGD'!$L$77</f>
        <v>440879</v>
      </c>
      <c r="M579" s="458">
        <f>'TSTCNT FGD'!$M$77</f>
        <v>-269621</v>
      </c>
    </row>
    <row r="580" spans="2:13" s="440" customFormat="1" hidden="1" outlineLevel="1">
      <c r="B580" s="770" t="str">
        <f>'TSTCFB FGD'!$B$2</f>
        <v>Texas State Technical College - Fort Bend</v>
      </c>
      <c r="C580" s="458"/>
      <c r="D580" s="458">
        <f>'TSTCFB FGD'!$D$77</f>
        <v>0</v>
      </c>
      <c r="E580" s="458">
        <f>'TSTCFB FGD'!$E$77</f>
        <v>0</v>
      </c>
      <c r="F580" s="458">
        <f>'TSTCFB FGD'!$F$77</f>
        <v>0</v>
      </c>
      <c r="G580" s="458">
        <f>'TSTCFB FGD'!$G$77</f>
        <v>0</v>
      </c>
      <c r="H580" s="458">
        <f>'TSTCFB FGD'!$H$77</f>
        <v>0</v>
      </c>
      <c r="I580" s="458">
        <f>'TSTCFB FGD'!$I$77</f>
        <v>0</v>
      </c>
      <c r="J580" s="458">
        <f>'TSTCFB FGD'!$J$77</f>
        <v>0</v>
      </c>
      <c r="K580" s="458">
        <f>'TSTCFB FGD'!$K$77</f>
        <v>-6112472</v>
      </c>
      <c r="L580" s="458">
        <f>'TSTCFB FGD'!$L$77</f>
        <v>5241775</v>
      </c>
      <c r="M580" s="458">
        <f>'TSTCFB FGD'!$M$77</f>
        <v>-870697</v>
      </c>
    </row>
    <row r="581" spans="2:13" s="440" customFormat="1" collapsed="1">
      <c r="B581" s="440" t="s">
        <v>46</v>
      </c>
      <c r="C581" s="458"/>
      <c r="D581" s="458">
        <f t="shared" ref="D581:M581" si="55">SUM(D572:D580)</f>
        <v>0</v>
      </c>
      <c r="E581" s="458">
        <f t="shared" si="55"/>
        <v>0</v>
      </c>
      <c r="F581" s="458">
        <f t="shared" si="55"/>
        <v>-12768</v>
      </c>
      <c r="G581" s="458">
        <f t="shared" si="55"/>
        <v>0</v>
      </c>
      <c r="H581" s="458">
        <f t="shared" si="55"/>
        <v>0</v>
      </c>
      <c r="I581" s="458">
        <f t="shared" si="55"/>
        <v>0</v>
      </c>
      <c r="J581" s="458">
        <f t="shared" si="55"/>
        <v>0</v>
      </c>
      <c r="K581" s="458">
        <f t="shared" si="55"/>
        <v>-19997427</v>
      </c>
      <c r="L581" s="458">
        <f t="shared" si="55"/>
        <v>16234508</v>
      </c>
      <c r="M581" s="458">
        <f t="shared" si="55"/>
        <v>-3775687</v>
      </c>
    </row>
    <row r="582" spans="2:13" s="440" customFormat="1" hidden="1" outlineLevel="1">
      <c r="B582" s="770"/>
      <c r="C582" s="458"/>
      <c r="D582" s="458"/>
      <c r="E582" s="458"/>
      <c r="F582" s="458"/>
      <c r="G582" s="458"/>
      <c r="H582" s="458"/>
      <c r="I582" s="458"/>
      <c r="J582" s="458"/>
      <c r="K582" s="458"/>
      <c r="L582" s="458"/>
      <c r="M582" s="458"/>
    </row>
    <row r="583" spans="2:13" s="440" customFormat="1" hidden="1" outlineLevel="1">
      <c r="B583" s="770"/>
      <c r="C583" s="458"/>
      <c r="D583" s="458"/>
      <c r="E583" s="458"/>
      <c r="F583" s="458"/>
      <c r="G583" s="458"/>
      <c r="H583" s="458"/>
      <c r="I583" s="458"/>
      <c r="J583" s="458"/>
      <c r="K583" s="458"/>
      <c r="L583" s="458"/>
      <c r="M583" s="458"/>
    </row>
    <row r="584" spans="2:13" s="440" customFormat="1" hidden="1" outlineLevel="1">
      <c r="B584" s="770"/>
      <c r="C584" s="458"/>
      <c r="D584" s="458"/>
      <c r="E584" s="458"/>
      <c r="F584" s="458"/>
      <c r="G584" s="458"/>
      <c r="H584" s="458"/>
      <c r="I584" s="458"/>
      <c r="J584" s="458"/>
      <c r="K584" s="458"/>
      <c r="L584" s="458"/>
      <c r="M584" s="458"/>
    </row>
    <row r="585" spans="2:13" s="440" customFormat="1" hidden="1" outlineLevel="1">
      <c r="B585" s="770" t="str">
        <f>'TSTCH FGD'!$B$2</f>
        <v>Texas State Technical College - Harlingen</v>
      </c>
      <c r="C585" s="458"/>
      <c r="D585" s="458">
        <f>'TSTCH FGD'!$D$78</f>
        <v>-2354734</v>
      </c>
      <c r="E585" s="458">
        <f>'TSTCH FGD'!$E$78</f>
        <v>1893262</v>
      </c>
      <c r="F585" s="458">
        <f>'TSTCH FGD'!$F$78</f>
        <v>487882</v>
      </c>
      <c r="G585" s="458">
        <f>'TSTCH FGD'!$G$78</f>
        <v>-2191142</v>
      </c>
      <c r="H585" s="458">
        <f>'TSTCH FGD'!$H$78</f>
        <v>-853225</v>
      </c>
      <c r="I585" s="458">
        <f>'TSTCH FGD'!$I$78</f>
        <v>0</v>
      </c>
      <c r="J585" s="458">
        <f>'TSTCH FGD'!$J$78</f>
        <v>2270924</v>
      </c>
      <c r="K585" s="458">
        <f>'TSTCH FGD'!$K$78</f>
        <v>0</v>
      </c>
      <c r="L585" s="458">
        <f>'TSTCH FGD'!$L$78</f>
        <v>2061743</v>
      </c>
      <c r="M585" s="458">
        <f>'TSTCH FGD'!$M$78</f>
        <v>1314710</v>
      </c>
    </row>
    <row r="586" spans="2:13" s="440" customFormat="1" hidden="1" outlineLevel="1">
      <c r="B586" s="770" t="str">
        <f>'TSTCM FGD'!$B$2</f>
        <v>Texas State Technical College - Marshall</v>
      </c>
      <c r="C586" s="458"/>
      <c r="D586" s="458">
        <f>'TSTCM FGD'!$D$78</f>
        <v>-453804</v>
      </c>
      <c r="E586" s="458">
        <f>'TSTCM FGD'!$E$78</f>
        <v>556046</v>
      </c>
      <c r="F586" s="458">
        <f>'TSTCM FGD'!$F$78</f>
        <v>182906</v>
      </c>
      <c r="G586" s="458">
        <f>'TSTCM FGD'!$G$78</f>
        <v>-698127</v>
      </c>
      <c r="H586" s="458">
        <f>'TSTCM FGD'!$H$78</f>
        <v>-124352</v>
      </c>
      <c r="I586" s="458">
        <f>'TSTCM FGD'!$I$78</f>
        <v>0</v>
      </c>
      <c r="J586" s="458">
        <f>'TSTCM FGD'!$J$78</f>
        <v>-97166</v>
      </c>
      <c r="K586" s="458">
        <f>'TSTCM FGD'!$K$78</f>
        <v>1</v>
      </c>
      <c r="L586" s="458">
        <f>'TSTCM FGD'!$L$78</f>
        <v>378686</v>
      </c>
      <c r="M586" s="458">
        <f>'TSTCM FGD'!$M$78</f>
        <v>-255810</v>
      </c>
    </row>
    <row r="587" spans="2:13" s="440" customFormat="1" hidden="1" outlineLevel="1">
      <c r="B587" s="770" t="str">
        <f>'TSTCW FGD'!$B$2</f>
        <v>Texas State Technical College - Waco</v>
      </c>
      <c r="C587" s="458"/>
      <c r="D587" s="458">
        <f>'TSTCW FGD'!$D$78</f>
        <v>-1873207</v>
      </c>
      <c r="E587" s="458">
        <f>'TSTCW FGD'!$E$78</f>
        <v>3967887</v>
      </c>
      <c r="F587" s="458">
        <f>'TSTCW FGD'!$F$78</f>
        <v>2651801</v>
      </c>
      <c r="G587" s="458">
        <f>'TSTCW FGD'!$G$78</f>
        <v>-11020210</v>
      </c>
      <c r="H587" s="458">
        <f>'TSTCW FGD'!$H$78</f>
        <v>-378221</v>
      </c>
      <c r="I587" s="458">
        <f>'TSTCW FGD'!$I$78</f>
        <v>0</v>
      </c>
      <c r="J587" s="458">
        <f>'TSTCW FGD'!$J$78</f>
        <v>-18267852</v>
      </c>
      <c r="K587" s="458">
        <f>'TSTCW FGD'!$K$78</f>
        <v>-772379</v>
      </c>
      <c r="L587" s="458">
        <f>'TSTCW FGD'!$L$78</f>
        <v>6892213</v>
      </c>
      <c r="M587" s="458">
        <f>'TSTCW FGD'!$M$78</f>
        <v>-18799968</v>
      </c>
    </row>
    <row r="588" spans="2:13" s="440" customFormat="1" hidden="1" outlineLevel="1">
      <c r="B588" s="770" t="str">
        <f>'TSTCWT FGD'!$B$2</f>
        <v>Texas State Technical College - West Texas</v>
      </c>
      <c r="C588" s="458"/>
      <c r="D588" s="458">
        <f>'TSTCWT FGD'!$D$78</f>
        <v>-3198105</v>
      </c>
      <c r="E588" s="458">
        <f>'TSTCWT FGD'!$E$78</f>
        <v>1080366</v>
      </c>
      <c r="F588" s="458">
        <f>'TSTCWT FGD'!$F$78</f>
        <v>370763</v>
      </c>
      <c r="G588" s="458">
        <f>'TSTCWT FGD'!$G$78</f>
        <v>-1612657</v>
      </c>
      <c r="H588" s="458">
        <f>'TSTCWT FGD'!$H$78</f>
        <v>-555256</v>
      </c>
      <c r="I588" s="458">
        <f>'TSTCWT FGD'!$I$78</f>
        <v>0</v>
      </c>
      <c r="J588" s="458">
        <f>'TSTCWT FGD'!$J$78</f>
        <v>-88193</v>
      </c>
      <c r="K588" s="458">
        <f>'TSTCWT FGD'!$K$78</f>
        <v>2</v>
      </c>
      <c r="L588" s="458">
        <f>'TSTCWT FGD'!$L$78</f>
        <v>1219212</v>
      </c>
      <c r="M588" s="458">
        <f>'TSTCWT FGD'!$M$78</f>
        <v>-2783868</v>
      </c>
    </row>
    <row r="589" spans="2:13" s="440" customFormat="1" hidden="1" outlineLevel="1">
      <c r="B589" s="770" t="str">
        <f>'TSTCNT FGD'!$B$2</f>
        <v>Texas State Technical College - North Texas</v>
      </c>
      <c r="C589" s="458"/>
      <c r="D589" s="458">
        <f>'TSTCNT FGD'!$D$78</f>
        <v>-1123429</v>
      </c>
      <c r="E589" s="458">
        <f>'TSTCNT FGD'!$E$78</f>
        <v>372886</v>
      </c>
      <c r="F589" s="458">
        <f>'TSTCNT FGD'!$F$78</f>
        <v>2805</v>
      </c>
      <c r="G589" s="458">
        <f>'TSTCNT FGD'!$G$78</f>
        <v>-299882</v>
      </c>
      <c r="H589" s="458">
        <f>'TSTCNT FGD'!$H$78</f>
        <v>0</v>
      </c>
      <c r="I589" s="458">
        <f>'TSTCNT FGD'!$I$78</f>
        <v>0</v>
      </c>
      <c r="J589" s="458">
        <f>'TSTCNT FGD'!$J$78</f>
        <v>-39488</v>
      </c>
      <c r="K589" s="458">
        <f>'TSTCNT FGD'!$K$78</f>
        <v>0</v>
      </c>
      <c r="L589" s="458">
        <f>'TSTCNT FGD'!$L$78</f>
        <v>440879</v>
      </c>
      <c r="M589" s="458">
        <f>'TSTCNT FGD'!$M$78</f>
        <v>-646229</v>
      </c>
    </row>
    <row r="590" spans="2:13" s="440" customFormat="1" hidden="1" outlineLevel="1">
      <c r="B590" s="770" t="str">
        <f>'TSTCFB FGD'!$B$2</f>
        <v>Texas State Technical College - Fort Bend</v>
      </c>
      <c r="C590" s="458"/>
      <c r="D590" s="458">
        <f>'TSTCFB FGD'!$D$78</f>
        <v>-1818255</v>
      </c>
      <c r="E590" s="458">
        <f>'TSTCFB FGD'!$E$78</f>
        <v>-4244366</v>
      </c>
      <c r="F590" s="458">
        <f>'TSTCFB FGD'!$F$78</f>
        <v>79096</v>
      </c>
      <c r="G590" s="458">
        <f>'TSTCFB FGD'!$G$78</f>
        <v>-879140</v>
      </c>
      <c r="H590" s="458">
        <f>'TSTCFB FGD'!$H$78</f>
        <v>0</v>
      </c>
      <c r="I590" s="458">
        <f>'TSTCFB FGD'!$I$78</f>
        <v>0</v>
      </c>
      <c r="J590" s="458">
        <f>'TSTCFB FGD'!$J$78</f>
        <v>435834</v>
      </c>
      <c r="K590" s="458">
        <f>'TSTCFB FGD'!$K$78</f>
        <v>0</v>
      </c>
      <c r="L590" s="458">
        <f>'TSTCFB FGD'!$L$78</f>
        <v>5241775</v>
      </c>
      <c r="M590" s="458">
        <f>'TSTCFB FGD'!$M$78</f>
        <v>-1185056</v>
      </c>
    </row>
    <row r="591" spans="2:13" s="440" customFormat="1" collapsed="1">
      <c r="B591" s="526" t="s">
        <v>3</v>
      </c>
      <c r="C591" s="465"/>
      <c r="D591" s="465">
        <f t="shared" ref="D591:M591" si="56">SUM(D582:D590)</f>
        <v>-10821534</v>
      </c>
      <c r="E591" s="465">
        <f t="shared" si="56"/>
        <v>3626081</v>
      </c>
      <c r="F591" s="465">
        <f t="shared" si="56"/>
        <v>3775253</v>
      </c>
      <c r="G591" s="465">
        <f t="shared" si="56"/>
        <v>-16701158</v>
      </c>
      <c r="H591" s="465">
        <f t="shared" si="56"/>
        <v>-1911054</v>
      </c>
      <c r="I591" s="465">
        <f t="shared" si="56"/>
        <v>0</v>
      </c>
      <c r="J591" s="465">
        <f t="shared" si="56"/>
        <v>-15785941</v>
      </c>
      <c r="K591" s="465">
        <f t="shared" si="56"/>
        <v>-772376</v>
      </c>
      <c r="L591" s="465">
        <f t="shared" si="56"/>
        <v>16234508</v>
      </c>
      <c r="M591" s="465">
        <f t="shared" si="56"/>
        <v>-22356221</v>
      </c>
    </row>
    <row r="592" spans="2:13" s="440" customFormat="1">
      <c r="C592" s="458"/>
      <c r="D592" s="458"/>
      <c r="E592" s="458"/>
      <c r="F592" s="458"/>
      <c r="G592" s="458"/>
      <c r="H592" s="458"/>
      <c r="I592" s="458"/>
      <c r="J592" s="458"/>
      <c r="K592" s="458"/>
      <c r="L592" s="458"/>
      <c r="M592" s="458"/>
    </row>
    <row r="593" spans="1:13">
      <c r="A593" s="440"/>
      <c r="B593" s="449" t="s">
        <v>24</v>
      </c>
      <c r="C593" s="458"/>
      <c r="D593" s="458"/>
      <c r="E593" s="458"/>
      <c r="F593" s="458"/>
      <c r="G593" s="458"/>
      <c r="H593" s="458"/>
      <c r="I593" s="458"/>
      <c r="J593" s="458"/>
      <c r="K593" s="458"/>
      <c r="L593" s="458"/>
      <c r="M593" s="458"/>
    </row>
    <row r="594" spans="1:13" hidden="1" outlineLevel="1">
      <c r="A594" s="440"/>
      <c r="B594" s="770"/>
      <c r="C594" s="458"/>
      <c r="D594" s="458"/>
      <c r="E594" s="458"/>
      <c r="F594" s="458"/>
      <c r="G594" s="458"/>
      <c r="H594" s="458"/>
      <c r="I594" s="458"/>
      <c r="J594" s="458"/>
      <c r="K594" s="458"/>
      <c r="L594" s="458"/>
      <c r="M594" s="458"/>
    </row>
    <row r="595" spans="1:13" hidden="1" outlineLevel="1">
      <c r="A595" s="440"/>
      <c r="B595" s="770"/>
      <c r="C595" s="458"/>
      <c r="D595" s="458"/>
      <c r="E595" s="458"/>
      <c r="F595" s="458"/>
      <c r="G595" s="458"/>
      <c r="H595" s="458"/>
      <c r="I595" s="458"/>
      <c r="J595" s="458"/>
      <c r="K595" s="458"/>
      <c r="L595" s="458"/>
      <c r="M595" s="458"/>
    </row>
    <row r="596" spans="1:13" hidden="1" outlineLevel="1">
      <c r="A596" s="440"/>
      <c r="B596" s="770"/>
      <c r="C596" s="458"/>
      <c r="D596" s="458"/>
      <c r="E596" s="458"/>
      <c r="F596" s="458"/>
      <c r="G596" s="458"/>
      <c r="H596" s="458"/>
      <c r="I596" s="458"/>
      <c r="J596" s="458"/>
      <c r="K596" s="458"/>
      <c r="L596" s="458"/>
      <c r="M596" s="458"/>
    </row>
    <row r="597" spans="1:13" hidden="1" outlineLevel="1">
      <c r="A597" s="440"/>
      <c r="B597" s="770" t="str">
        <f>'TSTCH FGD'!$B$2</f>
        <v>Texas State Technical College - Harlingen</v>
      </c>
      <c r="C597" s="458"/>
      <c r="D597" s="458">
        <f>'TSTCH FGD'!$D$81</f>
        <v>0</v>
      </c>
      <c r="E597" s="458">
        <f>'TSTCH FGD'!$E$81</f>
        <v>0</v>
      </c>
      <c r="F597" s="458">
        <f>'TSTCH FGD'!$F$81</f>
        <v>0</v>
      </c>
      <c r="G597" s="458">
        <f>'TSTCH FGD'!$G$81</f>
        <v>0</v>
      </c>
      <c r="H597" s="458">
        <f>'TSTCH FGD'!$H$81</f>
        <v>0</v>
      </c>
      <c r="I597" s="458">
        <f>'TSTCH FGD'!$I$81</f>
        <v>0</v>
      </c>
      <c r="J597" s="458">
        <f>'TSTCH FGD'!$J$81</f>
        <v>0</v>
      </c>
      <c r="K597" s="458">
        <f>'TSTCH FGD'!$K$81</f>
        <v>0</v>
      </c>
      <c r="L597" s="458">
        <f>'TSTCH FGD'!$L$81</f>
        <v>0</v>
      </c>
      <c r="M597" s="458">
        <f>'TSTCH FGD'!$M$81</f>
        <v>0</v>
      </c>
    </row>
    <row r="598" spans="1:13" hidden="1" outlineLevel="1">
      <c r="A598" s="440"/>
      <c r="B598" s="770" t="str">
        <f>'TSTCM FGD'!$B$2</f>
        <v>Texas State Technical College - Marshall</v>
      </c>
      <c r="C598" s="458"/>
      <c r="D598" s="458">
        <f>'TSTCM FGD'!$D$81</f>
        <v>0</v>
      </c>
      <c r="E598" s="458">
        <f>'TSTCM FGD'!$E$81</f>
        <v>0</v>
      </c>
      <c r="F598" s="458">
        <f>'TSTCM FGD'!$F$81</f>
        <v>0</v>
      </c>
      <c r="G598" s="458">
        <f>'TSTCM FGD'!$G$81</f>
        <v>0</v>
      </c>
      <c r="H598" s="458">
        <f>'TSTCM FGD'!$H$81</f>
        <v>0</v>
      </c>
      <c r="I598" s="458">
        <f>'TSTCM FGD'!$I$81</f>
        <v>0</v>
      </c>
      <c r="J598" s="458">
        <f>'TSTCM FGD'!$J$81</f>
        <v>0</v>
      </c>
      <c r="K598" s="458">
        <f>'TSTCM FGD'!$K$81</f>
        <v>0</v>
      </c>
      <c r="L598" s="458">
        <f>'TSTCM FGD'!$L$81</f>
        <v>0</v>
      </c>
      <c r="M598" s="458">
        <f>'TSTCM FGD'!$M$81</f>
        <v>0</v>
      </c>
    </row>
    <row r="599" spans="1:13" hidden="1" outlineLevel="1">
      <c r="A599" s="440"/>
      <c r="B599" s="770" t="str">
        <f>'TSTCW FGD'!$B$2</f>
        <v>Texas State Technical College - Waco</v>
      </c>
      <c r="C599" s="458"/>
      <c r="D599" s="458">
        <f>'TSTCW FGD'!$D$81</f>
        <v>0</v>
      </c>
      <c r="E599" s="458">
        <f>'TSTCW FGD'!$E$81</f>
        <v>0</v>
      </c>
      <c r="F599" s="458">
        <f>'TSTCW FGD'!$F$81</f>
        <v>0</v>
      </c>
      <c r="G599" s="458">
        <f>'TSTCW FGD'!$G$81</f>
        <v>0</v>
      </c>
      <c r="H599" s="458">
        <f>'TSTCW FGD'!$H$81</f>
        <v>0</v>
      </c>
      <c r="I599" s="458">
        <f>'TSTCW FGD'!$I$81</f>
        <v>0</v>
      </c>
      <c r="J599" s="458">
        <f>'TSTCW FGD'!$J$81</f>
        <v>0</v>
      </c>
      <c r="K599" s="458">
        <f>'TSTCW FGD'!$K$81</f>
        <v>0</v>
      </c>
      <c r="L599" s="458">
        <f>'TSTCW FGD'!$L$81</f>
        <v>0</v>
      </c>
      <c r="M599" s="458">
        <f>'TSTCW FGD'!$M$81</f>
        <v>0</v>
      </c>
    </row>
    <row r="600" spans="1:13" hidden="1" outlineLevel="1">
      <c r="A600" s="440"/>
      <c r="B600" s="770" t="str">
        <f>'TSTCWT FGD'!$B$2</f>
        <v>Texas State Technical College - West Texas</v>
      </c>
      <c r="C600" s="458"/>
      <c r="D600" s="458">
        <f>'TSTCWT FGD'!$D$81</f>
        <v>0</v>
      </c>
      <c r="E600" s="458">
        <f>'TSTCWT FGD'!$E$81</f>
        <v>0</v>
      </c>
      <c r="F600" s="458">
        <f>'TSTCWT FGD'!$F$81</f>
        <v>0</v>
      </c>
      <c r="G600" s="458">
        <f>'TSTCWT FGD'!$G$81</f>
        <v>0</v>
      </c>
      <c r="H600" s="458">
        <f>'TSTCWT FGD'!$H$81</f>
        <v>0</v>
      </c>
      <c r="I600" s="458">
        <f>'TSTCWT FGD'!$I$81</f>
        <v>0</v>
      </c>
      <c r="J600" s="458">
        <f>'TSTCWT FGD'!$J$81</f>
        <v>0</v>
      </c>
      <c r="K600" s="458">
        <f>'TSTCWT FGD'!$K$81</f>
        <v>0</v>
      </c>
      <c r="L600" s="458">
        <f>'TSTCWT FGD'!$L$81</f>
        <v>0</v>
      </c>
      <c r="M600" s="458">
        <f>'TSTCWT FGD'!$M$81</f>
        <v>0</v>
      </c>
    </row>
    <row r="601" spans="1:13" hidden="1" outlineLevel="1">
      <c r="A601" s="440"/>
      <c r="B601" s="770" t="str">
        <f>'TSTCNT FGD'!$B$2</f>
        <v>Texas State Technical College - North Texas</v>
      </c>
      <c r="C601" s="458"/>
      <c r="D601" s="458">
        <f>'TSTCNT FGD'!$D$81</f>
        <v>0</v>
      </c>
      <c r="E601" s="458">
        <f>'TSTCNT FGD'!$E$81</f>
        <v>0</v>
      </c>
      <c r="F601" s="458">
        <f>'TSTCNT FGD'!$F$81</f>
        <v>0</v>
      </c>
      <c r="G601" s="458">
        <f>'TSTCNT FGD'!$G$81</f>
        <v>0</v>
      </c>
      <c r="H601" s="458">
        <f>'TSTCNT FGD'!$H$81</f>
        <v>0</v>
      </c>
      <c r="I601" s="458">
        <f>'TSTCNT FGD'!$I$81</f>
        <v>0</v>
      </c>
      <c r="J601" s="458">
        <f>'TSTCNT FGD'!$J$81</f>
        <v>0</v>
      </c>
      <c r="K601" s="458">
        <f>'TSTCNT FGD'!$K$81</f>
        <v>0</v>
      </c>
      <c r="L601" s="458">
        <f>'TSTCNT FGD'!$L$81</f>
        <v>0</v>
      </c>
      <c r="M601" s="458">
        <f>'TSTCNT FGD'!$M$81</f>
        <v>0</v>
      </c>
    </row>
    <row r="602" spans="1:13" hidden="1" outlineLevel="1">
      <c r="A602" s="440"/>
      <c r="B602" s="770" t="str">
        <f>'TSTCFB FGD'!$B$2</f>
        <v>Texas State Technical College - Fort Bend</v>
      </c>
      <c r="C602" s="458"/>
      <c r="D602" s="458">
        <f>'TSTCFB FGD'!$D$81</f>
        <v>0</v>
      </c>
      <c r="E602" s="458">
        <f>'TSTCFB FGD'!$E$81</f>
        <v>0</v>
      </c>
      <c r="F602" s="458">
        <f>'TSTCFB FGD'!$F$81</f>
        <v>0</v>
      </c>
      <c r="G602" s="458">
        <f>'TSTCFB FGD'!$G$81</f>
        <v>0</v>
      </c>
      <c r="H602" s="458">
        <f>'TSTCFB FGD'!$H$81</f>
        <v>0</v>
      </c>
      <c r="I602" s="458">
        <f>'TSTCFB FGD'!$I$81</f>
        <v>0</v>
      </c>
      <c r="J602" s="458">
        <f>'TSTCFB FGD'!$J$81</f>
        <v>0</v>
      </c>
      <c r="K602" s="458">
        <f>'TSTCFB FGD'!$K$81</f>
        <v>0</v>
      </c>
      <c r="L602" s="458">
        <f>'TSTCFB FGD'!$L$81</f>
        <v>0</v>
      </c>
      <c r="M602" s="458">
        <f>'TSTCFB FGD'!$M$81</f>
        <v>0</v>
      </c>
    </row>
    <row r="603" spans="1:13" collapsed="1">
      <c r="A603" s="440"/>
      <c r="B603" s="440" t="s">
        <v>47</v>
      </c>
      <c r="C603" s="458"/>
      <c r="D603" s="458">
        <f t="shared" ref="D603:M603" si="57">SUM(D594:D602)</f>
        <v>0</v>
      </c>
      <c r="E603" s="458">
        <f t="shared" si="57"/>
        <v>0</v>
      </c>
      <c r="F603" s="458">
        <f t="shared" si="57"/>
        <v>0</v>
      </c>
      <c r="G603" s="458">
        <f t="shared" si="57"/>
        <v>0</v>
      </c>
      <c r="H603" s="458">
        <f t="shared" si="57"/>
        <v>0</v>
      </c>
      <c r="I603" s="458">
        <f t="shared" si="57"/>
        <v>0</v>
      </c>
      <c r="J603" s="458">
        <f t="shared" si="57"/>
        <v>0</v>
      </c>
      <c r="K603" s="458">
        <f t="shared" si="57"/>
        <v>0</v>
      </c>
      <c r="L603" s="458">
        <f t="shared" si="57"/>
        <v>0</v>
      </c>
      <c r="M603" s="458">
        <f t="shared" si="57"/>
        <v>0</v>
      </c>
    </row>
    <row r="604" spans="1:13" hidden="1" outlineLevel="1">
      <c r="A604" s="440"/>
      <c r="B604" s="770"/>
      <c r="C604" s="458"/>
      <c r="D604" s="458"/>
      <c r="E604" s="458"/>
      <c r="F604" s="458"/>
      <c r="G604" s="458"/>
      <c r="H604" s="458"/>
      <c r="I604" s="458"/>
      <c r="J604" s="458"/>
      <c r="K604" s="458"/>
      <c r="L604" s="458"/>
      <c r="M604" s="458"/>
    </row>
    <row r="605" spans="1:13" hidden="1" outlineLevel="1">
      <c r="A605" s="440"/>
      <c r="B605" s="770"/>
      <c r="C605" s="458"/>
      <c r="D605" s="458"/>
      <c r="E605" s="458"/>
      <c r="F605" s="458"/>
      <c r="G605" s="458"/>
      <c r="H605" s="458"/>
      <c r="I605" s="458"/>
      <c r="J605" s="458"/>
      <c r="K605" s="458"/>
      <c r="L605" s="458"/>
      <c r="M605" s="458"/>
    </row>
    <row r="606" spans="1:13" hidden="1" outlineLevel="1">
      <c r="A606" s="440"/>
      <c r="B606" s="770"/>
      <c r="C606" s="458"/>
      <c r="D606" s="458"/>
      <c r="E606" s="458"/>
      <c r="F606" s="458"/>
      <c r="G606" s="458"/>
      <c r="H606" s="458"/>
      <c r="I606" s="458"/>
      <c r="J606" s="458"/>
      <c r="K606" s="458"/>
      <c r="L606" s="458"/>
      <c r="M606" s="458"/>
    </row>
    <row r="607" spans="1:13" hidden="1" outlineLevel="1">
      <c r="A607" s="440"/>
      <c r="B607" s="770" t="str">
        <f>'TSTCH FGD'!$B$2</f>
        <v>Texas State Technical College - Harlingen</v>
      </c>
      <c r="C607" s="458"/>
      <c r="D607" s="458">
        <f>'TSTCH FGD'!$D$82</f>
        <v>0</v>
      </c>
      <c r="E607" s="458">
        <f>'TSTCH FGD'!$E$82</f>
        <v>0</v>
      </c>
      <c r="F607" s="458">
        <f>'TSTCH FGD'!$F$82</f>
        <v>0</v>
      </c>
      <c r="G607" s="458">
        <f>'TSTCH FGD'!$G$82</f>
        <v>0</v>
      </c>
      <c r="H607" s="458">
        <f>'TSTCH FGD'!$H$82</f>
        <v>0</v>
      </c>
      <c r="I607" s="458">
        <f>'TSTCH FGD'!$I$82</f>
        <v>0</v>
      </c>
      <c r="J607" s="458">
        <f>'TSTCH FGD'!$J$82</f>
        <v>0</v>
      </c>
      <c r="K607" s="458">
        <f>'TSTCH FGD'!$K$82</f>
        <v>0</v>
      </c>
      <c r="L607" s="458">
        <f>'TSTCH FGD'!$L$82</f>
        <v>0</v>
      </c>
      <c r="M607" s="458">
        <f>'TSTCH FGD'!$M$82</f>
        <v>0</v>
      </c>
    </row>
    <row r="608" spans="1:13" hidden="1" outlineLevel="1">
      <c r="A608" s="440"/>
      <c r="B608" s="770" t="str">
        <f>'TSTCM FGD'!$B$2</f>
        <v>Texas State Technical College - Marshall</v>
      </c>
      <c r="C608" s="458"/>
      <c r="D608" s="458">
        <f>'TSTCM FGD'!$D$82</f>
        <v>0</v>
      </c>
      <c r="E608" s="458">
        <f>'TSTCM FGD'!$E$82</f>
        <v>0</v>
      </c>
      <c r="F608" s="458">
        <f>'TSTCM FGD'!$F$82</f>
        <v>0</v>
      </c>
      <c r="G608" s="458">
        <f>'TSTCM FGD'!$G$82</f>
        <v>0</v>
      </c>
      <c r="H608" s="458">
        <f>'TSTCM FGD'!$H$82</f>
        <v>0</v>
      </c>
      <c r="I608" s="458">
        <f>'TSTCM FGD'!$I$82</f>
        <v>0</v>
      </c>
      <c r="J608" s="458">
        <f>'TSTCM FGD'!$J$82</f>
        <v>0</v>
      </c>
      <c r="K608" s="458">
        <f>'TSTCM FGD'!$K$82</f>
        <v>0</v>
      </c>
      <c r="L608" s="458">
        <f>'TSTCM FGD'!$L$82</f>
        <v>0</v>
      </c>
      <c r="M608" s="458">
        <f>'TSTCM FGD'!$M$82</f>
        <v>0</v>
      </c>
    </row>
    <row r="609" spans="1:13" hidden="1" outlineLevel="1">
      <c r="A609" s="440"/>
      <c r="B609" s="770" t="str">
        <f>'TSTCW FGD'!$B$2</f>
        <v>Texas State Technical College - Waco</v>
      </c>
      <c r="C609" s="458"/>
      <c r="D609" s="458">
        <f>'TSTCW FGD'!$D$82</f>
        <v>0</v>
      </c>
      <c r="E609" s="458">
        <f>'TSTCW FGD'!$E$82</f>
        <v>0</v>
      </c>
      <c r="F609" s="458">
        <f>'TSTCW FGD'!$F$82</f>
        <v>0</v>
      </c>
      <c r="G609" s="458">
        <f>'TSTCW FGD'!$G$82</f>
        <v>0</v>
      </c>
      <c r="H609" s="458">
        <f>'TSTCW FGD'!$H$82</f>
        <v>0</v>
      </c>
      <c r="I609" s="458">
        <f>'TSTCW FGD'!$I$82</f>
        <v>0</v>
      </c>
      <c r="J609" s="458">
        <f>'TSTCW FGD'!$J$82</f>
        <v>0</v>
      </c>
      <c r="K609" s="458">
        <f>'TSTCW FGD'!$K$82</f>
        <v>0</v>
      </c>
      <c r="L609" s="458">
        <f>'TSTCW FGD'!$L$82</f>
        <v>0</v>
      </c>
      <c r="M609" s="458">
        <f>'TSTCW FGD'!$M$82</f>
        <v>0</v>
      </c>
    </row>
    <row r="610" spans="1:13" hidden="1" outlineLevel="1">
      <c r="A610" s="440"/>
      <c r="B610" s="770" t="str">
        <f>'TSTCWT FGD'!$B$2</f>
        <v>Texas State Technical College - West Texas</v>
      </c>
      <c r="C610" s="458"/>
      <c r="D610" s="458">
        <f>'TSTCWT FGD'!$D$82</f>
        <v>0</v>
      </c>
      <c r="E610" s="458">
        <f>'TSTCWT FGD'!$E$82</f>
        <v>0</v>
      </c>
      <c r="F610" s="458">
        <f>'TSTCWT FGD'!$F$82</f>
        <v>0</v>
      </c>
      <c r="G610" s="458">
        <f>'TSTCWT FGD'!$G$82</f>
        <v>0</v>
      </c>
      <c r="H610" s="458">
        <f>'TSTCWT FGD'!$H$82</f>
        <v>0</v>
      </c>
      <c r="I610" s="458">
        <f>'TSTCWT FGD'!$I$82</f>
        <v>0</v>
      </c>
      <c r="J610" s="458">
        <f>'TSTCWT FGD'!$J$82</f>
        <v>0</v>
      </c>
      <c r="K610" s="458">
        <f>'TSTCWT FGD'!$K$82</f>
        <v>0</v>
      </c>
      <c r="L610" s="458">
        <f>'TSTCWT FGD'!$L$82</f>
        <v>0</v>
      </c>
      <c r="M610" s="458">
        <f>'TSTCWT FGD'!$M$82</f>
        <v>0</v>
      </c>
    </row>
    <row r="611" spans="1:13" hidden="1" outlineLevel="1">
      <c r="A611" s="440"/>
      <c r="B611" s="770" t="str">
        <f>'TSTCNT FGD'!$B$2</f>
        <v>Texas State Technical College - North Texas</v>
      </c>
      <c r="C611" s="458"/>
      <c r="D611" s="458">
        <f>'TSTCNT FGD'!$D$82</f>
        <v>0</v>
      </c>
      <c r="E611" s="458">
        <f>'TSTCNT FGD'!$E$82</f>
        <v>0</v>
      </c>
      <c r="F611" s="458">
        <f>'TSTCNT FGD'!$F$82</f>
        <v>0</v>
      </c>
      <c r="G611" s="458">
        <f>'TSTCNT FGD'!$G$82</f>
        <v>0</v>
      </c>
      <c r="H611" s="458">
        <f>'TSTCNT FGD'!$H$82</f>
        <v>0</v>
      </c>
      <c r="I611" s="458">
        <f>'TSTCNT FGD'!$I$82</f>
        <v>0</v>
      </c>
      <c r="J611" s="458">
        <f>'TSTCNT FGD'!$J$82</f>
        <v>0</v>
      </c>
      <c r="K611" s="458">
        <f>'TSTCNT FGD'!$K$82</f>
        <v>0</v>
      </c>
      <c r="L611" s="458">
        <f>'TSTCNT FGD'!$L$82</f>
        <v>0</v>
      </c>
      <c r="M611" s="458">
        <f>'TSTCNT FGD'!$M$82</f>
        <v>0</v>
      </c>
    </row>
    <row r="612" spans="1:13" hidden="1" outlineLevel="1">
      <c r="A612" s="440"/>
      <c r="B612" s="770" t="str">
        <f>'TSTCFB FGD'!$B$2</f>
        <v>Texas State Technical College - Fort Bend</v>
      </c>
      <c r="C612" s="458"/>
      <c r="D612" s="458">
        <f>'TSTCFB FGD'!$D$82</f>
        <v>0</v>
      </c>
      <c r="E612" s="458">
        <f>'TSTCFB FGD'!$E$82</f>
        <v>0</v>
      </c>
      <c r="F612" s="458">
        <f>'TSTCFB FGD'!$F$82</f>
        <v>0</v>
      </c>
      <c r="G612" s="458">
        <f>'TSTCFB FGD'!$G$82</f>
        <v>0</v>
      </c>
      <c r="H612" s="458">
        <f>'TSTCFB FGD'!$H$82</f>
        <v>0</v>
      </c>
      <c r="I612" s="458">
        <f>'TSTCFB FGD'!$I$82</f>
        <v>0</v>
      </c>
      <c r="J612" s="458">
        <f>'TSTCFB FGD'!$J$82</f>
        <v>0</v>
      </c>
      <c r="K612" s="458">
        <f>'TSTCFB FGD'!$K$82</f>
        <v>0</v>
      </c>
      <c r="L612" s="458">
        <f>'TSTCFB FGD'!$L$82</f>
        <v>0</v>
      </c>
      <c r="M612" s="458">
        <f>'TSTCFB FGD'!$M$82</f>
        <v>0</v>
      </c>
    </row>
    <row r="613" spans="1:13" collapsed="1">
      <c r="A613" s="440"/>
      <c r="B613" s="440" t="s">
        <v>48</v>
      </c>
      <c r="C613" s="458"/>
      <c r="D613" s="458">
        <f t="shared" ref="D613:M613" si="58">SUM(D604:D612)</f>
        <v>0</v>
      </c>
      <c r="E613" s="458">
        <f t="shared" si="58"/>
        <v>0</v>
      </c>
      <c r="F613" s="458">
        <f t="shared" si="58"/>
        <v>0</v>
      </c>
      <c r="G613" s="458">
        <f t="shared" si="58"/>
        <v>0</v>
      </c>
      <c r="H613" s="458">
        <f t="shared" si="58"/>
        <v>0</v>
      </c>
      <c r="I613" s="458">
        <f t="shared" si="58"/>
        <v>0</v>
      </c>
      <c r="J613" s="458">
        <f t="shared" si="58"/>
        <v>0</v>
      </c>
      <c r="K613" s="458">
        <f t="shared" si="58"/>
        <v>0</v>
      </c>
      <c r="L613" s="458">
        <f t="shared" si="58"/>
        <v>0</v>
      </c>
      <c r="M613" s="458">
        <f t="shared" si="58"/>
        <v>0</v>
      </c>
    </row>
    <row r="614" spans="1:13" hidden="1" outlineLevel="1">
      <c r="A614" s="440"/>
      <c r="B614" s="770"/>
      <c r="C614" s="458"/>
      <c r="D614" s="458"/>
      <c r="E614" s="458"/>
      <c r="F614" s="458"/>
      <c r="G614" s="458"/>
      <c r="H614" s="458"/>
      <c r="I614" s="458"/>
      <c r="J614" s="458"/>
      <c r="K614" s="458"/>
      <c r="L614" s="458"/>
      <c r="M614" s="458"/>
    </row>
    <row r="615" spans="1:13" hidden="1" outlineLevel="1">
      <c r="A615" s="440"/>
      <c r="B615" s="770"/>
      <c r="C615" s="458"/>
      <c r="D615" s="458"/>
      <c r="E615" s="458"/>
      <c r="F615" s="458"/>
      <c r="G615" s="458"/>
      <c r="H615" s="458"/>
      <c r="I615" s="458"/>
      <c r="J615" s="458"/>
      <c r="K615" s="458"/>
      <c r="L615" s="458"/>
      <c r="M615" s="458"/>
    </row>
    <row r="616" spans="1:13" hidden="1" outlineLevel="1">
      <c r="A616" s="440"/>
      <c r="B616" s="770"/>
      <c r="C616" s="458"/>
      <c r="D616" s="458"/>
      <c r="E616" s="458"/>
      <c r="F616" s="458"/>
      <c r="G616" s="458"/>
      <c r="H616" s="458"/>
      <c r="I616" s="458"/>
      <c r="J616" s="458"/>
      <c r="K616" s="458"/>
      <c r="L616" s="458"/>
      <c r="M616" s="458"/>
    </row>
    <row r="617" spans="1:13" hidden="1" outlineLevel="1">
      <c r="A617" s="440"/>
      <c r="B617" s="770" t="str">
        <f>'TSTCH FGD'!$B$2</f>
        <v>Texas State Technical College - Harlingen</v>
      </c>
      <c r="C617" s="458"/>
      <c r="D617" s="458">
        <f>'TSTCH FGD'!$D$83</f>
        <v>0</v>
      </c>
      <c r="E617" s="458">
        <f>'TSTCH FGD'!$E$83</f>
        <v>0</v>
      </c>
      <c r="F617" s="458">
        <f>'TSTCH FGD'!$F$83</f>
        <v>0</v>
      </c>
      <c r="G617" s="458">
        <f>'TSTCH FGD'!$G$83</f>
        <v>0</v>
      </c>
      <c r="H617" s="458">
        <f>'TSTCH FGD'!$H$83</f>
        <v>0</v>
      </c>
      <c r="I617" s="458">
        <f>'TSTCH FGD'!$I$83</f>
        <v>0</v>
      </c>
      <c r="J617" s="458">
        <f>'TSTCH FGD'!$J$83</f>
        <v>0</v>
      </c>
      <c r="K617" s="458">
        <f>'TSTCH FGD'!$K$83</f>
        <v>0</v>
      </c>
      <c r="L617" s="458">
        <f>'TSTCH FGD'!$L$83</f>
        <v>0</v>
      </c>
      <c r="M617" s="458">
        <f>'TSTCH FGD'!$M$83</f>
        <v>0</v>
      </c>
    </row>
    <row r="618" spans="1:13" hidden="1" outlineLevel="1">
      <c r="A618" s="440"/>
      <c r="B618" s="770" t="str">
        <f>'TSTCM FGD'!$B$2</f>
        <v>Texas State Technical College - Marshall</v>
      </c>
      <c r="C618" s="458"/>
      <c r="D618" s="458">
        <f>'TSTCM FGD'!$D$83</f>
        <v>0</v>
      </c>
      <c r="E618" s="458">
        <f>'TSTCM FGD'!$E$83</f>
        <v>0</v>
      </c>
      <c r="F618" s="458">
        <f>'TSTCM FGD'!$F$83</f>
        <v>0</v>
      </c>
      <c r="G618" s="458">
        <f>'TSTCM FGD'!$G$83</f>
        <v>0</v>
      </c>
      <c r="H618" s="458">
        <f>'TSTCM FGD'!$H$83</f>
        <v>0</v>
      </c>
      <c r="I618" s="458">
        <f>'TSTCM FGD'!$I$83</f>
        <v>0</v>
      </c>
      <c r="J618" s="458">
        <f>'TSTCM FGD'!$J$83</f>
        <v>0</v>
      </c>
      <c r="K618" s="458">
        <f>'TSTCM FGD'!$K$83</f>
        <v>0</v>
      </c>
      <c r="L618" s="458">
        <f>'TSTCM FGD'!$L$83</f>
        <v>0</v>
      </c>
      <c r="M618" s="458">
        <f>'TSTCM FGD'!$M$83</f>
        <v>0</v>
      </c>
    </row>
    <row r="619" spans="1:13" hidden="1" outlineLevel="1">
      <c r="A619" s="440"/>
      <c r="B619" s="770" t="str">
        <f>'TSTCW FGD'!$B$2</f>
        <v>Texas State Technical College - Waco</v>
      </c>
      <c r="C619" s="458"/>
      <c r="D619" s="458">
        <f>'TSTCW FGD'!$D$83</f>
        <v>0</v>
      </c>
      <c r="E619" s="458">
        <f>'TSTCW FGD'!$E$83</f>
        <v>0</v>
      </c>
      <c r="F619" s="458">
        <f>'TSTCW FGD'!$F$83</f>
        <v>0</v>
      </c>
      <c r="G619" s="458">
        <f>'TSTCW FGD'!$G$83</f>
        <v>0</v>
      </c>
      <c r="H619" s="458">
        <f>'TSTCW FGD'!$H$83</f>
        <v>0</v>
      </c>
      <c r="I619" s="458">
        <f>'TSTCW FGD'!$I$83</f>
        <v>0</v>
      </c>
      <c r="J619" s="458">
        <f>'TSTCW FGD'!$J$83</f>
        <v>0</v>
      </c>
      <c r="K619" s="458">
        <f>'TSTCW FGD'!$K$83</f>
        <v>0</v>
      </c>
      <c r="L619" s="458">
        <f>'TSTCW FGD'!$L$83</f>
        <v>0</v>
      </c>
      <c r="M619" s="458">
        <f>'TSTCW FGD'!$M$83</f>
        <v>0</v>
      </c>
    </row>
    <row r="620" spans="1:13" hidden="1" outlineLevel="1">
      <c r="A620" s="440"/>
      <c r="B620" s="770" t="str">
        <f>'TSTCWT FGD'!$B$2</f>
        <v>Texas State Technical College - West Texas</v>
      </c>
      <c r="C620" s="458"/>
      <c r="D620" s="458">
        <f>'TSTCWT FGD'!$D$83</f>
        <v>0</v>
      </c>
      <c r="E620" s="458">
        <f>'TSTCWT FGD'!$E$83</f>
        <v>0</v>
      </c>
      <c r="F620" s="458">
        <f>'TSTCWT FGD'!$F$83</f>
        <v>0</v>
      </c>
      <c r="G620" s="458">
        <f>'TSTCWT FGD'!$G$83</f>
        <v>0</v>
      </c>
      <c r="H620" s="458">
        <f>'TSTCWT FGD'!$H$83</f>
        <v>0</v>
      </c>
      <c r="I620" s="458">
        <f>'TSTCWT FGD'!$I$83</f>
        <v>0</v>
      </c>
      <c r="J620" s="458">
        <f>'TSTCWT FGD'!$J$83</f>
        <v>0</v>
      </c>
      <c r="K620" s="458">
        <f>'TSTCWT FGD'!$K$83</f>
        <v>0</v>
      </c>
      <c r="L620" s="458">
        <f>'TSTCWT FGD'!$L$83</f>
        <v>0</v>
      </c>
      <c r="M620" s="458">
        <f>'TSTCWT FGD'!$M$83</f>
        <v>0</v>
      </c>
    </row>
    <row r="621" spans="1:13" hidden="1" outlineLevel="1">
      <c r="A621" s="440"/>
      <c r="B621" s="770" t="str">
        <f>'TSTCNT FGD'!$B$2</f>
        <v>Texas State Technical College - North Texas</v>
      </c>
      <c r="C621" s="458"/>
      <c r="D621" s="458">
        <f>'TSTCNT FGD'!$D$83</f>
        <v>0</v>
      </c>
      <c r="E621" s="458">
        <f>'TSTCNT FGD'!$E$83</f>
        <v>0</v>
      </c>
      <c r="F621" s="458">
        <f>'TSTCNT FGD'!$F$83</f>
        <v>0</v>
      </c>
      <c r="G621" s="458">
        <f>'TSTCNT FGD'!$G$83</f>
        <v>0</v>
      </c>
      <c r="H621" s="458">
        <f>'TSTCNT FGD'!$H$83</f>
        <v>0</v>
      </c>
      <c r="I621" s="458">
        <f>'TSTCNT FGD'!$I$83</f>
        <v>0</v>
      </c>
      <c r="J621" s="458">
        <f>'TSTCNT FGD'!$J$83</f>
        <v>0</v>
      </c>
      <c r="K621" s="458">
        <f>'TSTCNT FGD'!$K$83</f>
        <v>0</v>
      </c>
      <c r="L621" s="458">
        <f>'TSTCNT FGD'!$L$83</f>
        <v>0</v>
      </c>
      <c r="M621" s="458">
        <f>'TSTCNT FGD'!$M$83</f>
        <v>0</v>
      </c>
    </row>
    <row r="622" spans="1:13" hidden="1" outlineLevel="1">
      <c r="A622" s="440"/>
      <c r="B622" s="770" t="str">
        <f>'TSTCFB FGD'!$B$2</f>
        <v>Texas State Technical College - Fort Bend</v>
      </c>
      <c r="C622" s="458"/>
      <c r="D622" s="458">
        <f>'TSTCFB FGD'!$D$83</f>
        <v>0</v>
      </c>
      <c r="E622" s="458">
        <f>'TSTCFB FGD'!$E$83</f>
        <v>0</v>
      </c>
      <c r="F622" s="458">
        <f>'TSTCFB FGD'!$F$83</f>
        <v>0</v>
      </c>
      <c r="G622" s="458">
        <f>'TSTCFB FGD'!$G$83</f>
        <v>0</v>
      </c>
      <c r="H622" s="458">
        <f>'TSTCFB FGD'!$H$83</f>
        <v>0</v>
      </c>
      <c r="I622" s="458">
        <f>'TSTCFB FGD'!$I$83</f>
        <v>0</v>
      </c>
      <c r="J622" s="458">
        <f>'TSTCFB FGD'!$J$83</f>
        <v>0</v>
      </c>
      <c r="K622" s="458">
        <f>'TSTCFB FGD'!$K$83</f>
        <v>0</v>
      </c>
      <c r="L622" s="458">
        <f>'TSTCFB FGD'!$L$83</f>
        <v>0</v>
      </c>
      <c r="M622" s="458">
        <f>'TSTCFB FGD'!$M$83</f>
        <v>0</v>
      </c>
    </row>
    <row r="623" spans="1:13" collapsed="1">
      <c r="A623" s="440"/>
      <c r="B623" s="526" t="s">
        <v>3</v>
      </c>
      <c r="C623" s="465"/>
      <c r="D623" s="465">
        <f t="shared" ref="D623:M623" si="59">SUM(D614:D622)</f>
        <v>0</v>
      </c>
      <c r="E623" s="465">
        <f t="shared" si="59"/>
        <v>0</v>
      </c>
      <c r="F623" s="465">
        <f t="shared" si="59"/>
        <v>0</v>
      </c>
      <c r="G623" s="465">
        <f t="shared" si="59"/>
        <v>0</v>
      </c>
      <c r="H623" s="465">
        <f t="shared" si="59"/>
        <v>0</v>
      </c>
      <c r="I623" s="465">
        <f t="shared" si="59"/>
        <v>0</v>
      </c>
      <c r="J623" s="465">
        <f t="shared" si="59"/>
        <v>0</v>
      </c>
      <c r="K623" s="465">
        <f t="shared" si="59"/>
        <v>0</v>
      </c>
      <c r="L623" s="465">
        <f t="shared" si="59"/>
        <v>0</v>
      </c>
      <c r="M623" s="465">
        <f t="shared" si="59"/>
        <v>0</v>
      </c>
    </row>
    <row r="624" spans="1:13">
      <c r="A624" s="440"/>
      <c r="C624" s="458"/>
      <c r="D624" s="458"/>
      <c r="E624" s="458"/>
      <c r="F624" s="458"/>
      <c r="G624" s="458"/>
      <c r="H624" s="458"/>
      <c r="I624" s="458"/>
      <c r="J624" s="458"/>
      <c r="K624" s="458"/>
      <c r="L624" s="458"/>
      <c r="M624" s="458"/>
    </row>
    <row r="625" spans="1:13" hidden="1" outlineLevel="1">
      <c r="A625" s="440"/>
      <c r="B625" s="770"/>
      <c r="C625" s="458"/>
      <c r="D625" s="458"/>
      <c r="E625" s="458"/>
      <c r="F625" s="458"/>
      <c r="G625" s="458"/>
      <c r="H625" s="458"/>
      <c r="I625" s="458"/>
      <c r="J625" s="458"/>
      <c r="K625" s="458"/>
      <c r="L625" s="458"/>
      <c r="M625" s="458"/>
    </row>
    <row r="626" spans="1:13" hidden="1" outlineLevel="1">
      <c r="A626" s="440"/>
      <c r="B626" s="770"/>
      <c r="C626" s="458"/>
      <c r="D626" s="458"/>
      <c r="E626" s="458"/>
      <c r="F626" s="458"/>
      <c r="G626" s="458"/>
      <c r="H626" s="458"/>
      <c r="I626" s="458"/>
      <c r="J626" s="458"/>
      <c r="K626" s="458"/>
      <c r="L626" s="458"/>
      <c r="M626" s="458"/>
    </row>
    <row r="627" spans="1:13" hidden="1" outlineLevel="1">
      <c r="A627" s="440"/>
      <c r="B627" s="770"/>
      <c r="C627" s="458"/>
      <c r="D627" s="458"/>
      <c r="E627" s="458"/>
      <c r="F627" s="458"/>
      <c r="G627" s="458"/>
      <c r="H627" s="458"/>
      <c r="I627" s="458"/>
      <c r="J627" s="458"/>
      <c r="K627" s="458"/>
      <c r="L627" s="458"/>
      <c r="M627" s="458"/>
    </row>
    <row r="628" spans="1:13" hidden="1" outlineLevel="1">
      <c r="A628" s="440"/>
      <c r="B628" s="770" t="str">
        <f>'TSTCH FGD'!$B$2</f>
        <v>Texas State Technical College - Harlingen</v>
      </c>
      <c r="C628" s="458"/>
      <c r="D628" s="458">
        <f>'TSTCH FGD'!$D$85</f>
        <v>-578286</v>
      </c>
      <c r="E628" s="458">
        <f>'TSTCH FGD'!$E$85</f>
        <v>5644885</v>
      </c>
      <c r="F628" s="458">
        <f>'TSTCH FGD'!$F$85</f>
        <v>156791</v>
      </c>
      <c r="G628" s="458">
        <f>'TSTCH FGD'!$G$85</f>
        <v>-280241</v>
      </c>
      <c r="H628" s="458">
        <f>'TSTCH FGD'!$H$85</f>
        <v>-856027</v>
      </c>
      <c r="I628" s="458">
        <f>'TSTCH FGD'!$I$85</f>
        <v>0</v>
      </c>
      <c r="J628" s="458">
        <f>'TSTCH FGD'!$J$85</f>
        <v>1853806</v>
      </c>
      <c r="K628" s="458">
        <f>'TSTCH FGD'!$K$85</f>
        <v>0</v>
      </c>
      <c r="L628" s="458">
        <f>'TSTCH FGD'!$L$85</f>
        <v>2061743</v>
      </c>
      <c r="M628" s="458">
        <f>'TSTCH FGD'!$M$85</f>
        <v>8002671</v>
      </c>
    </row>
    <row r="629" spans="1:13" hidden="1" outlineLevel="1">
      <c r="A629" s="440"/>
      <c r="B629" s="770" t="str">
        <f>'TSTCM FGD'!$B$2</f>
        <v>Texas State Technical College - Marshall</v>
      </c>
      <c r="C629" s="458"/>
      <c r="D629" s="458">
        <f>'TSTCM FGD'!$D$85</f>
        <v>-238109</v>
      </c>
      <c r="E629" s="458">
        <f>'TSTCM FGD'!$E$85</f>
        <v>1159154</v>
      </c>
      <c r="F629" s="458">
        <f>'TSTCM FGD'!$F$85</f>
        <v>-200744</v>
      </c>
      <c r="G629" s="458">
        <f>'TSTCM FGD'!$G$85</f>
        <v>-105536</v>
      </c>
      <c r="H629" s="458">
        <f>'TSTCM FGD'!$H$85</f>
        <v>-124857</v>
      </c>
      <c r="I629" s="458">
        <f>'TSTCM FGD'!$I$85</f>
        <v>1686</v>
      </c>
      <c r="J629" s="458">
        <f>'TSTCM FGD'!$J$85</f>
        <v>-191251</v>
      </c>
      <c r="K629" s="458">
        <f>'TSTCM FGD'!$K$85</f>
        <v>0</v>
      </c>
      <c r="L629" s="458">
        <f>'TSTCM FGD'!$L$85</f>
        <v>378686</v>
      </c>
      <c r="M629" s="458">
        <f>'TSTCM FGD'!$M$85</f>
        <v>679029</v>
      </c>
    </row>
    <row r="630" spans="1:13" hidden="1" outlineLevel="1">
      <c r="A630" s="440"/>
      <c r="B630" s="770" t="str">
        <f>'TSTCW FGD'!$B$2</f>
        <v>Texas State Technical College - Waco</v>
      </c>
      <c r="C630" s="458"/>
      <c r="D630" s="458">
        <f>'TSTCW FGD'!$D$85</f>
        <v>1037932</v>
      </c>
      <c r="E630" s="458">
        <f>'TSTCW FGD'!$E$85</f>
        <v>3231991</v>
      </c>
      <c r="F630" s="458">
        <f>'TSTCW FGD'!$F$85</f>
        <v>1026806</v>
      </c>
      <c r="G630" s="458">
        <f>'TSTCW FGD'!$G$85</f>
        <v>634690</v>
      </c>
      <c r="H630" s="458">
        <f>'TSTCW FGD'!$H$85</f>
        <v>-377832</v>
      </c>
      <c r="I630" s="458">
        <f>'TSTCW FGD'!$I$85</f>
        <v>3</v>
      </c>
      <c r="J630" s="458">
        <f>'TSTCW FGD'!$J$85</f>
        <v>-22976891</v>
      </c>
      <c r="K630" s="458">
        <f>'TSTCW FGD'!$K$85</f>
        <v>0</v>
      </c>
      <c r="L630" s="458">
        <f>'TSTCW FGD'!$L$85</f>
        <v>6892213</v>
      </c>
      <c r="M630" s="458">
        <f>'TSTCW FGD'!$M$85</f>
        <v>-10531088</v>
      </c>
    </row>
    <row r="631" spans="1:13" hidden="1" outlineLevel="1">
      <c r="A631" s="440"/>
      <c r="B631" s="770" t="str">
        <f>'TSTCWT FGD'!$B$2</f>
        <v>Texas State Technical College - West Texas</v>
      </c>
      <c r="C631" s="458"/>
      <c r="D631" s="458">
        <f>'TSTCWT FGD'!$D$85</f>
        <v>-2208369</v>
      </c>
      <c r="E631" s="458">
        <f>'TSTCWT FGD'!$E$85</f>
        <v>1633405</v>
      </c>
      <c r="F631" s="458">
        <f>'TSTCWT FGD'!$F$85</f>
        <v>-34723</v>
      </c>
      <c r="G631" s="458">
        <f>'TSTCWT FGD'!$G$85</f>
        <v>-35017</v>
      </c>
      <c r="H631" s="458">
        <f>'TSTCWT FGD'!$H$85</f>
        <v>-557143</v>
      </c>
      <c r="I631" s="458">
        <f>'TSTCWT FGD'!$I$85</f>
        <v>0</v>
      </c>
      <c r="J631" s="458">
        <f>'TSTCWT FGD'!$J$85</f>
        <v>-691251</v>
      </c>
      <c r="K631" s="458">
        <f>'TSTCWT FGD'!$K$85</f>
        <v>0</v>
      </c>
      <c r="L631" s="458">
        <f>'TSTCWT FGD'!$L$85</f>
        <v>1219212</v>
      </c>
      <c r="M631" s="458">
        <f>'TSTCWT FGD'!$M$85</f>
        <v>-673886</v>
      </c>
    </row>
    <row r="632" spans="1:13" hidden="1" outlineLevel="1">
      <c r="A632" s="440"/>
      <c r="B632" s="770" t="str">
        <f>'TSTCNT FGD'!$B$2</f>
        <v>Texas State Technical College - North Texas</v>
      </c>
      <c r="C632" s="458"/>
      <c r="D632" s="458">
        <f>'TSTCNT FGD'!$D$85</f>
        <v>-769551</v>
      </c>
      <c r="E632" s="458">
        <f>'TSTCNT FGD'!$E$85</f>
        <v>509821</v>
      </c>
      <c r="F632" s="458">
        <f>'TSTCNT FGD'!$F$85</f>
        <v>5702</v>
      </c>
      <c r="G632" s="458">
        <f>'TSTCNT FGD'!$G$85</f>
        <v>-25700</v>
      </c>
      <c r="H632" s="458">
        <f>'TSTCNT FGD'!$H$85</f>
        <v>-47</v>
      </c>
      <c r="I632" s="458">
        <f>'TSTCNT FGD'!$I$85</f>
        <v>0</v>
      </c>
      <c r="J632" s="458">
        <f>'TSTCNT FGD'!$J$85</f>
        <v>-89664</v>
      </c>
      <c r="K632" s="458">
        <f>'TSTCNT FGD'!$K$85</f>
        <v>0</v>
      </c>
      <c r="L632" s="458">
        <f>'TSTCNT FGD'!$L$85</f>
        <v>440879</v>
      </c>
      <c r="M632" s="458">
        <f>'TSTCNT FGD'!$M$85</f>
        <v>71440</v>
      </c>
    </row>
    <row r="633" spans="1:13" hidden="1" outlineLevel="1">
      <c r="A633" s="440"/>
      <c r="B633" s="770" t="str">
        <f>'TSTCFB FGD'!$B$2</f>
        <v>Texas State Technical College - Fort Bend</v>
      </c>
      <c r="C633" s="458"/>
      <c r="D633" s="458">
        <f>'TSTCFB FGD'!$D$85</f>
        <v>652010</v>
      </c>
      <c r="E633" s="458">
        <f>'TSTCFB FGD'!$E$85</f>
        <v>-3460410</v>
      </c>
      <c r="F633" s="458">
        <f>'TSTCFB FGD'!$F$85</f>
        <v>-38175</v>
      </c>
      <c r="G633" s="458">
        <f>'TSTCFB FGD'!$G$85</f>
        <v>9033</v>
      </c>
      <c r="H633" s="458">
        <f>'TSTCFB FGD'!$H$85</f>
        <v>-75</v>
      </c>
      <c r="I633" s="458">
        <f>'TSTCFB FGD'!$I$85</f>
        <v>0</v>
      </c>
      <c r="J633" s="458">
        <f>'TSTCFB FGD'!$J$85</f>
        <v>930750</v>
      </c>
      <c r="K633" s="458">
        <f>'TSTCFB FGD'!$K$85</f>
        <v>0</v>
      </c>
      <c r="L633" s="458">
        <f>'TSTCFB FGD'!$L$85</f>
        <v>5241775</v>
      </c>
      <c r="M633" s="458">
        <f>'TSTCFB FGD'!$M$85</f>
        <v>3334908</v>
      </c>
    </row>
    <row r="634" spans="1:13" collapsed="1">
      <c r="A634" s="440"/>
      <c r="B634" s="526" t="s">
        <v>628</v>
      </c>
      <c r="C634" s="465"/>
      <c r="D634" s="465">
        <f t="shared" ref="D634:M634" si="60">SUM(D625:D633)</f>
        <v>-2104373</v>
      </c>
      <c r="E634" s="465">
        <f t="shared" si="60"/>
        <v>8718846</v>
      </c>
      <c r="F634" s="465">
        <f t="shared" si="60"/>
        <v>915657</v>
      </c>
      <c r="G634" s="465">
        <f t="shared" si="60"/>
        <v>197229</v>
      </c>
      <c r="H634" s="465">
        <f t="shared" si="60"/>
        <v>-1915981</v>
      </c>
      <c r="I634" s="465">
        <f t="shared" si="60"/>
        <v>1689</v>
      </c>
      <c r="J634" s="465">
        <f t="shared" si="60"/>
        <v>-21164501</v>
      </c>
      <c r="K634" s="465">
        <f t="shared" si="60"/>
        <v>0</v>
      </c>
      <c r="L634" s="465">
        <f t="shared" si="60"/>
        <v>16234508</v>
      </c>
      <c r="M634" s="465">
        <f t="shared" si="60"/>
        <v>883074</v>
      </c>
    </row>
    <row r="635" spans="1:13">
      <c r="A635" s="440"/>
      <c r="B635" s="449"/>
      <c r="C635" s="458"/>
      <c r="D635" s="458"/>
      <c r="E635" s="458"/>
      <c r="F635" s="458"/>
      <c r="G635" s="458"/>
      <c r="H635" s="458"/>
      <c r="I635" s="458"/>
      <c r="J635" s="458"/>
      <c r="K635" s="458"/>
      <c r="L635" s="458"/>
      <c r="M635" s="458"/>
    </row>
    <row r="636" spans="1:13" hidden="1" outlineLevel="1">
      <c r="A636" s="440"/>
      <c r="B636" s="770"/>
      <c r="C636" s="458"/>
      <c r="D636" s="458"/>
      <c r="E636" s="458"/>
      <c r="F636" s="458"/>
      <c r="G636" s="458"/>
      <c r="H636" s="458"/>
      <c r="I636" s="458"/>
      <c r="J636" s="458"/>
      <c r="K636" s="458"/>
      <c r="L636" s="458"/>
      <c r="M636" s="458"/>
    </row>
    <row r="637" spans="1:13" hidden="1" outlineLevel="1">
      <c r="A637" s="440"/>
      <c r="B637" s="770"/>
      <c r="C637" s="458"/>
      <c r="D637" s="458"/>
      <c r="E637" s="458"/>
      <c r="F637" s="458"/>
      <c r="G637" s="458"/>
      <c r="H637" s="458"/>
      <c r="I637" s="458"/>
      <c r="J637" s="458"/>
      <c r="K637" s="458"/>
      <c r="L637" s="458"/>
      <c r="M637" s="458"/>
    </row>
    <row r="638" spans="1:13" hidden="1" outlineLevel="1">
      <c r="A638" s="440"/>
      <c r="B638" s="770"/>
      <c r="C638" s="458"/>
      <c r="D638" s="458"/>
      <c r="E638" s="458"/>
      <c r="F638" s="458"/>
      <c r="G638" s="458"/>
      <c r="H638" s="458"/>
      <c r="I638" s="458"/>
      <c r="J638" s="458"/>
      <c r="K638" s="458"/>
      <c r="L638" s="458"/>
      <c r="M638" s="458"/>
    </row>
    <row r="639" spans="1:13" hidden="1" outlineLevel="1">
      <c r="A639" s="440"/>
      <c r="B639" s="770" t="str">
        <f>'TSTCH FGD'!$B$2</f>
        <v>Texas State Technical College - Harlingen</v>
      </c>
      <c r="C639" s="458"/>
      <c r="D639" s="458">
        <f>'TSTCH FGD'!$D$87</f>
        <v>0</v>
      </c>
      <c r="E639" s="458">
        <f>'TSTCH FGD'!$E$87</f>
        <v>0</v>
      </c>
      <c r="F639" s="458">
        <f>'TSTCH FGD'!$F$87</f>
        <v>0</v>
      </c>
      <c r="G639" s="458">
        <f>'TSTCH FGD'!$G$87</f>
        <v>0</v>
      </c>
      <c r="H639" s="458">
        <f>'TSTCH FGD'!$H$87</f>
        <v>0</v>
      </c>
      <c r="I639" s="458">
        <f>'TSTCH FGD'!$I$87</f>
        <v>0</v>
      </c>
      <c r="J639" s="458">
        <f>'TSTCH FGD'!$J$87</f>
        <v>0</v>
      </c>
      <c r="K639" s="458">
        <f>'TSTCH FGD'!$K$87</f>
        <v>0</v>
      </c>
      <c r="L639" s="458">
        <f>'TSTCH FGD'!$L$87</f>
        <v>0</v>
      </c>
      <c r="M639" s="458">
        <f>'TSTCH FGD'!$M$87</f>
        <v>0</v>
      </c>
    </row>
    <row r="640" spans="1:13" hidden="1" outlineLevel="1">
      <c r="A640" s="440"/>
      <c r="B640" s="770" t="str">
        <f>'TSTCM FGD'!$B$2</f>
        <v>Texas State Technical College - Marshall</v>
      </c>
      <c r="C640" s="458"/>
      <c r="D640" s="458">
        <f>'TSTCM FGD'!$D$87</f>
        <v>0</v>
      </c>
      <c r="E640" s="458">
        <f>'TSTCM FGD'!$E$87</f>
        <v>0</v>
      </c>
      <c r="F640" s="458">
        <f>'TSTCM FGD'!$F$87</f>
        <v>0</v>
      </c>
      <c r="G640" s="458">
        <f>'TSTCM FGD'!$G$87</f>
        <v>0</v>
      </c>
      <c r="H640" s="458">
        <f>'TSTCM FGD'!$H$87</f>
        <v>0</v>
      </c>
      <c r="I640" s="458">
        <f>'TSTCM FGD'!$I$87</f>
        <v>0</v>
      </c>
      <c r="J640" s="458">
        <f>'TSTCM FGD'!$J$87</f>
        <v>0</v>
      </c>
      <c r="K640" s="458">
        <f>'TSTCM FGD'!$K$87</f>
        <v>0</v>
      </c>
      <c r="L640" s="458">
        <f>'TSTCM FGD'!$L$87</f>
        <v>0</v>
      </c>
      <c r="M640" s="458">
        <f>'TSTCM FGD'!$M$87</f>
        <v>0</v>
      </c>
    </row>
    <row r="641" spans="1:13" hidden="1" outlineLevel="1">
      <c r="A641" s="440"/>
      <c r="B641" s="770" t="str">
        <f>'TSTCW FGD'!$B$2</f>
        <v>Texas State Technical College - Waco</v>
      </c>
      <c r="C641" s="458"/>
      <c r="D641" s="458">
        <f>'TSTCW FGD'!$D$87</f>
        <v>0</v>
      </c>
      <c r="E641" s="458">
        <f>'TSTCW FGD'!$E$87</f>
        <v>0</v>
      </c>
      <c r="F641" s="458">
        <f>'TSTCW FGD'!$F$87</f>
        <v>0</v>
      </c>
      <c r="G641" s="458">
        <f>'TSTCW FGD'!$G$87</f>
        <v>0</v>
      </c>
      <c r="H641" s="458">
        <f>'TSTCW FGD'!$H$87</f>
        <v>0</v>
      </c>
      <c r="I641" s="458">
        <f>'TSTCW FGD'!$I$87</f>
        <v>0</v>
      </c>
      <c r="J641" s="458">
        <f>'TSTCW FGD'!$J$87</f>
        <v>0</v>
      </c>
      <c r="K641" s="458">
        <f>'TSTCW FGD'!$K$87</f>
        <v>0</v>
      </c>
      <c r="L641" s="458">
        <f>'TSTCW FGD'!$L$87</f>
        <v>0</v>
      </c>
      <c r="M641" s="458">
        <f>'TSTCW FGD'!$M$87</f>
        <v>0</v>
      </c>
    </row>
    <row r="642" spans="1:13" hidden="1" outlineLevel="1">
      <c r="A642" s="440"/>
      <c r="B642" s="770" t="str">
        <f>'TSTCWT FGD'!$B$2</f>
        <v>Texas State Technical College - West Texas</v>
      </c>
      <c r="C642" s="458"/>
      <c r="D642" s="458">
        <f>'TSTCWT FGD'!$D$87</f>
        <v>0</v>
      </c>
      <c r="E642" s="458">
        <f>'TSTCWT FGD'!$E$87</f>
        <v>0</v>
      </c>
      <c r="F642" s="458">
        <f>'TSTCWT FGD'!$F$87</f>
        <v>0</v>
      </c>
      <c r="G642" s="458">
        <f>'TSTCWT FGD'!$G$87</f>
        <v>0</v>
      </c>
      <c r="H642" s="458">
        <f>'TSTCWT FGD'!$H$87</f>
        <v>0</v>
      </c>
      <c r="I642" s="458">
        <f>'TSTCWT FGD'!$I$87</f>
        <v>0</v>
      </c>
      <c r="J642" s="458">
        <f>'TSTCWT FGD'!$J$87</f>
        <v>0</v>
      </c>
      <c r="K642" s="458">
        <f>'TSTCWT FGD'!$K$87</f>
        <v>0</v>
      </c>
      <c r="L642" s="458">
        <f>'TSTCWT FGD'!$L$87</f>
        <v>0</v>
      </c>
      <c r="M642" s="458">
        <f>'TSTCWT FGD'!$M$87</f>
        <v>0</v>
      </c>
    </row>
    <row r="643" spans="1:13" hidden="1" outlineLevel="1">
      <c r="A643" s="440"/>
      <c r="B643" s="770" t="str">
        <f>'TSTCNT FGD'!$B$2</f>
        <v>Texas State Technical College - North Texas</v>
      </c>
      <c r="C643" s="458"/>
      <c r="D643" s="458">
        <f>'TSTCNT FGD'!$D$87</f>
        <v>0</v>
      </c>
      <c r="E643" s="458">
        <f>'TSTCNT FGD'!$E$87</f>
        <v>0</v>
      </c>
      <c r="F643" s="458">
        <f>'TSTCNT FGD'!$F$87</f>
        <v>0</v>
      </c>
      <c r="G643" s="458">
        <f>'TSTCNT FGD'!$G$87</f>
        <v>0</v>
      </c>
      <c r="H643" s="458">
        <f>'TSTCNT FGD'!$H$87</f>
        <v>0</v>
      </c>
      <c r="I643" s="458">
        <f>'TSTCNT FGD'!$I$87</f>
        <v>0</v>
      </c>
      <c r="J643" s="458">
        <f>'TSTCNT FGD'!$J$87</f>
        <v>0</v>
      </c>
      <c r="K643" s="458">
        <f>'TSTCNT FGD'!$K$87</f>
        <v>0</v>
      </c>
      <c r="L643" s="458">
        <f>'TSTCNT FGD'!$L$87</f>
        <v>0</v>
      </c>
      <c r="M643" s="458">
        <f>'TSTCNT FGD'!$M$87</f>
        <v>0</v>
      </c>
    </row>
    <row r="644" spans="1:13" hidden="1" outlineLevel="1">
      <c r="A644" s="440"/>
      <c r="B644" s="770" t="str">
        <f>'TSTCFB FGD'!$B$2</f>
        <v>Texas State Technical College - Fort Bend</v>
      </c>
      <c r="C644" s="458"/>
      <c r="D644" s="458">
        <f>'TSTCFB FGD'!$D$87</f>
        <v>0</v>
      </c>
      <c r="E644" s="458">
        <f>'TSTCFB FGD'!$E$87</f>
        <v>0</v>
      </c>
      <c r="F644" s="458">
        <f>'TSTCFB FGD'!$F$87</f>
        <v>0</v>
      </c>
      <c r="G644" s="458">
        <f>'TSTCFB FGD'!$G$87</f>
        <v>0</v>
      </c>
      <c r="H644" s="458">
        <f>'TSTCFB FGD'!$H$87</f>
        <v>0</v>
      </c>
      <c r="I644" s="458">
        <f>'TSTCFB FGD'!$I$87</f>
        <v>0</v>
      </c>
      <c r="J644" s="458">
        <f>'TSTCFB FGD'!$J$87</f>
        <v>0</v>
      </c>
      <c r="K644" s="458">
        <f>'TSTCFB FGD'!$K$87</f>
        <v>0</v>
      </c>
      <c r="L644" s="458">
        <f>'TSTCFB FGD'!$L$87</f>
        <v>0</v>
      </c>
      <c r="M644" s="458">
        <f>'TSTCFB FGD'!$M$87</f>
        <v>0</v>
      </c>
    </row>
    <row r="645" spans="1:13" collapsed="1">
      <c r="A645" s="440"/>
      <c r="B645" s="441" t="s">
        <v>64</v>
      </c>
      <c r="C645" s="458"/>
      <c r="D645" s="458">
        <f t="shared" ref="D645:M645" si="61">SUM(D636:D644)</f>
        <v>0</v>
      </c>
      <c r="E645" s="458">
        <f t="shared" si="61"/>
        <v>0</v>
      </c>
      <c r="F645" s="458">
        <f t="shared" si="61"/>
        <v>0</v>
      </c>
      <c r="G645" s="458">
        <f t="shared" si="61"/>
        <v>0</v>
      </c>
      <c r="H645" s="458">
        <f t="shared" si="61"/>
        <v>0</v>
      </c>
      <c r="I645" s="458">
        <f t="shared" si="61"/>
        <v>0</v>
      </c>
      <c r="J645" s="458">
        <f t="shared" si="61"/>
        <v>0</v>
      </c>
      <c r="K645" s="458">
        <f t="shared" si="61"/>
        <v>0</v>
      </c>
      <c r="L645" s="458">
        <f t="shared" si="61"/>
        <v>0</v>
      </c>
      <c r="M645" s="458">
        <f t="shared" si="61"/>
        <v>0</v>
      </c>
    </row>
    <row r="646" spans="1:13" hidden="1" outlineLevel="1">
      <c r="A646" s="440"/>
      <c r="B646" s="770"/>
      <c r="C646" s="458"/>
      <c r="D646" s="458"/>
      <c r="E646" s="458"/>
      <c r="F646" s="458"/>
      <c r="G646" s="458"/>
      <c r="H646" s="458"/>
      <c r="I646" s="458"/>
      <c r="J646" s="458"/>
      <c r="K646" s="458"/>
      <c r="L646" s="458"/>
      <c r="M646" s="458"/>
    </row>
    <row r="647" spans="1:13" hidden="1" outlineLevel="1">
      <c r="A647" s="440"/>
      <c r="B647" s="770"/>
      <c r="C647" s="458"/>
      <c r="D647" s="458"/>
      <c r="E647" s="458"/>
      <c r="F647" s="458"/>
      <c r="G647" s="458"/>
      <c r="H647" s="458"/>
      <c r="I647" s="458"/>
      <c r="J647" s="458"/>
      <c r="K647" s="458"/>
      <c r="L647" s="458"/>
      <c r="M647" s="458"/>
    </row>
    <row r="648" spans="1:13" hidden="1" outlineLevel="1">
      <c r="A648" s="440"/>
      <c r="B648" s="770"/>
      <c r="C648" s="458"/>
      <c r="D648" s="458"/>
      <c r="E648" s="458"/>
      <c r="F648" s="458"/>
      <c r="G648" s="458"/>
      <c r="H648" s="458"/>
      <c r="I648" s="458"/>
      <c r="J648" s="458"/>
      <c r="K648" s="458"/>
      <c r="L648" s="458"/>
      <c r="M648" s="458"/>
    </row>
    <row r="649" spans="1:13" hidden="1" outlineLevel="1">
      <c r="A649" s="440"/>
      <c r="B649" s="770" t="str">
        <f>'TSTCH FGD'!$B$2</f>
        <v>Texas State Technical College - Harlingen</v>
      </c>
      <c r="C649" s="458"/>
      <c r="D649" s="458">
        <f>'TSTCH FGD'!$D$88</f>
        <v>0</v>
      </c>
      <c r="E649" s="458">
        <f>'TSTCH FGD'!$E$88</f>
        <v>0</v>
      </c>
      <c r="F649" s="458">
        <f>'TSTCH FGD'!$F$88</f>
        <v>0</v>
      </c>
      <c r="G649" s="458">
        <f>'TSTCH FGD'!$G$88</f>
        <v>0</v>
      </c>
      <c r="H649" s="458">
        <f>'TSTCH FGD'!$H$88</f>
        <v>0</v>
      </c>
      <c r="I649" s="458">
        <f>'TSTCH FGD'!$I$88</f>
        <v>0</v>
      </c>
      <c r="J649" s="458">
        <f>'TSTCH FGD'!$J$88</f>
        <v>0</v>
      </c>
      <c r="K649" s="458">
        <f>'TSTCH FGD'!$K$88</f>
        <v>0</v>
      </c>
      <c r="L649" s="458">
        <f>'TSTCH FGD'!$L$88</f>
        <v>-3385724</v>
      </c>
      <c r="M649" s="458">
        <f>'TSTCH FGD'!$M$88</f>
        <v>-3385724</v>
      </c>
    </row>
    <row r="650" spans="1:13" hidden="1" outlineLevel="1">
      <c r="A650" s="440"/>
      <c r="B650" s="770" t="str">
        <f>'TSTCM FGD'!$B$2</f>
        <v>Texas State Technical College - Marshall</v>
      </c>
      <c r="C650" s="458"/>
      <c r="D650" s="458">
        <f>'TSTCM FGD'!$D$88</f>
        <v>0</v>
      </c>
      <c r="E650" s="458">
        <f>'TSTCM FGD'!$E$88</f>
        <v>0</v>
      </c>
      <c r="F650" s="458">
        <f>'TSTCM FGD'!$F$88</f>
        <v>0</v>
      </c>
      <c r="G650" s="458">
        <f>'TSTCM FGD'!$G$88</f>
        <v>0</v>
      </c>
      <c r="H650" s="458">
        <f>'TSTCM FGD'!$H$88</f>
        <v>0</v>
      </c>
      <c r="I650" s="458">
        <f>'TSTCM FGD'!$I$88</f>
        <v>0</v>
      </c>
      <c r="J650" s="458">
        <f>'TSTCM FGD'!$J$88</f>
        <v>0</v>
      </c>
      <c r="K650" s="458">
        <f>'TSTCM FGD'!$K$88</f>
        <v>0</v>
      </c>
      <c r="L650" s="458">
        <f>'TSTCM FGD'!$L$88</f>
        <v>-1012252</v>
      </c>
      <c r="M650" s="458">
        <f>'TSTCM FGD'!$M$88</f>
        <v>-1012252</v>
      </c>
    </row>
    <row r="651" spans="1:13" hidden="1" outlineLevel="1">
      <c r="A651" s="440"/>
      <c r="B651" s="770" t="str">
        <f>'TSTCW FGD'!$B$2</f>
        <v>Texas State Technical College - Waco</v>
      </c>
      <c r="C651" s="458"/>
      <c r="D651" s="458">
        <f>'TSTCW FGD'!$D$88</f>
        <v>0</v>
      </c>
      <c r="E651" s="458">
        <f>'TSTCW FGD'!$E$88</f>
        <v>0</v>
      </c>
      <c r="F651" s="458">
        <f>'TSTCW FGD'!$F$88</f>
        <v>0</v>
      </c>
      <c r="G651" s="458">
        <f>'TSTCW FGD'!$G$88</f>
        <v>0</v>
      </c>
      <c r="H651" s="458">
        <f>'TSTCW FGD'!$H$88</f>
        <v>0</v>
      </c>
      <c r="I651" s="458">
        <f>'TSTCW FGD'!$I$88</f>
        <v>0</v>
      </c>
      <c r="J651" s="458">
        <f>'TSTCW FGD'!$J$88</f>
        <v>0</v>
      </c>
      <c r="K651" s="458">
        <f>'TSTCW FGD'!$K$88</f>
        <v>0</v>
      </c>
      <c r="L651" s="458">
        <f>'TSTCW FGD'!$L$88</f>
        <v>-7043697</v>
      </c>
      <c r="M651" s="458">
        <f>'TSTCW FGD'!$M$88</f>
        <v>-7043697</v>
      </c>
    </row>
    <row r="652" spans="1:13" hidden="1" outlineLevel="1">
      <c r="A652" s="440"/>
      <c r="B652" s="770" t="str">
        <f>'TSTCWT FGD'!$B$2</f>
        <v>Texas State Technical College - West Texas</v>
      </c>
      <c r="C652" s="458"/>
      <c r="D652" s="458">
        <f>'TSTCWT FGD'!$D$88</f>
        <v>0</v>
      </c>
      <c r="E652" s="458">
        <f>'TSTCWT FGD'!$E$88</f>
        <v>0</v>
      </c>
      <c r="F652" s="458">
        <f>'TSTCWT FGD'!$F$88</f>
        <v>0</v>
      </c>
      <c r="G652" s="458">
        <f>'TSTCWT FGD'!$G$88</f>
        <v>0</v>
      </c>
      <c r="H652" s="458">
        <f>'TSTCWT FGD'!$H$88</f>
        <v>0</v>
      </c>
      <c r="I652" s="458">
        <f>'TSTCWT FGD'!$I$88</f>
        <v>0</v>
      </c>
      <c r="J652" s="458">
        <f>'TSTCWT FGD'!$J$88</f>
        <v>0</v>
      </c>
      <c r="K652" s="458">
        <f>'TSTCWT FGD'!$K$88</f>
        <v>0</v>
      </c>
      <c r="L652" s="458">
        <f>'TSTCWT FGD'!$L$88</f>
        <v>-2392017</v>
      </c>
      <c r="M652" s="458">
        <f>'TSTCWT FGD'!$M$88</f>
        <v>-2392017</v>
      </c>
    </row>
    <row r="653" spans="1:13" hidden="1" outlineLevel="1">
      <c r="A653" s="440"/>
      <c r="B653" s="770" t="str">
        <f>'TSTCNT FGD'!$B$2</f>
        <v>Texas State Technical College - North Texas</v>
      </c>
      <c r="C653" s="458"/>
      <c r="D653" s="458">
        <f>'TSTCNT FGD'!$D$88</f>
        <v>0</v>
      </c>
      <c r="E653" s="458">
        <f>'TSTCNT FGD'!$E$88</f>
        <v>0</v>
      </c>
      <c r="F653" s="458">
        <f>'TSTCNT FGD'!$F$88</f>
        <v>0</v>
      </c>
      <c r="G653" s="458">
        <f>'TSTCNT FGD'!$G$88</f>
        <v>0</v>
      </c>
      <c r="H653" s="458">
        <f>'TSTCNT FGD'!$H$88</f>
        <v>0</v>
      </c>
      <c r="I653" s="458">
        <f>'TSTCNT FGD'!$I$88</f>
        <v>0</v>
      </c>
      <c r="J653" s="458">
        <f>'TSTCNT FGD'!$J$88</f>
        <v>0</v>
      </c>
      <c r="K653" s="458">
        <f>'TSTCNT FGD'!$K$88</f>
        <v>0</v>
      </c>
      <c r="L653" s="458">
        <f>'TSTCNT FGD'!$L$88</f>
        <v>-782456</v>
      </c>
      <c r="M653" s="458">
        <f>'TSTCNT FGD'!$M$88</f>
        <v>-782456</v>
      </c>
    </row>
    <row r="654" spans="1:13" hidden="1" outlineLevel="1">
      <c r="A654" s="440"/>
      <c r="B654" s="770" t="str">
        <f>'TSTCFB FGD'!$B$2</f>
        <v>Texas State Technical College - Fort Bend</v>
      </c>
      <c r="C654" s="458"/>
      <c r="D654" s="458">
        <f>'TSTCFB FGD'!$D$88</f>
        <v>0</v>
      </c>
      <c r="E654" s="458">
        <f>'TSTCFB FGD'!$E$88</f>
        <v>0</v>
      </c>
      <c r="F654" s="458">
        <f>'TSTCFB FGD'!$F$88</f>
        <v>0</v>
      </c>
      <c r="G654" s="458">
        <f>'TSTCFB FGD'!$G$88</f>
        <v>0</v>
      </c>
      <c r="H654" s="458">
        <f>'TSTCFB FGD'!$H$88</f>
        <v>0</v>
      </c>
      <c r="I654" s="458">
        <f>'TSTCFB FGD'!$I$88</f>
        <v>0</v>
      </c>
      <c r="J654" s="458">
        <f>'TSTCFB FGD'!$J$88</f>
        <v>0</v>
      </c>
      <c r="K654" s="458">
        <f>'TSTCFB FGD'!$K$88</f>
        <v>0</v>
      </c>
      <c r="L654" s="458">
        <f>'TSTCFB FGD'!$L$88</f>
        <v>-2831194</v>
      </c>
      <c r="M654" s="458">
        <f>'TSTCFB FGD'!$M$88</f>
        <v>-2831194</v>
      </c>
    </row>
    <row r="655" spans="1:13" collapsed="1">
      <c r="A655" s="440"/>
      <c r="B655" s="440" t="s">
        <v>65</v>
      </c>
      <c r="C655" s="458"/>
      <c r="D655" s="458">
        <f t="shared" ref="D655:M655" si="62">SUM(D646:D654)</f>
        <v>0</v>
      </c>
      <c r="E655" s="458">
        <f t="shared" si="62"/>
        <v>0</v>
      </c>
      <c r="F655" s="458">
        <f t="shared" si="62"/>
        <v>0</v>
      </c>
      <c r="G655" s="458">
        <f t="shared" si="62"/>
        <v>0</v>
      </c>
      <c r="H655" s="458">
        <f t="shared" si="62"/>
        <v>0</v>
      </c>
      <c r="I655" s="458">
        <f t="shared" si="62"/>
        <v>0</v>
      </c>
      <c r="J655" s="458">
        <f t="shared" si="62"/>
        <v>0</v>
      </c>
      <c r="K655" s="458">
        <f t="shared" si="62"/>
        <v>0</v>
      </c>
      <c r="L655" s="458">
        <f t="shared" si="62"/>
        <v>-17447340</v>
      </c>
      <c r="M655" s="458">
        <f t="shared" si="62"/>
        <v>-17447340</v>
      </c>
    </row>
    <row r="656" spans="1:13" hidden="1" outlineLevel="1">
      <c r="A656" s="440"/>
      <c r="B656" s="770"/>
      <c r="C656" s="458"/>
      <c r="D656" s="458"/>
      <c r="E656" s="458"/>
      <c r="F656" s="458"/>
      <c r="G656" s="458"/>
      <c r="H656" s="458"/>
      <c r="I656" s="458"/>
      <c r="J656" s="458"/>
      <c r="K656" s="458"/>
      <c r="L656" s="458"/>
      <c r="M656" s="458"/>
    </row>
    <row r="657" spans="1:13" hidden="1" outlineLevel="1">
      <c r="A657" s="440"/>
      <c r="B657" s="770"/>
      <c r="C657" s="458"/>
      <c r="D657" s="458"/>
      <c r="E657" s="458"/>
      <c r="F657" s="458"/>
      <c r="G657" s="458"/>
      <c r="H657" s="458"/>
      <c r="I657" s="458"/>
      <c r="J657" s="458"/>
      <c r="K657" s="458"/>
      <c r="L657" s="458"/>
      <c r="M657" s="458"/>
    </row>
    <row r="658" spans="1:13" hidden="1" outlineLevel="1">
      <c r="A658" s="440"/>
      <c r="B658" s="770"/>
      <c r="C658" s="458"/>
      <c r="D658" s="458"/>
      <c r="E658" s="458"/>
      <c r="F658" s="458"/>
      <c r="G658" s="458"/>
      <c r="H658" s="458"/>
      <c r="I658" s="458"/>
      <c r="J658" s="458"/>
      <c r="K658" s="458"/>
      <c r="L658" s="458"/>
      <c r="M658" s="458"/>
    </row>
    <row r="659" spans="1:13" hidden="1" outlineLevel="1">
      <c r="A659" s="440"/>
      <c r="B659" s="770" t="str">
        <f>'TSTCH FGD'!$B$2</f>
        <v>Texas State Technical College - Harlingen</v>
      </c>
      <c r="C659" s="458"/>
      <c r="D659" s="458">
        <f>'TSTCH FGD'!$D$89</f>
        <v>0</v>
      </c>
      <c r="E659" s="458">
        <f>'TSTCH FGD'!$E$89</f>
        <v>0</v>
      </c>
      <c r="F659" s="458">
        <f>'TSTCH FGD'!$F$89</f>
        <v>0</v>
      </c>
      <c r="G659" s="458">
        <f>'TSTCH FGD'!$G$89</f>
        <v>0</v>
      </c>
      <c r="H659" s="458">
        <f>'TSTCH FGD'!$H$89</f>
        <v>0</v>
      </c>
      <c r="I659" s="458">
        <f>'TSTCH FGD'!$I$89</f>
        <v>0</v>
      </c>
      <c r="J659" s="458">
        <f>'TSTCH FGD'!$J$89</f>
        <v>0</v>
      </c>
      <c r="K659" s="458">
        <f>'TSTCH FGD'!$K$89</f>
        <v>0</v>
      </c>
      <c r="L659" s="458">
        <f>'TSTCH FGD'!$L$89</f>
        <v>0</v>
      </c>
      <c r="M659" s="458">
        <f>'TSTCH FGD'!$M$89</f>
        <v>0</v>
      </c>
    </row>
    <row r="660" spans="1:13" hidden="1" outlineLevel="1">
      <c r="A660" s="440"/>
      <c r="B660" s="770" t="str">
        <f>'TSTCM FGD'!$B$2</f>
        <v>Texas State Technical College - Marshall</v>
      </c>
      <c r="C660" s="458"/>
      <c r="D660" s="458">
        <f>'TSTCM FGD'!$D$89</f>
        <v>0</v>
      </c>
      <c r="E660" s="458">
        <f>'TSTCM FGD'!$E$89</f>
        <v>0</v>
      </c>
      <c r="F660" s="458">
        <f>'TSTCM FGD'!$F$89</f>
        <v>0</v>
      </c>
      <c r="G660" s="458">
        <f>'TSTCM FGD'!$G$89</f>
        <v>0</v>
      </c>
      <c r="H660" s="458">
        <f>'TSTCM FGD'!$H$89</f>
        <v>0</v>
      </c>
      <c r="I660" s="458">
        <f>'TSTCM FGD'!$I$89</f>
        <v>0</v>
      </c>
      <c r="J660" s="458">
        <f>'TSTCM FGD'!$J$89</f>
        <v>0</v>
      </c>
      <c r="K660" s="458">
        <f>'TSTCM FGD'!$K$89</f>
        <v>0</v>
      </c>
      <c r="L660" s="458">
        <f>'TSTCM FGD'!$L$89</f>
        <v>0</v>
      </c>
      <c r="M660" s="458">
        <f>'TSTCM FGD'!$M$89</f>
        <v>0</v>
      </c>
    </row>
    <row r="661" spans="1:13" hidden="1" outlineLevel="1">
      <c r="A661" s="440"/>
      <c r="B661" s="770" t="str">
        <f>'TSTCW FGD'!$B$2</f>
        <v>Texas State Technical College - Waco</v>
      </c>
      <c r="C661" s="458"/>
      <c r="D661" s="458">
        <f>'TSTCW FGD'!$D$89</f>
        <v>0</v>
      </c>
      <c r="E661" s="458">
        <f>'TSTCW FGD'!$E$89</f>
        <v>0</v>
      </c>
      <c r="F661" s="458">
        <f>'TSTCW FGD'!$F$89</f>
        <v>0</v>
      </c>
      <c r="G661" s="458">
        <f>'TSTCW FGD'!$G$89</f>
        <v>0</v>
      </c>
      <c r="H661" s="458">
        <f>'TSTCW FGD'!$H$89</f>
        <v>0</v>
      </c>
      <c r="I661" s="458">
        <f>'TSTCW FGD'!$I$89</f>
        <v>0</v>
      </c>
      <c r="J661" s="458">
        <f>'TSTCW FGD'!$J$89</f>
        <v>0</v>
      </c>
      <c r="K661" s="458">
        <f>'TSTCW FGD'!$K$89</f>
        <v>0</v>
      </c>
      <c r="L661" s="458">
        <f>'TSTCW FGD'!$L$89</f>
        <v>-28478</v>
      </c>
      <c r="M661" s="458">
        <f>'TSTCW FGD'!$M$89</f>
        <v>-28478</v>
      </c>
    </row>
    <row r="662" spans="1:13" hidden="1" outlineLevel="1">
      <c r="A662" s="440"/>
      <c r="B662" s="770" t="str">
        <f>'TSTCWT FGD'!$B$2</f>
        <v>Texas State Technical College - West Texas</v>
      </c>
      <c r="C662" s="458"/>
      <c r="D662" s="458">
        <f>'TSTCWT FGD'!$D$89</f>
        <v>0</v>
      </c>
      <c r="E662" s="458">
        <f>'TSTCWT FGD'!$E$89</f>
        <v>0</v>
      </c>
      <c r="F662" s="458">
        <f>'TSTCWT FGD'!$F$89</f>
        <v>0</v>
      </c>
      <c r="G662" s="458">
        <f>'TSTCWT FGD'!$G$89</f>
        <v>0</v>
      </c>
      <c r="H662" s="458">
        <f>'TSTCWT FGD'!$H$89</f>
        <v>0</v>
      </c>
      <c r="I662" s="458">
        <f>'TSTCWT FGD'!$I$89</f>
        <v>0</v>
      </c>
      <c r="J662" s="458">
        <f>'TSTCWT FGD'!$J$89</f>
        <v>0</v>
      </c>
      <c r="K662" s="458">
        <f>'TSTCWT FGD'!$K$89</f>
        <v>0</v>
      </c>
      <c r="L662" s="458">
        <f>'TSTCWT FGD'!$L$89</f>
        <v>0</v>
      </c>
      <c r="M662" s="458">
        <f>'TSTCWT FGD'!$M$89</f>
        <v>0</v>
      </c>
    </row>
    <row r="663" spans="1:13" hidden="1" outlineLevel="1">
      <c r="A663" s="440"/>
      <c r="B663" s="770" t="str">
        <f>'TSTCNT FGD'!$B$2</f>
        <v>Texas State Technical College - North Texas</v>
      </c>
      <c r="C663" s="458"/>
      <c r="D663" s="458">
        <f>'TSTCNT FGD'!$D$89</f>
        <v>0</v>
      </c>
      <c r="E663" s="458">
        <f>'TSTCNT FGD'!$E$89</f>
        <v>0</v>
      </c>
      <c r="F663" s="458">
        <f>'TSTCNT FGD'!$F$89</f>
        <v>0</v>
      </c>
      <c r="G663" s="458">
        <f>'TSTCNT FGD'!$G$89</f>
        <v>0</v>
      </c>
      <c r="H663" s="458">
        <f>'TSTCNT FGD'!$H$89</f>
        <v>0</v>
      </c>
      <c r="I663" s="458">
        <f>'TSTCNT FGD'!$I$89</f>
        <v>0</v>
      </c>
      <c r="J663" s="458">
        <f>'TSTCNT FGD'!$J$89</f>
        <v>0</v>
      </c>
      <c r="K663" s="458">
        <f>'TSTCNT FGD'!$K$89</f>
        <v>0</v>
      </c>
      <c r="L663" s="458">
        <f>'TSTCNT FGD'!$L$89</f>
        <v>0</v>
      </c>
      <c r="M663" s="458">
        <f>'TSTCNT FGD'!$M$89</f>
        <v>0</v>
      </c>
    </row>
    <row r="664" spans="1:13" hidden="1" outlineLevel="1">
      <c r="A664" s="440"/>
      <c r="B664" s="770" t="str">
        <f>'TSTCFB FGD'!$B$2</f>
        <v>Texas State Technical College - Fort Bend</v>
      </c>
      <c r="C664" s="458"/>
      <c r="D664" s="458">
        <f>'TSTCFB FGD'!$D$89</f>
        <v>0</v>
      </c>
      <c r="E664" s="458">
        <f>'TSTCFB FGD'!$E$89</f>
        <v>0</v>
      </c>
      <c r="F664" s="458">
        <f>'TSTCFB FGD'!$F$89</f>
        <v>0</v>
      </c>
      <c r="G664" s="458">
        <f>'TSTCFB FGD'!$G$89</f>
        <v>0</v>
      </c>
      <c r="H664" s="458">
        <f>'TSTCFB FGD'!$H$89</f>
        <v>0</v>
      </c>
      <c r="I664" s="458">
        <f>'TSTCFB FGD'!$I$89</f>
        <v>0</v>
      </c>
      <c r="J664" s="458">
        <f>'TSTCFB FGD'!$J$89</f>
        <v>0</v>
      </c>
      <c r="K664" s="458">
        <f>'TSTCFB FGD'!$K$89</f>
        <v>0</v>
      </c>
      <c r="L664" s="458">
        <f>'TSTCFB FGD'!$L$89</f>
        <v>0</v>
      </c>
      <c r="M664" s="458">
        <f>'TSTCFB FGD'!$M$89</f>
        <v>0</v>
      </c>
    </row>
    <row r="665" spans="1:13" collapsed="1">
      <c r="A665" s="440"/>
      <c r="B665" s="440" t="s">
        <v>173</v>
      </c>
      <c r="C665" s="458"/>
      <c r="D665" s="458">
        <f t="shared" ref="D665:M665" si="63">SUM(D656:D664)</f>
        <v>0</v>
      </c>
      <c r="E665" s="458">
        <f t="shared" si="63"/>
        <v>0</v>
      </c>
      <c r="F665" s="458">
        <f t="shared" si="63"/>
        <v>0</v>
      </c>
      <c r="G665" s="458">
        <f t="shared" si="63"/>
        <v>0</v>
      </c>
      <c r="H665" s="458">
        <f t="shared" si="63"/>
        <v>0</v>
      </c>
      <c r="I665" s="458">
        <f t="shared" si="63"/>
        <v>0</v>
      </c>
      <c r="J665" s="458">
        <f t="shared" si="63"/>
        <v>0</v>
      </c>
      <c r="K665" s="458">
        <f t="shared" si="63"/>
        <v>0</v>
      </c>
      <c r="L665" s="458">
        <f t="shared" si="63"/>
        <v>-28478</v>
      </c>
      <c r="M665" s="458">
        <f t="shared" si="63"/>
        <v>-28478</v>
      </c>
    </row>
    <row r="666" spans="1:13" hidden="1" outlineLevel="1">
      <c r="A666" s="440"/>
      <c r="B666" s="770"/>
      <c r="C666" s="458"/>
      <c r="D666" s="458"/>
      <c r="E666" s="458"/>
      <c r="F666" s="458"/>
      <c r="G666" s="458"/>
      <c r="H666" s="458"/>
      <c r="I666" s="458"/>
      <c r="J666" s="458"/>
      <c r="K666" s="458"/>
      <c r="L666" s="458"/>
      <c r="M666" s="458"/>
    </row>
    <row r="667" spans="1:13" hidden="1" outlineLevel="1">
      <c r="A667" s="440"/>
      <c r="B667" s="770"/>
      <c r="C667" s="458"/>
      <c r="D667" s="458"/>
      <c r="E667" s="458"/>
      <c r="F667" s="458"/>
      <c r="G667" s="458"/>
      <c r="H667" s="458"/>
      <c r="I667" s="458"/>
      <c r="J667" s="458"/>
      <c r="K667" s="458"/>
      <c r="L667" s="458"/>
      <c r="M667" s="458"/>
    </row>
    <row r="668" spans="1:13" hidden="1" outlineLevel="1">
      <c r="A668" s="440"/>
      <c r="B668" s="770"/>
      <c r="C668" s="458"/>
      <c r="D668" s="458"/>
      <c r="E668" s="458"/>
      <c r="F668" s="458"/>
      <c r="G668" s="458"/>
      <c r="H668" s="458"/>
      <c r="I668" s="458"/>
      <c r="J668" s="458"/>
      <c r="K668" s="458"/>
      <c r="L668" s="458"/>
      <c r="M668" s="458"/>
    </row>
    <row r="669" spans="1:13" hidden="1" outlineLevel="1">
      <c r="A669" s="440"/>
      <c r="B669" s="770" t="str">
        <f>'TSTCH FGD'!$B$2</f>
        <v>Texas State Technical College - Harlingen</v>
      </c>
      <c r="C669" s="458"/>
      <c r="D669" s="458">
        <f>'TSTCH FGD'!$D$90</f>
        <v>0</v>
      </c>
      <c r="E669" s="458">
        <f>'TSTCH FGD'!$E$90</f>
        <v>0</v>
      </c>
      <c r="F669" s="458">
        <f>'TSTCH FGD'!$F$90</f>
        <v>0</v>
      </c>
      <c r="G669" s="458">
        <f>'TSTCH FGD'!$G$90</f>
        <v>0</v>
      </c>
      <c r="H669" s="458">
        <f>'TSTCH FGD'!$H$90</f>
        <v>0</v>
      </c>
      <c r="I669" s="458">
        <f>'TSTCH FGD'!$I$90</f>
        <v>0</v>
      </c>
      <c r="J669" s="458">
        <f>'TSTCH FGD'!$J$90</f>
        <v>0</v>
      </c>
      <c r="K669" s="458">
        <f>'TSTCH FGD'!$K$90</f>
        <v>0</v>
      </c>
      <c r="L669" s="458">
        <f>'TSTCH FGD'!$L$90</f>
        <v>0</v>
      </c>
      <c r="M669" s="458">
        <f>'TSTCH FGD'!$M$90</f>
        <v>0</v>
      </c>
    </row>
    <row r="670" spans="1:13" hidden="1" outlineLevel="1">
      <c r="A670" s="440"/>
      <c r="B670" s="770" t="str">
        <f>'TSTCM FGD'!$B$2</f>
        <v>Texas State Technical College - Marshall</v>
      </c>
      <c r="C670" s="458"/>
      <c r="D670" s="458">
        <f>'TSTCM FGD'!$D$90</f>
        <v>0</v>
      </c>
      <c r="E670" s="458">
        <f>'TSTCM FGD'!$E$90</f>
        <v>0</v>
      </c>
      <c r="F670" s="458">
        <f>'TSTCM FGD'!$F$90</f>
        <v>0</v>
      </c>
      <c r="G670" s="458">
        <f>'TSTCM FGD'!$G$90</f>
        <v>0</v>
      </c>
      <c r="H670" s="458">
        <f>'TSTCM FGD'!$H$90</f>
        <v>0</v>
      </c>
      <c r="I670" s="458">
        <f>'TSTCM FGD'!$I$90</f>
        <v>0</v>
      </c>
      <c r="J670" s="458">
        <f>'TSTCM FGD'!$J$90</f>
        <v>0</v>
      </c>
      <c r="K670" s="458">
        <f>'TSTCM FGD'!$K$90</f>
        <v>0</v>
      </c>
      <c r="L670" s="458">
        <f>'TSTCM FGD'!$L$90</f>
        <v>0</v>
      </c>
      <c r="M670" s="458">
        <f>'TSTCM FGD'!$M$90</f>
        <v>0</v>
      </c>
    </row>
    <row r="671" spans="1:13" hidden="1" outlineLevel="1">
      <c r="A671" s="440"/>
      <c r="B671" s="770" t="str">
        <f>'TSTCW FGD'!$B$2</f>
        <v>Texas State Technical College - Waco</v>
      </c>
      <c r="C671" s="458"/>
      <c r="D671" s="458">
        <f>'TSTCW FGD'!$D$90</f>
        <v>0</v>
      </c>
      <c r="E671" s="458">
        <f>'TSTCW FGD'!$E$90</f>
        <v>0</v>
      </c>
      <c r="F671" s="458">
        <f>'TSTCW FGD'!$F$90</f>
        <v>0</v>
      </c>
      <c r="G671" s="458">
        <f>'TSTCW FGD'!$G$90</f>
        <v>0</v>
      </c>
      <c r="H671" s="458">
        <f>'TSTCW FGD'!$H$90</f>
        <v>0</v>
      </c>
      <c r="I671" s="458">
        <f>'TSTCW FGD'!$I$90</f>
        <v>0</v>
      </c>
      <c r="J671" s="458">
        <f>'TSTCW FGD'!$J$90</f>
        <v>0</v>
      </c>
      <c r="K671" s="458">
        <f>'TSTCW FGD'!$K$90</f>
        <v>0</v>
      </c>
      <c r="L671" s="458">
        <f>'TSTCW FGD'!$L$90</f>
        <v>0</v>
      </c>
      <c r="M671" s="458">
        <f>'TSTCW FGD'!$M$90</f>
        <v>0</v>
      </c>
    </row>
    <row r="672" spans="1:13" hidden="1" outlineLevel="1">
      <c r="A672" s="440"/>
      <c r="B672" s="770" t="str">
        <f>'TSTCWT FGD'!$B$2</f>
        <v>Texas State Technical College - West Texas</v>
      </c>
      <c r="C672" s="458"/>
      <c r="D672" s="458">
        <f>'TSTCWT FGD'!$D$90</f>
        <v>0</v>
      </c>
      <c r="E672" s="458">
        <f>'TSTCWT FGD'!$E$90</f>
        <v>0</v>
      </c>
      <c r="F672" s="458">
        <f>'TSTCWT FGD'!$F$90</f>
        <v>0</v>
      </c>
      <c r="G672" s="458">
        <f>'TSTCWT FGD'!$G$90</f>
        <v>0</v>
      </c>
      <c r="H672" s="458">
        <f>'TSTCWT FGD'!$H$90</f>
        <v>0</v>
      </c>
      <c r="I672" s="458">
        <f>'TSTCWT FGD'!$I$90</f>
        <v>0</v>
      </c>
      <c r="J672" s="458">
        <f>'TSTCWT FGD'!$J$90</f>
        <v>0</v>
      </c>
      <c r="K672" s="458">
        <f>'TSTCWT FGD'!$K$90</f>
        <v>0</v>
      </c>
      <c r="L672" s="458">
        <f>'TSTCWT FGD'!$L$90</f>
        <v>0</v>
      </c>
      <c r="M672" s="458">
        <f>'TSTCWT FGD'!$M$90</f>
        <v>0</v>
      </c>
    </row>
    <row r="673" spans="1:13" hidden="1" outlineLevel="1">
      <c r="A673" s="440"/>
      <c r="B673" s="770" t="str">
        <f>'TSTCNT FGD'!$B$2</f>
        <v>Texas State Technical College - North Texas</v>
      </c>
      <c r="C673" s="458"/>
      <c r="D673" s="458">
        <f>'TSTCNT FGD'!$D$90</f>
        <v>0</v>
      </c>
      <c r="E673" s="458">
        <f>'TSTCNT FGD'!$E$90</f>
        <v>0</v>
      </c>
      <c r="F673" s="458">
        <f>'TSTCNT FGD'!$F$90</f>
        <v>0</v>
      </c>
      <c r="G673" s="458">
        <f>'TSTCNT FGD'!$G$90</f>
        <v>0</v>
      </c>
      <c r="H673" s="458">
        <f>'TSTCNT FGD'!$H$90</f>
        <v>0</v>
      </c>
      <c r="I673" s="458">
        <f>'TSTCNT FGD'!$I$90</f>
        <v>0</v>
      </c>
      <c r="J673" s="458">
        <f>'TSTCNT FGD'!$J$90</f>
        <v>0</v>
      </c>
      <c r="K673" s="458">
        <f>'TSTCNT FGD'!$K$90</f>
        <v>0</v>
      </c>
      <c r="L673" s="458">
        <f>'TSTCNT FGD'!$L$90</f>
        <v>0</v>
      </c>
      <c r="M673" s="458">
        <f>'TSTCNT FGD'!$M$90</f>
        <v>0</v>
      </c>
    </row>
    <row r="674" spans="1:13" hidden="1" outlineLevel="1">
      <c r="A674" s="440"/>
      <c r="B674" s="770" t="str">
        <f>'TSTCFB FGD'!$B$2</f>
        <v>Texas State Technical College - Fort Bend</v>
      </c>
      <c r="C674" s="458"/>
      <c r="D674" s="458">
        <f>'TSTCFB FGD'!$D$90</f>
        <v>0</v>
      </c>
      <c r="E674" s="458">
        <f>'TSTCFB FGD'!$E$90</f>
        <v>0</v>
      </c>
      <c r="F674" s="458">
        <f>'TSTCFB FGD'!$F$90</f>
        <v>0</v>
      </c>
      <c r="G674" s="458">
        <f>'TSTCFB FGD'!$G$90</f>
        <v>0</v>
      </c>
      <c r="H674" s="458">
        <f>'TSTCFB FGD'!$H$90</f>
        <v>0</v>
      </c>
      <c r="I674" s="458">
        <f>'TSTCFB FGD'!$I$90</f>
        <v>0</v>
      </c>
      <c r="J674" s="458">
        <f>'TSTCFB FGD'!$J$90</f>
        <v>0</v>
      </c>
      <c r="K674" s="458">
        <f>'TSTCFB FGD'!$K$90</f>
        <v>0</v>
      </c>
      <c r="L674" s="458">
        <f>'TSTCFB FGD'!$L$90</f>
        <v>0</v>
      </c>
      <c r="M674" s="458">
        <f>'TSTCFB FGD'!$M$90</f>
        <v>0</v>
      </c>
    </row>
    <row r="675" spans="1:13" collapsed="1">
      <c r="A675" s="440"/>
      <c r="B675" s="440" t="s">
        <v>174</v>
      </c>
      <c r="C675" s="458"/>
      <c r="D675" s="458">
        <f t="shared" ref="D675:M675" si="64">SUM(D666:D674)</f>
        <v>0</v>
      </c>
      <c r="E675" s="458">
        <f t="shared" si="64"/>
        <v>0</v>
      </c>
      <c r="F675" s="458">
        <f t="shared" si="64"/>
        <v>0</v>
      </c>
      <c r="G675" s="458">
        <f t="shared" si="64"/>
        <v>0</v>
      </c>
      <c r="H675" s="458">
        <f t="shared" si="64"/>
        <v>0</v>
      </c>
      <c r="I675" s="458">
        <f t="shared" si="64"/>
        <v>0</v>
      </c>
      <c r="J675" s="458">
        <f t="shared" si="64"/>
        <v>0</v>
      </c>
      <c r="K675" s="458">
        <f t="shared" si="64"/>
        <v>0</v>
      </c>
      <c r="L675" s="458">
        <f t="shared" si="64"/>
        <v>0</v>
      </c>
      <c r="M675" s="458">
        <f t="shared" si="64"/>
        <v>0</v>
      </c>
    </row>
    <row r="676" spans="1:13" hidden="1" outlineLevel="1">
      <c r="A676" s="440"/>
      <c r="B676" s="770"/>
      <c r="C676" s="458"/>
      <c r="D676" s="458"/>
      <c r="E676" s="458"/>
      <c r="F676" s="458"/>
      <c r="G676" s="458"/>
      <c r="H676" s="458"/>
      <c r="I676" s="458"/>
      <c r="J676" s="458"/>
      <c r="K676" s="458"/>
      <c r="L676" s="458"/>
      <c r="M676" s="458"/>
    </row>
    <row r="677" spans="1:13" hidden="1" outlineLevel="1">
      <c r="A677" s="440"/>
      <c r="B677" s="770"/>
      <c r="C677" s="458"/>
      <c r="D677" s="458"/>
      <c r="E677" s="458"/>
      <c r="F677" s="458"/>
      <c r="G677" s="458"/>
      <c r="H677" s="458"/>
      <c r="I677" s="458"/>
      <c r="J677" s="458"/>
      <c r="K677" s="458"/>
      <c r="L677" s="458"/>
      <c r="M677" s="458"/>
    </row>
    <row r="678" spans="1:13" hidden="1" outlineLevel="1">
      <c r="A678" s="440"/>
      <c r="B678" s="770"/>
      <c r="C678" s="458"/>
      <c r="D678" s="458"/>
      <c r="E678" s="458"/>
      <c r="F678" s="458"/>
      <c r="G678" s="458"/>
      <c r="H678" s="458"/>
      <c r="I678" s="458"/>
      <c r="J678" s="458"/>
      <c r="K678" s="458"/>
      <c r="L678" s="458"/>
      <c r="M678" s="458"/>
    </row>
    <row r="679" spans="1:13" hidden="1" outlineLevel="1">
      <c r="A679" s="440"/>
      <c r="B679" s="770" t="str">
        <f>'TSTCH FGD'!$B$2</f>
        <v>Texas State Technical College - Harlingen</v>
      </c>
      <c r="C679" s="458"/>
      <c r="D679" s="458">
        <f>'TSTCH FGD'!$D$91</f>
        <v>0</v>
      </c>
      <c r="E679" s="458">
        <f>'TSTCH FGD'!$E$91</f>
        <v>0</v>
      </c>
      <c r="F679" s="458">
        <f>'TSTCH FGD'!$F$91</f>
        <v>0</v>
      </c>
      <c r="G679" s="458">
        <f>'TSTCH FGD'!$G$91</f>
        <v>0</v>
      </c>
      <c r="H679" s="458">
        <f>'TSTCH FGD'!$H$91</f>
        <v>0</v>
      </c>
      <c r="I679" s="458">
        <f>'TSTCH FGD'!$I$91</f>
        <v>0</v>
      </c>
      <c r="J679" s="458">
        <f>'TSTCH FGD'!$J$91</f>
        <v>0</v>
      </c>
      <c r="K679" s="458">
        <f>'TSTCH FGD'!$K$91</f>
        <v>0</v>
      </c>
      <c r="L679" s="458">
        <f>'TSTCH FGD'!$L$91</f>
        <v>-35702</v>
      </c>
      <c r="M679" s="458">
        <f>'TSTCH FGD'!$M$91</f>
        <v>-35702</v>
      </c>
    </row>
    <row r="680" spans="1:13" hidden="1" outlineLevel="1">
      <c r="A680" s="440"/>
      <c r="B680" s="770" t="str">
        <f>'TSTCM FGD'!$B$2</f>
        <v>Texas State Technical College - Marshall</v>
      </c>
      <c r="C680" s="458"/>
      <c r="D680" s="458">
        <f>'TSTCM FGD'!$D$91</f>
        <v>0</v>
      </c>
      <c r="E680" s="458">
        <f>'TSTCM FGD'!$E$91</f>
        <v>0</v>
      </c>
      <c r="F680" s="458">
        <f>'TSTCM FGD'!$F$91</f>
        <v>0</v>
      </c>
      <c r="G680" s="458">
        <f>'TSTCM FGD'!$G$91</f>
        <v>0</v>
      </c>
      <c r="H680" s="458">
        <f>'TSTCM FGD'!$H$91</f>
        <v>0</v>
      </c>
      <c r="I680" s="458">
        <f>'TSTCM FGD'!$I$91</f>
        <v>0</v>
      </c>
      <c r="J680" s="458">
        <f>'TSTCM FGD'!$J$91</f>
        <v>0</v>
      </c>
      <c r="K680" s="458">
        <f>'TSTCM FGD'!$K$91</f>
        <v>0</v>
      </c>
      <c r="L680" s="458">
        <f>'TSTCM FGD'!$L$91</f>
        <v>0</v>
      </c>
      <c r="M680" s="458">
        <f>'TSTCM FGD'!$M$91</f>
        <v>0</v>
      </c>
    </row>
    <row r="681" spans="1:13" hidden="1" outlineLevel="1">
      <c r="A681" s="440"/>
      <c r="B681" s="770" t="str">
        <f>'TSTCW FGD'!$B$2</f>
        <v>Texas State Technical College - Waco</v>
      </c>
      <c r="C681" s="458"/>
      <c r="D681" s="458">
        <f>'TSTCW FGD'!$D$91</f>
        <v>0</v>
      </c>
      <c r="E681" s="458">
        <f>'TSTCW FGD'!$E$91</f>
        <v>0</v>
      </c>
      <c r="F681" s="458">
        <f>'TSTCW FGD'!$F$91</f>
        <v>0</v>
      </c>
      <c r="G681" s="458">
        <f>'TSTCW FGD'!$G$91</f>
        <v>0</v>
      </c>
      <c r="H681" s="458">
        <f>'TSTCW FGD'!$H$91</f>
        <v>0</v>
      </c>
      <c r="I681" s="458">
        <f>'TSTCW FGD'!$I$91</f>
        <v>0</v>
      </c>
      <c r="J681" s="458">
        <f>'TSTCW FGD'!$J$91</f>
        <v>0</v>
      </c>
      <c r="K681" s="458">
        <f>'TSTCW FGD'!$K$91</f>
        <v>0</v>
      </c>
      <c r="L681" s="458">
        <f>'TSTCW FGD'!$L$91</f>
        <v>55868</v>
      </c>
      <c r="M681" s="458">
        <f>'TSTCW FGD'!$M$91</f>
        <v>55868</v>
      </c>
    </row>
    <row r="682" spans="1:13" hidden="1" outlineLevel="1">
      <c r="A682" s="440"/>
      <c r="B682" s="770" t="str">
        <f>'TSTCWT FGD'!$B$2</f>
        <v>Texas State Technical College - West Texas</v>
      </c>
      <c r="C682" s="458"/>
      <c r="D682" s="458">
        <f>'TSTCWT FGD'!$D$91</f>
        <v>0</v>
      </c>
      <c r="E682" s="458">
        <f>'TSTCWT FGD'!$E$91</f>
        <v>0</v>
      </c>
      <c r="F682" s="458">
        <f>'TSTCWT FGD'!$F$91</f>
        <v>0</v>
      </c>
      <c r="G682" s="458">
        <f>'TSTCWT FGD'!$G$91</f>
        <v>0</v>
      </c>
      <c r="H682" s="458">
        <f>'TSTCWT FGD'!$H$91</f>
        <v>0</v>
      </c>
      <c r="I682" s="458">
        <f>'TSTCWT FGD'!$I$91</f>
        <v>0</v>
      </c>
      <c r="J682" s="458">
        <f>'TSTCWT FGD'!$J$91</f>
        <v>0</v>
      </c>
      <c r="K682" s="458">
        <f>'TSTCWT FGD'!$K$91</f>
        <v>0</v>
      </c>
      <c r="L682" s="458">
        <f>'TSTCWT FGD'!$L$91</f>
        <v>43050</v>
      </c>
      <c r="M682" s="458">
        <f>'TSTCWT FGD'!$M$91</f>
        <v>43050</v>
      </c>
    </row>
    <row r="683" spans="1:13" hidden="1" outlineLevel="1">
      <c r="A683" s="440"/>
      <c r="B683" s="770" t="str">
        <f>'TSTCNT FGD'!$B$2</f>
        <v>Texas State Technical College - North Texas</v>
      </c>
      <c r="C683" s="458"/>
      <c r="D683" s="458">
        <f>'TSTCNT FGD'!$D$91</f>
        <v>0</v>
      </c>
      <c r="E683" s="458">
        <f>'TSTCNT FGD'!$E$91</f>
        <v>0</v>
      </c>
      <c r="F683" s="458">
        <f>'TSTCNT FGD'!$F$91</f>
        <v>0</v>
      </c>
      <c r="G683" s="458">
        <f>'TSTCNT FGD'!$G$91</f>
        <v>0</v>
      </c>
      <c r="H683" s="458">
        <f>'TSTCNT FGD'!$H$91</f>
        <v>0</v>
      </c>
      <c r="I683" s="458">
        <f>'TSTCNT FGD'!$I$91</f>
        <v>0</v>
      </c>
      <c r="J683" s="458">
        <f>'TSTCNT FGD'!$J$91</f>
        <v>0</v>
      </c>
      <c r="K683" s="458">
        <f>'TSTCNT FGD'!$K$91</f>
        <v>0</v>
      </c>
      <c r="L683" s="458">
        <f>'TSTCNT FGD'!$L$91</f>
        <v>-47218</v>
      </c>
      <c r="M683" s="458">
        <f>'TSTCNT FGD'!$M$91</f>
        <v>-47218</v>
      </c>
    </row>
    <row r="684" spans="1:13" hidden="1" outlineLevel="1">
      <c r="A684" s="440"/>
      <c r="B684" s="770" t="str">
        <f>'TSTCFB FGD'!$B$2</f>
        <v>Texas State Technical College - Fort Bend</v>
      </c>
      <c r="C684" s="458"/>
      <c r="D684" s="458">
        <f>'TSTCFB FGD'!$D$91</f>
        <v>0</v>
      </c>
      <c r="E684" s="458">
        <f>'TSTCFB FGD'!$E$91</f>
        <v>0</v>
      </c>
      <c r="F684" s="458">
        <f>'TSTCFB FGD'!$F$91</f>
        <v>0</v>
      </c>
      <c r="G684" s="458">
        <f>'TSTCFB FGD'!$G$91</f>
        <v>0</v>
      </c>
      <c r="H684" s="458">
        <f>'TSTCFB FGD'!$H$91</f>
        <v>0</v>
      </c>
      <c r="I684" s="458">
        <f>'TSTCFB FGD'!$I$91</f>
        <v>0</v>
      </c>
      <c r="J684" s="458">
        <f>'TSTCFB FGD'!$J$91</f>
        <v>0</v>
      </c>
      <c r="K684" s="458">
        <f>'TSTCFB FGD'!$K$91</f>
        <v>0</v>
      </c>
      <c r="L684" s="458">
        <f>'TSTCFB FGD'!$L$91</f>
        <v>25000</v>
      </c>
      <c r="M684" s="458">
        <f>'TSTCFB FGD'!$M$91</f>
        <v>25000</v>
      </c>
    </row>
    <row r="685" spans="1:13" collapsed="1">
      <c r="A685" s="440"/>
      <c r="B685" s="440" t="s">
        <v>175</v>
      </c>
      <c r="C685" s="458"/>
      <c r="D685" s="458">
        <f t="shared" ref="D685:M685" si="65">SUM(D676:D684)</f>
        <v>0</v>
      </c>
      <c r="E685" s="458">
        <f t="shared" si="65"/>
        <v>0</v>
      </c>
      <c r="F685" s="458">
        <f t="shared" si="65"/>
        <v>0</v>
      </c>
      <c r="G685" s="458">
        <f t="shared" si="65"/>
        <v>0</v>
      </c>
      <c r="H685" s="458">
        <f t="shared" si="65"/>
        <v>0</v>
      </c>
      <c r="I685" s="458">
        <f t="shared" si="65"/>
        <v>0</v>
      </c>
      <c r="J685" s="458">
        <f t="shared" si="65"/>
        <v>0</v>
      </c>
      <c r="K685" s="458">
        <f t="shared" si="65"/>
        <v>0</v>
      </c>
      <c r="L685" s="458">
        <f t="shared" si="65"/>
        <v>40998</v>
      </c>
      <c r="M685" s="458">
        <f t="shared" si="65"/>
        <v>40998</v>
      </c>
    </row>
    <row r="686" spans="1:13" hidden="1" outlineLevel="1">
      <c r="A686" s="440"/>
      <c r="B686" s="770"/>
      <c r="C686" s="458"/>
      <c r="D686" s="458"/>
      <c r="E686" s="458"/>
      <c r="F686" s="458"/>
      <c r="G686" s="458"/>
      <c r="H686" s="458"/>
      <c r="I686" s="458"/>
      <c r="J686" s="458"/>
      <c r="K686" s="458"/>
      <c r="L686" s="458"/>
      <c r="M686" s="458"/>
    </row>
    <row r="687" spans="1:13" hidden="1" outlineLevel="1">
      <c r="A687" s="440"/>
      <c r="B687" s="770"/>
      <c r="C687" s="458"/>
      <c r="D687" s="458"/>
      <c r="E687" s="458"/>
      <c r="F687" s="458"/>
      <c r="G687" s="458"/>
      <c r="H687" s="458"/>
      <c r="I687" s="458"/>
      <c r="J687" s="458"/>
      <c r="K687" s="458"/>
      <c r="L687" s="458"/>
      <c r="M687" s="458"/>
    </row>
    <row r="688" spans="1:13" hidden="1" outlineLevel="1">
      <c r="A688" s="440"/>
      <c r="B688" s="770"/>
      <c r="C688" s="458"/>
      <c r="D688" s="458"/>
      <c r="E688" s="458"/>
      <c r="F688" s="458"/>
      <c r="G688" s="458"/>
      <c r="H688" s="458"/>
      <c r="I688" s="458"/>
      <c r="J688" s="458"/>
      <c r="K688" s="458"/>
      <c r="L688" s="458"/>
      <c r="M688" s="458"/>
    </row>
    <row r="689" spans="2:13" s="440" customFormat="1" hidden="1" outlineLevel="1">
      <c r="B689" s="770" t="str">
        <f>'TSTCH FGD'!$B$2</f>
        <v>Texas State Technical College - Harlingen</v>
      </c>
      <c r="C689" s="458"/>
      <c r="D689" s="458">
        <f>'TSTCH FGD'!$D$92</f>
        <v>3050</v>
      </c>
      <c r="E689" s="458">
        <f>'TSTCH FGD'!$E$92</f>
        <v>125466</v>
      </c>
      <c r="F689" s="458">
        <f>'TSTCH FGD'!$F$92</f>
        <v>0</v>
      </c>
      <c r="G689" s="458">
        <f>'TSTCH FGD'!$G$92</f>
        <v>792862</v>
      </c>
      <c r="H689" s="458">
        <f>'TSTCH FGD'!$H$92</f>
        <v>0</v>
      </c>
      <c r="I689" s="458">
        <f>'TSTCH FGD'!$I$92</f>
        <v>0</v>
      </c>
      <c r="J689" s="458">
        <f>'TSTCH FGD'!$J$92</f>
        <v>519329</v>
      </c>
      <c r="K689" s="458">
        <f>'TSTCH FGD'!$K$92</f>
        <v>0</v>
      </c>
      <c r="L689" s="458">
        <f>'TSTCH FGD'!$L$92</f>
        <v>0</v>
      </c>
      <c r="M689" s="458">
        <f>'TSTCH FGD'!$M$92</f>
        <v>1440707</v>
      </c>
    </row>
    <row r="690" spans="2:13" s="440" customFormat="1" hidden="1" outlineLevel="1">
      <c r="B690" s="770" t="str">
        <f>'TSTCM FGD'!$B$2</f>
        <v>Texas State Technical College - Marshall</v>
      </c>
      <c r="C690" s="458"/>
      <c r="D690" s="458">
        <f>'TSTCM FGD'!$D$92</f>
        <v>11320</v>
      </c>
      <c r="E690" s="458">
        <f>'TSTCM FGD'!$E$92</f>
        <v>13752</v>
      </c>
      <c r="F690" s="458">
        <f>'TSTCM FGD'!$F$92</f>
        <v>117707</v>
      </c>
      <c r="G690" s="458">
        <f>'TSTCM FGD'!$G$92</f>
        <v>348969</v>
      </c>
      <c r="H690" s="458">
        <f>'TSTCM FGD'!$H$92</f>
        <v>0</v>
      </c>
      <c r="I690" s="458">
        <f>'TSTCM FGD'!$I$92</f>
        <v>0</v>
      </c>
      <c r="J690" s="458">
        <f>'TSTCM FGD'!$J$92</f>
        <v>97163</v>
      </c>
      <c r="K690" s="458">
        <f>'TSTCM FGD'!$K$92</f>
        <v>0</v>
      </c>
      <c r="L690" s="458">
        <f>'TSTCM FGD'!$L$92</f>
        <v>0</v>
      </c>
      <c r="M690" s="458">
        <f>'TSTCM FGD'!$M$92</f>
        <v>588911</v>
      </c>
    </row>
    <row r="691" spans="2:13" s="440" customFormat="1" hidden="1" outlineLevel="1">
      <c r="B691" s="770" t="str">
        <f>'TSTCW FGD'!$B$2</f>
        <v>Texas State Technical College - Waco</v>
      </c>
      <c r="C691" s="458"/>
      <c r="D691" s="458">
        <f>'TSTCW FGD'!$D$92</f>
        <v>669157</v>
      </c>
      <c r="E691" s="458">
        <f>'TSTCW FGD'!$E$92</f>
        <v>263990</v>
      </c>
      <c r="F691" s="458">
        <f>'TSTCW FGD'!$F$92</f>
        <v>55299</v>
      </c>
      <c r="G691" s="458">
        <f>'TSTCW FGD'!$G$92</f>
        <v>13427651</v>
      </c>
      <c r="H691" s="458">
        <f>'TSTCW FGD'!$H$92</f>
        <v>0</v>
      </c>
      <c r="I691" s="458">
        <f>'TSTCW FGD'!$I$92</f>
        <v>0</v>
      </c>
      <c r="J691" s="458">
        <f>'TSTCW FGD'!$J$92</f>
        <v>13134110</v>
      </c>
      <c r="K691" s="458">
        <f>'TSTCW FGD'!$K$92</f>
        <v>0</v>
      </c>
      <c r="L691" s="458">
        <f>'TSTCW FGD'!$L$92</f>
        <v>0</v>
      </c>
      <c r="M691" s="458">
        <f>'TSTCW FGD'!$M$92</f>
        <v>27550207</v>
      </c>
    </row>
    <row r="692" spans="2:13" s="440" customFormat="1" hidden="1" outlineLevel="1">
      <c r="B692" s="770" t="str">
        <f>'TSTCWT FGD'!$B$2</f>
        <v>Texas State Technical College - West Texas</v>
      </c>
      <c r="C692" s="458"/>
      <c r="D692" s="458">
        <f>'TSTCWT FGD'!$D$92</f>
        <v>30226</v>
      </c>
      <c r="E692" s="458">
        <f>'TSTCWT FGD'!$E$92</f>
        <v>110662</v>
      </c>
      <c r="F692" s="458">
        <f>'TSTCWT FGD'!$F$92</f>
        <v>0</v>
      </c>
      <c r="G692" s="458">
        <f>'TSTCWT FGD'!$G$92</f>
        <v>744016</v>
      </c>
      <c r="H692" s="458">
        <f>'TSTCWT FGD'!$H$92</f>
        <v>0</v>
      </c>
      <c r="I692" s="458">
        <f>'TSTCWT FGD'!$I$92</f>
        <v>0</v>
      </c>
      <c r="J692" s="458">
        <f>'TSTCWT FGD'!$J$92</f>
        <v>88193</v>
      </c>
      <c r="K692" s="458">
        <f>'TSTCWT FGD'!$K$92</f>
        <v>0</v>
      </c>
      <c r="L692" s="458">
        <f>'TSTCWT FGD'!$L$92</f>
        <v>0</v>
      </c>
      <c r="M692" s="458">
        <f>'TSTCWT FGD'!$M$92</f>
        <v>973097</v>
      </c>
    </row>
    <row r="693" spans="2:13" s="440" customFormat="1" hidden="1" outlineLevel="1">
      <c r="B693" s="770" t="str">
        <f>'TSTCNT FGD'!$B$2</f>
        <v>Texas State Technical College - North Texas</v>
      </c>
      <c r="C693" s="458"/>
      <c r="D693" s="458">
        <f>'TSTCNT FGD'!$D$92</f>
        <v>0</v>
      </c>
      <c r="E693" s="458">
        <f>'TSTCNT FGD'!$E$92</f>
        <v>5425</v>
      </c>
      <c r="F693" s="458">
        <f>'TSTCNT FGD'!$F$92</f>
        <v>0</v>
      </c>
      <c r="G693" s="458">
        <f>'TSTCNT FGD'!$G$92</f>
        <v>114359</v>
      </c>
      <c r="H693" s="458">
        <f>'TSTCNT FGD'!$H$92</f>
        <v>0</v>
      </c>
      <c r="I693" s="458">
        <f>'TSTCNT FGD'!$I$92</f>
        <v>0</v>
      </c>
      <c r="J693" s="458">
        <f>'TSTCNT FGD'!$J$92</f>
        <v>39488</v>
      </c>
      <c r="K693" s="458">
        <f>'TSTCNT FGD'!$K$92</f>
        <v>0</v>
      </c>
      <c r="L693" s="458">
        <f>'TSTCNT FGD'!$L$92</f>
        <v>0</v>
      </c>
      <c r="M693" s="458">
        <f>'TSTCNT FGD'!$M$92</f>
        <v>159272</v>
      </c>
    </row>
    <row r="694" spans="2:13" s="440" customFormat="1" hidden="1" outlineLevel="1">
      <c r="B694" s="770" t="str">
        <f>'TSTCFB FGD'!$B$2</f>
        <v>Texas State Technical College - Fort Bend</v>
      </c>
      <c r="C694" s="458"/>
      <c r="D694" s="458">
        <f>'TSTCFB FGD'!$D$92</f>
        <v>0</v>
      </c>
      <c r="E694" s="458">
        <f>'TSTCFB FGD'!$E$92</f>
        <v>23243</v>
      </c>
      <c r="F694" s="458">
        <f>'TSTCFB FGD'!$F$92</f>
        <v>0</v>
      </c>
      <c r="G694" s="458">
        <f>'TSTCFB FGD'!$G$92</f>
        <v>110686</v>
      </c>
      <c r="H694" s="458">
        <f>'TSTCFB FGD'!$H$92</f>
        <v>0</v>
      </c>
      <c r="I694" s="458">
        <f>'TSTCFB FGD'!$I$92</f>
        <v>0</v>
      </c>
      <c r="J694" s="458">
        <f>'TSTCFB FGD'!$J$92</f>
        <v>2323122</v>
      </c>
      <c r="K694" s="458">
        <f>'TSTCFB FGD'!$K$92</f>
        <v>0</v>
      </c>
      <c r="L694" s="458">
        <f>'TSTCFB FGD'!$L$92</f>
        <v>0</v>
      </c>
      <c r="M694" s="458">
        <f>'TSTCFB FGD'!$M$92</f>
        <v>2457051</v>
      </c>
    </row>
    <row r="695" spans="2:13" s="440" customFormat="1" collapsed="1">
      <c r="B695" s="440" t="s">
        <v>66</v>
      </c>
      <c r="C695" s="458"/>
      <c r="D695" s="458">
        <f t="shared" ref="D695:M695" si="66">SUM(D686:D694)</f>
        <v>713753</v>
      </c>
      <c r="E695" s="458">
        <f t="shared" si="66"/>
        <v>542538</v>
      </c>
      <c r="F695" s="458">
        <f t="shared" si="66"/>
        <v>173006</v>
      </c>
      <c r="G695" s="458">
        <f t="shared" si="66"/>
        <v>15538543</v>
      </c>
      <c r="H695" s="458">
        <f t="shared" si="66"/>
        <v>0</v>
      </c>
      <c r="I695" s="458">
        <f t="shared" si="66"/>
        <v>0</v>
      </c>
      <c r="J695" s="458">
        <f t="shared" si="66"/>
        <v>16201405</v>
      </c>
      <c r="K695" s="458">
        <f t="shared" si="66"/>
        <v>0</v>
      </c>
      <c r="L695" s="458">
        <f t="shared" si="66"/>
        <v>0</v>
      </c>
      <c r="M695" s="458">
        <f t="shared" si="66"/>
        <v>33169245</v>
      </c>
    </row>
    <row r="696" spans="2:13" s="440" customFormat="1" hidden="1" outlineLevel="1">
      <c r="B696" s="770"/>
      <c r="C696" s="458"/>
      <c r="D696" s="458"/>
      <c r="E696" s="458"/>
      <c r="F696" s="458"/>
      <c r="G696" s="458"/>
      <c r="H696" s="458"/>
      <c r="I696" s="458"/>
      <c r="J696" s="458"/>
      <c r="K696" s="458"/>
      <c r="L696" s="458"/>
      <c r="M696" s="458"/>
    </row>
    <row r="697" spans="2:13" s="440" customFormat="1" hidden="1" outlineLevel="1">
      <c r="B697" s="770"/>
      <c r="C697" s="458"/>
      <c r="D697" s="458"/>
      <c r="E697" s="458"/>
      <c r="F697" s="458"/>
      <c r="G697" s="458"/>
      <c r="H697" s="458"/>
      <c r="I697" s="458"/>
      <c r="J697" s="458"/>
      <c r="K697" s="458"/>
      <c r="L697" s="458"/>
      <c r="M697" s="458"/>
    </row>
    <row r="698" spans="2:13" s="440" customFormat="1" hidden="1" outlineLevel="1">
      <c r="B698" s="770"/>
      <c r="C698" s="458"/>
      <c r="D698" s="458"/>
      <c r="E698" s="458"/>
      <c r="F698" s="458"/>
      <c r="G698" s="458"/>
      <c r="H698" s="458"/>
      <c r="I698" s="458"/>
      <c r="J698" s="458"/>
      <c r="K698" s="458"/>
      <c r="L698" s="458"/>
      <c r="M698" s="458"/>
    </row>
    <row r="699" spans="2:13" s="440" customFormat="1" hidden="1" outlineLevel="1">
      <c r="B699" s="770" t="str">
        <f>'TSTCH FGD'!$B$2</f>
        <v>Texas State Technical College - Harlingen</v>
      </c>
      <c r="C699" s="458"/>
      <c r="D699" s="458">
        <f>'TSTCH FGD'!$D$93</f>
        <v>-575236</v>
      </c>
      <c r="E699" s="458">
        <f>'TSTCH FGD'!$E$93</f>
        <v>5770351</v>
      </c>
      <c r="F699" s="458">
        <f>'TSTCH FGD'!$F$93</f>
        <v>156791</v>
      </c>
      <c r="G699" s="458">
        <f>'TSTCH FGD'!$G$93</f>
        <v>512621</v>
      </c>
      <c r="H699" s="458">
        <f>'TSTCH FGD'!$H$93</f>
        <v>-856027</v>
      </c>
      <c r="I699" s="458">
        <f>'TSTCH FGD'!$I$93</f>
        <v>0</v>
      </c>
      <c r="J699" s="458">
        <f>'TSTCH FGD'!$J$93</f>
        <v>2373135</v>
      </c>
      <c r="K699" s="458">
        <f>'TSTCH FGD'!$K$93</f>
        <v>0</v>
      </c>
      <c r="L699" s="458">
        <f>'TSTCH FGD'!$L$93</f>
        <v>-1359683</v>
      </c>
      <c r="M699" s="458">
        <f>'TSTCH FGD'!$M$93</f>
        <v>6021952</v>
      </c>
    </row>
    <row r="700" spans="2:13" s="440" customFormat="1" hidden="1" outlineLevel="1">
      <c r="B700" s="770" t="str">
        <f>'TSTCM FGD'!$B$2</f>
        <v>Texas State Technical College - Marshall</v>
      </c>
      <c r="C700" s="458"/>
      <c r="D700" s="458">
        <f>'TSTCM FGD'!$D$93</f>
        <v>-226789</v>
      </c>
      <c r="E700" s="458">
        <f>'TSTCM FGD'!$E$93</f>
        <v>1172906</v>
      </c>
      <c r="F700" s="458">
        <f>'TSTCM FGD'!$F$93</f>
        <v>-83037</v>
      </c>
      <c r="G700" s="458">
        <f>'TSTCM FGD'!$G$93</f>
        <v>243433</v>
      </c>
      <c r="H700" s="458">
        <f>'TSTCM FGD'!$H$93</f>
        <v>-124857</v>
      </c>
      <c r="I700" s="458">
        <f>'TSTCM FGD'!$I$93</f>
        <v>1686</v>
      </c>
      <c r="J700" s="458">
        <f>'TSTCM FGD'!$J$93</f>
        <v>-94088</v>
      </c>
      <c r="K700" s="458">
        <f>'TSTCM FGD'!$K$93</f>
        <v>0</v>
      </c>
      <c r="L700" s="458">
        <f>'TSTCM FGD'!$L$93</f>
        <v>-633566</v>
      </c>
      <c r="M700" s="458">
        <f>'TSTCM FGD'!$M$93</f>
        <v>255688</v>
      </c>
    </row>
    <row r="701" spans="2:13" s="440" customFormat="1" hidden="1" outlineLevel="1">
      <c r="B701" s="770" t="str">
        <f>'TSTCW FGD'!$B$2</f>
        <v>Texas State Technical College - Waco</v>
      </c>
      <c r="C701" s="458"/>
      <c r="D701" s="458">
        <f>'TSTCW FGD'!$D$93</f>
        <v>1707089</v>
      </c>
      <c r="E701" s="458">
        <f>'TSTCW FGD'!$E$93</f>
        <v>3495981</v>
      </c>
      <c r="F701" s="458">
        <f>'TSTCW FGD'!$F$93</f>
        <v>1082105</v>
      </c>
      <c r="G701" s="458">
        <f>'TSTCW FGD'!$G$93</f>
        <v>14062341</v>
      </c>
      <c r="H701" s="458">
        <f>'TSTCW FGD'!$H$93</f>
        <v>-377832</v>
      </c>
      <c r="I701" s="458">
        <f>'TSTCW FGD'!$I$93</f>
        <v>3</v>
      </c>
      <c r="J701" s="458">
        <f>'TSTCW FGD'!$J$93</f>
        <v>-9842781</v>
      </c>
      <c r="K701" s="458">
        <f>'TSTCW FGD'!$K$93</f>
        <v>0</v>
      </c>
      <c r="L701" s="458">
        <f>'TSTCW FGD'!$L$93</f>
        <v>-124094</v>
      </c>
      <c r="M701" s="458">
        <f>'TSTCW FGD'!$M$93</f>
        <v>10002812</v>
      </c>
    </row>
    <row r="702" spans="2:13" s="440" customFormat="1" hidden="1" outlineLevel="1">
      <c r="B702" s="770" t="str">
        <f>'TSTCWT FGD'!$B$2</f>
        <v>Texas State Technical College - West Texas</v>
      </c>
      <c r="C702" s="458"/>
      <c r="D702" s="458">
        <f>'TSTCWT FGD'!$D$93</f>
        <v>-2178143</v>
      </c>
      <c r="E702" s="458">
        <f>'TSTCWT FGD'!$E$93</f>
        <v>1744067</v>
      </c>
      <c r="F702" s="458">
        <f>'TSTCWT FGD'!$F$93</f>
        <v>-34723</v>
      </c>
      <c r="G702" s="458">
        <f>'TSTCWT FGD'!$G$93</f>
        <v>708999</v>
      </c>
      <c r="H702" s="458">
        <f>'TSTCWT FGD'!$H$93</f>
        <v>-557143</v>
      </c>
      <c r="I702" s="458">
        <f>'TSTCWT FGD'!$I$93</f>
        <v>0</v>
      </c>
      <c r="J702" s="458">
        <f>'TSTCWT FGD'!$J$93</f>
        <v>-603058</v>
      </c>
      <c r="K702" s="458">
        <f>'TSTCWT FGD'!$K$93</f>
        <v>0</v>
      </c>
      <c r="L702" s="458">
        <f>'TSTCWT FGD'!$L$93</f>
        <v>-1129755</v>
      </c>
      <c r="M702" s="458">
        <f>'TSTCWT FGD'!$M$93</f>
        <v>-2049756</v>
      </c>
    </row>
    <row r="703" spans="2:13" s="440" customFormat="1" hidden="1" outlineLevel="1">
      <c r="B703" s="770" t="str">
        <f>'TSTCNT FGD'!$B$2</f>
        <v>Texas State Technical College - North Texas</v>
      </c>
      <c r="C703" s="458"/>
      <c r="D703" s="458">
        <f>'TSTCNT FGD'!$D$93</f>
        <v>-769551</v>
      </c>
      <c r="E703" s="458">
        <f>'TSTCNT FGD'!$E$93</f>
        <v>515246</v>
      </c>
      <c r="F703" s="458">
        <f>'TSTCNT FGD'!$F$93</f>
        <v>5702</v>
      </c>
      <c r="G703" s="458">
        <f>'TSTCNT FGD'!$G$93</f>
        <v>88659</v>
      </c>
      <c r="H703" s="458">
        <f>'TSTCNT FGD'!$H$93</f>
        <v>-47</v>
      </c>
      <c r="I703" s="458">
        <f>'TSTCNT FGD'!$I$93</f>
        <v>0</v>
      </c>
      <c r="J703" s="458">
        <f>'TSTCNT FGD'!$J$93</f>
        <v>-50176</v>
      </c>
      <c r="K703" s="458">
        <f>'TSTCNT FGD'!$K$93</f>
        <v>0</v>
      </c>
      <c r="L703" s="458">
        <f>'TSTCNT FGD'!$L$93</f>
        <v>-388795</v>
      </c>
      <c r="M703" s="458">
        <f>'TSTCNT FGD'!$M$93</f>
        <v>-598962</v>
      </c>
    </row>
    <row r="704" spans="2:13" s="440" customFormat="1" hidden="1" outlineLevel="1">
      <c r="B704" s="770" t="str">
        <f>'TSTCFB FGD'!$B$2</f>
        <v>Texas State Technical College - Fort Bend</v>
      </c>
      <c r="C704" s="458"/>
      <c r="D704" s="458">
        <f>'TSTCFB FGD'!$D$93</f>
        <v>652010</v>
      </c>
      <c r="E704" s="458">
        <f>'TSTCFB FGD'!$E$93</f>
        <v>-3437167</v>
      </c>
      <c r="F704" s="458">
        <f>'TSTCFB FGD'!$F$93</f>
        <v>-38175</v>
      </c>
      <c r="G704" s="458">
        <f>'TSTCFB FGD'!$G$93</f>
        <v>119719</v>
      </c>
      <c r="H704" s="458">
        <f>'TSTCFB FGD'!$H$93</f>
        <v>-75</v>
      </c>
      <c r="I704" s="458">
        <f>'TSTCFB FGD'!$I$93</f>
        <v>0</v>
      </c>
      <c r="J704" s="458">
        <f>'TSTCFB FGD'!$J$93</f>
        <v>3253872</v>
      </c>
      <c r="K704" s="458">
        <f>'TSTCFB FGD'!$K$93</f>
        <v>0</v>
      </c>
      <c r="L704" s="458">
        <f>'TSTCFB FGD'!$L$93</f>
        <v>2435581</v>
      </c>
      <c r="M704" s="458">
        <f>'TSTCFB FGD'!$M$93</f>
        <v>2985765</v>
      </c>
    </row>
    <row r="705" spans="2:13" s="440" customFormat="1" ht="13.8" collapsed="1" thickBot="1">
      <c r="B705" s="599" t="s">
        <v>57</v>
      </c>
      <c r="C705" s="774"/>
      <c r="D705" s="774">
        <f t="shared" ref="D705:M705" si="67">SUM(D696:D704)</f>
        <v>-1390620</v>
      </c>
      <c r="E705" s="774">
        <f t="shared" si="67"/>
        <v>9261384</v>
      </c>
      <c r="F705" s="774">
        <f t="shared" si="67"/>
        <v>1088663</v>
      </c>
      <c r="G705" s="774">
        <f t="shared" si="67"/>
        <v>15735772</v>
      </c>
      <c r="H705" s="774">
        <f t="shared" si="67"/>
        <v>-1915981</v>
      </c>
      <c r="I705" s="774">
        <f t="shared" si="67"/>
        <v>1689</v>
      </c>
      <c r="J705" s="774">
        <f t="shared" si="67"/>
        <v>-4963096</v>
      </c>
      <c r="K705" s="774">
        <f t="shared" si="67"/>
        <v>0</v>
      </c>
      <c r="L705" s="774">
        <f t="shared" si="67"/>
        <v>-1200312</v>
      </c>
      <c r="M705" s="774">
        <f t="shared" si="67"/>
        <v>16617499</v>
      </c>
    </row>
    <row r="706" spans="2:13" s="440" customFormat="1" ht="13.8" thickTop="1">
      <c r="C706" s="458"/>
      <c r="D706" s="458"/>
      <c r="E706" s="458"/>
      <c r="F706" s="458"/>
      <c r="G706" s="458"/>
      <c r="H706" s="458"/>
      <c r="I706" s="458"/>
      <c r="J706" s="458"/>
      <c r="K706" s="458"/>
      <c r="L706" s="458"/>
      <c r="M706" s="458"/>
    </row>
    <row r="707" spans="2:13" s="440" customFormat="1">
      <c r="B707" s="440" t="s">
        <v>1333</v>
      </c>
      <c r="D707" s="775"/>
      <c r="E707" s="775"/>
      <c r="F707" s="775"/>
      <c r="G707" s="775"/>
      <c r="H707" s="775"/>
      <c r="I707" s="775"/>
      <c r="J707" s="775"/>
      <c r="K707" s="775"/>
      <c r="L707" s="775"/>
      <c r="M707" s="776"/>
    </row>
    <row r="708" spans="2:13" s="440" customFormat="1">
      <c r="B708" s="441" t="s">
        <v>79</v>
      </c>
      <c r="D708" s="775"/>
      <c r="E708" s="775"/>
      <c r="F708" s="775"/>
      <c r="G708" s="775"/>
      <c r="H708" s="775"/>
      <c r="I708" s="775"/>
      <c r="J708" s="775"/>
      <c r="K708" s="775"/>
      <c r="L708" s="775"/>
      <c r="M708" s="776"/>
    </row>
    <row r="709" spans="2:13" s="440" customFormat="1">
      <c r="B709" s="428" t="s">
        <v>1280</v>
      </c>
      <c r="D709" s="775"/>
      <c r="E709" s="775"/>
      <c r="F709" s="775"/>
      <c r="G709" s="775"/>
      <c r="H709" s="775"/>
      <c r="I709" s="775"/>
      <c r="J709" s="775"/>
      <c r="K709" s="775"/>
      <c r="L709" s="775"/>
      <c r="M709" s="776"/>
    </row>
    <row r="710" spans="2:13" s="440" customFormat="1">
      <c r="D710" s="775"/>
      <c r="E710" s="775"/>
      <c r="F710" s="775"/>
      <c r="G710" s="775"/>
      <c r="H710" s="775"/>
      <c r="I710" s="775"/>
      <c r="J710" s="775"/>
      <c r="K710" s="775"/>
      <c r="L710" s="775"/>
      <c r="M710" s="776"/>
    </row>
    <row r="711" spans="2:13" s="440" customFormat="1">
      <c r="D711" s="775"/>
      <c r="E711" s="775"/>
      <c r="F711" s="775"/>
      <c r="G711" s="775"/>
      <c r="H711" s="775"/>
      <c r="I711" s="775"/>
      <c r="J711" s="775"/>
      <c r="K711" s="775"/>
      <c r="L711" s="775"/>
      <c r="M711" s="776"/>
    </row>
    <row r="712" spans="2:13" s="440" customFormat="1">
      <c r="D712" s="580"/>
      <c r="E712" s="580"/>
      <c r="F712" s="580"/>
      <c r="G712" s="580"/>
      <c r="H712" s="580"/>
      <c r="I712" s="580"/>
      <c r="J712" s="580"/>
      <c r="K712" s="580"/>
      <c r="L712" s="580"/>
      <c r="M712" s="777"/>
    </row>
    <row r="713" spans="2:13" s="440" customFormat="1" hidden="1" outlineLevel="1">
      <c r="B713" s="770"/>
      <c r="D713" s="580"/>
      <c r="E713" s="580"/>
      <c r="F713" s="580"/>
      <c r="G713" s="580"/>
      <c r="H713" s="580"/>
      <c r="I713" s="580"/>
      <c r="J713" s="580"/>
      <c r="K713" s="580"/>
      <c r="L713" s="580"/>
      <c r="M713" s="741"/>
    </row>
    <row r="714" spans="2:13" s="440" customFormat="1" hidden="1" outlineLevel="1">
      <c r="B714" s="770"/>
      <c r="D714" s="580"/>
      <c r="E714" s="580"/>
      <c r="F714" s="580"/>
      <c r="G714" s="580"/>
      <c r="H714" s="580"/>
      <c r="I714" s="580"/>
      <c r="J714" s="580"/>
      <c r="K714" s="580"/>
      <c r="L714" s="580"/>
      <c r="M714" s="741"/>
    </row>
    <row r="715" spans="2:13" s="440" customFormat="1" hidden="1" outlineLevel="1">
      <c r="B715" s="770"/>
      <c r="D715" s="580"/>
      <c r="E715" s="580"/>
      <c r="F715" s="580"/>
      <c r="G715" s="580"/>
      <c r="H715" s="580"/>
      <c r="I715" s="580"/>
      <c r="J715" s="580"/>
      <c r="K715" s="580"/>
      <c r="L715" s="580"/>
      <c r="M715" s="741"/>
    </row>
    <row r="716" spans="2:13" s="440" customFormat="1" hidden="1" outlineLevel="1">
      <c r="B716" s="770" t="str">
        <f>'TSTCH FGD'!$B$2</f>
        <v>Texas State Technical College - Harlingen</v>
      </c>
      <c r="D716" s="580"/>
      <c r="E716" s="580"/>
      <c r="F716" s="580"/>
      <c r="G716" s="580"/>
      <c r="H716" s="580"/>
      <c r="I716" s="580"/>
      <c r="J716" s="580"/>
      <c r="K716" s="580"/>
      <c r="L716" s="580"/>
      <c r="M716" s="741">
        <f>'TSTCH FGD'!$M$100</f>
        <v>6021952</v>
      </c>
    </row>
    <row r="717" spans="2:13" s="440" customFormat="1" hidden="1" outlineLevel="1">
      <c r="B717" s="770" t="str">
        <f>'TSTCM FGD'!$B$2</f>
        <v>Texas State Technical College - Marshall</v>
      </c>
      <c r="D717" s="580"/>
      <c r="E717" s="580"/>
      <c r="F717" s="580"/>
      <c r="G717" s="580"/>
      <c r="H717" s="580"/>
      <c r="I717" s="580"/>
      <c r="J717" s="580"/>
      <c r="K717" s="580"/>
      <c r="L717" s="580"/>
      <c r="M717" s="741">
        <f>'TSTCM FGD'!$M$100</f>
        <v>255688</v>
      </c>
    </row>
    <row r="718" spans="2:13" s="440" customFormat="1" hidden="1" outlineLevel="1">
      <c r="B718" s="770" t="str">
        <f>'TSTCW FGD'!$B$2</f>
        <v>Texas State Technical College - Waco</v>
      </c>
      <c r="D718" s="580"/>
      <c r="E718" s="580"/>
      <c r="F718" s="580"/>
      <c r="G718" s="580"/>
      <c r="H718" s="580"/>
      <c r="I718" s="580"/>
      <c r="J718" s="580"/>
      <c r="K718" s="580"/>
      <c r="L718" s="580"/>
      <c r="M718" s="741">
        <f>'TSTCW FGD'!$M$100</f>
        <v>10002812</v>
      </c>
    </row>
    <row r="719" spans="2:13" s="440" customFormat="1" hidden="1" outlineLevel="1">
      <c r="B719" s="770" t="str">
        <f>'TSTCWT FGD'!$B$2</f>
        <v>Texas State Technical College - West Texas</v>
      </c>
      <c r="D719" s="580"/>
      <c r="E719" s="580"/>
      <c r="F719" s="580"/>
      <c r="G719" s="580"/>
      <c r="H719" s="580"/>
      <c r="I719" s="580"/>
      <c r="J719" s="580"/>
      <c r="K719" s="580"/>
      <c r="L719" s="580"/>
      <c r="M719" s="741">
        <f>'TSTCWT FGD'!$M$100</f>
        <v>-2049756</v>
      </c>
    </row>
    <row r="720" spans="2:13" s="440" customFormat="1" hidden="1" outlineLevel="1">
      <c r="B720" s="770" t="str">
        <f>'TSTCNT FGD'!$B$2</f>
        <v>Texas State Technical College - North Texas</v>
      </c>
      <c r="D720" s="580"/>
      <c r="E720" s="580"/>
      <c r="F720" s="580"/>
      <c r="G720" s="580"/>
      <c r="H720" s="580"/>
      <c r="I720" s="580"/>
      <c r="J720" s="580"/>
      <c r="K720" s="580"/>
      <c r="L720" s="580"/>
      <c r="M720" s="741">
        <f>'TSTCNT FGD'!$M$100</f>
        <v>-598962</v>
      </c>
    </row>
    <row r="721" spans="2:13" hidden="1" outlineLevel="1">
      <c r="B721" s="770" t="str">
        <f>'TSTCFB FGD'!$B$2</f>
        <v>Texas State Technical College - Fort Bend</v>
      </c>
      <c r="D721" s="580"/>
      <c r="E721" s="580"/>
      <c r="F721" s="580"/>
      <c r="G721" s="580"/>
      <c r="H721" s="580"/>
      <c r="I721" s="580"/>
      <c r="J721" s="580"/>
      <c r="K721" s="580"/>
      <c r="L721" s="580"/>
      <c r="M721" s="741">
        <f>'TSTCFB FGD'!$M$100</f>
        <v>2985765</v>
      </c>
    </row>
    <row r="722" spans="2:13" collapsed="1">
      <c r="B722" s="428" t="s">
        <v>1281</v>
      </c>
      <c r="D722" s="580"/>
      <c r="E722" s="580"/>
      <c r="F722" s="580"/>
      <c r="G722" s="580"/>
      <c r="H722" s="580"/>
      <c r="I722" s="580"/>
      <c r="J722" s="580"/>
      <c r="K722" s="580"/>
      <c r="L722" s="580"/>
      <c r="M722" s="458">
        <f>SUM(M713:M721)</f>
        <v>16617499</v>
      </c>
    </row>
    <row r="723" spans="2:13" hidden="1" outlineLevel="1">
      <c r="B723" s="770"/>
      <c r="D723" s="580"/>
      <c r="E723" s="580"/>
      <c r="F723" s="580"/>
      <c r="G723" s="580"/>
      <c r="H723" s="580"/>
      <c r="I723" s="580"/>
      <c r="J723" s="580"/>
      <c r="K723" s="580"/>
      <c r="L723" s="580"/>
      <c r="M723" s="458"/>
    </row>
    <row r="724" spans="2:13" hidden="1" outlineLevel="1">
      <c r="B724" s="770"/>
      <c r="D724" s="580"/>
      <c r="E724" s="580"/>
      <c r="F724" s="580"/>
      <c r="G724" s="580"/>
      <c r="H724" s="580"/>
      <c r="I724" s="580"/>
      <c r="J724" s="580"/>
      <c r="K724" s="580"/>
      <c r="L724" s="580"/>
      <c r="M724" s="458"/>
    </row>
    <row r="725" spans="2:13" hidden="1" outlineLevel="1">
      <c r="B725" s="770"/>
      <c r="D725" s="580"/>
      <c r="E725" s="580"/>
      <c r="F725" s="580"/>
      <c r="G725" s="580"/>
      <c r="H725" s="580"/>
      <c r="I725" s="580"/>
      <c r="J725" s="580"/>
      <c r="K725" s="580"/>
      <c r="L725" s="580"/>
      <c r="M725" s="458"/>
    </row>
    <row r="726" spans="2:13" hidden="1" outlineLevel="1">
      <c r="B726" s="770" t="str">
        <f>'TSTCH FGD'!$B$2</f>
        <v>Texas State Technical College - Harlingen</v>
      </c>
      <c r="D726" s="580"/>
      <c r="E726" s="580"/>
      <c r="F726" s="580"/>
      <c r="G726" s="580"/>
      <c r="H726" s="580"/>
      <c r="I726" s="580"/>
      <c r="J726" s="580"/>
      <c r="K726" s="580"/>
      <c r="L726" s="580"/>
      <c r="M726" s="458">
        <f>'TSTCH FGD'!$M$101</f>
        <v>0</v>
      </c>
    </row>
    <row r="727" spans="2:13" hidden="1" outlineLevel="1">
      <c r="B727" s="770" t="str">
        <f>'TSTCM FGD'!$B$2</f>
        <v>Texas State Technical College - Marshall</v>
      </c>
      <c r="D727" s="580"/>
      <c r="E727" s="580"/>
      <c r="F727" s="580"/>
      <c r="G727" s="580"/>
      <c r="H727" s="580"/>
      <c r="I727" s="580"/>
      <c r="J727" s="580"/>
      <c r="K727" s="580"/>
      <c r="L727" s="580"/>
      <c r="M727" s="458">
        <f>'TSTCM FGD'!$M$101</f>
        <v>0</v>
      </c>
    </row>
    <row r="728" spans="2:13" hidden="1" outlineLevel="1">
      <c r="B728" s="770" t="str">
        <f>'TSTCW FGD'!$B$2</f>
        <v>Texas State Technical College - Waco</v>
      </c>
      <c r="D728" s="580"/>
      <c r="E728" s="580"/>
      <c r="F728" s="580"/>
      <c r="G728" s="580"/>
      <c r="H728" s="580"/>
      <c r="I728" s="580"/>
      <c r="J728" s="580"/>
      <c r="K728" s="580"/>
      <c r="L728" s="580"/>
      <c r="M728" s="458">
        <f>'TSTCW FGD'!$M$101</f>
        <v>0</v>
      </c>
    </row>
    <row r="729" spans="2:13" hidden="1" outlineLevel="1">
      <c r="B729" s="770" t="str">
        <f>'TSTCWT FGD'!$B$2</f>
        <v>Texas State Technical College - West Texas</v>
      </c>
      <c r="D729" s="580"/>
      <c r="E729" s="580"/>
      <c r="F729" s="580"/>
      <c r="G729" s="580"/>
      <c r="H729" s="580"/>
      <c r="I729" s="580"/>
      <c r="J729" s="580"/>
      <c r="K729" s="580"/>
      <c r="L729" s="580"/>
      <c r="M729" s="458">
        <f>'TSTCWT FGD'!$M$101</f>
        <v>0</v>
      </c>
    </row>
    <row r="730" spans="2:13" hidden="1" outlineLevel="1">
      <c r="B730" s="770" t="str">
        <f>'TSTCNT FGD'!$B$2</f>
        <v>Texas State Technical College - North Texas</v>
      </c>
      <c r="D730" s="580"/>
      <c r="E730" s="580"/>
      <c r="F730" s="580"/>
      <c r="G730" s="580"/>
      <c r="H730" s="580"/>
      <c r="I730" s="580"/>
      <c r="J730" s="580"/>
      <c r="K730" s="580"/>
      <c r="L730" s="580"/>
      <c r="M730" s="458">
        <f>'TSTCNT FGD'!$M$101</f>
        <v>0</v>
      </c>
    </row>
    <row r="731" spans="2:13" hidden="1" outlineLevel="1">
      <c r="B731" s="770" t="str">
        <f>'TSTCFB FGD'!$B$2</f>
        <v>Texas State Technical College - Fort Bend</v>
      </c>
      <c r="D731" s="580"/>
      <c r="E731" s="580"/>
      <c r="F731" s="580"/>
      <c r="G731" s="580"/>
      <c r="H731" s="580"/>
      <c r="I731" s="580"/>
      <c r="J731" s="580"/>
      <c r="K731" s="580"/>
      <c r="L731" s="580"/>
      <c r="M731" s="458">
        <f>'TSTCFB FGD'!$M$101</f>
        <v>0</v>
      </c>
    </row>
    <row r="732" spans="2:13" collapsed="1">
      <c r="B732" s="440" t="s">
        <v>92</v>
      </c>
      <c r="D732" s="580"/>
      <c r="E732" s="580"/>
      <c r="F732" s="580"/>
      <c r="G732" s="580"/>
      <c r="H732" s="580"/>
      <c r="I732" s="580"/>
      <c r="J732" s="580"/>
      <c r="K732" s="580"/>
      <c r="L732" s="580"/>
      <c r="M732" s="609">
        <f>SUM(M723:M731)</f>
        <v>0</v>
      </c>
    </row>
    <row r="733" spans="2:13">
      <c r="D733" s="580"/>
      <c r="E733" s="580"/>
      <c r="F733" s="580"/>
      <c r="G733" s="580"/>
      <c r="H733" s="580"/>
      <c r="I733" s="580"/>
      <c r="J733" s="580"/>
      <c r="K733" s="580"/>
      <c r="L733" s="778"/>
      <c r="M733" s="611"/>
    </row>
    <row r="734" spans="2:13">
      <c r="E734" s="428"/>
    </row>
    <row r="736" spans="2:13" ht="12" customHeight="1">
      <c r="B736" s="449" t="s">
        <v>200</v>
      </c>
      <c r="C736" s="449"/>
    </row>
    <row r="737" spans="1:14">
      <c r="A737" s="779"/>
      <c r="B737" s="780"/>
      <c r="C737" s="780"/>
      <c r="D737" s="780"/>
      <c r="E737" s="780"/>
      <c r="F737" s="780"/>
      <c r="G737" s="780"/>
      <c r="H737" s="780"/>
      <c r="I737" s="780"/>
      <c r="J737" s="780"/>
      <c r="K737" s="780"/>
      <c r="L737" s="780"/>
      <c r="M737" s="780"/>
    </row>
    <row r="738" spans="1:14">
      <c r="A738" s="779">
        <v>8</v>
      </c>
      <c r="B738" s="449" t="s">
        <v>0</v>
      </c>
      <c r="C738" s="449"/>
    </row>
    <row r="739" spans="1:14">
      <c r="A739" s="779">
        <v>9</v>
      </c>
      <c r="B739" s="440" t="s">
        <v>1</v>
      </c>
      <c r="D739" s="596">
        <f>D19</f>
        <v>116983812</v>
      </c>
      <c r="E739" s="596">
        <f t="shared" ref="E739:M739" si="68">E19</f>
        <v>0</v>
      </c>
      <c r="F739" s="596">
        <f t="shared" si="68"/>
        <v>0</v>
      </c>
      <c r="G739" s="596">
        <f t="shared" si="68"/>
        <v>0</v>
      </c>
      <c r="H739" s="596">
        <f t="shared" si="68"/>
        <v>0</v>
      </c>
      <c r="I739" s="596">
        <f t="shared" si="68"/>
        <v>0</v>
      </c>
      <c r="J739" s="596">
        <f t="shared" si="68"/>
        <v>0</v>
      </c>
      <c r="K739" s="596">
        <f t="shared" si="68"/>
        <v>0</v>
      </c>
      <c r="L739" s="596">
        <f t="shared" si="68"/>
        <v>0</v>
      </c>
      <c r="M739" s="596">
        <f t="shared" si="68"/>
        <v>116983812</v>
      </c>
      <c r="N739" s="596"/>
    </row>
    <row r="740" spans="1:14">
      <c r="A740" s="779">
        <v>10</v>
      </c>
      <c r="B740" s="440" t="s">
        <v>2</v>
      </c>
      <c r="D740" s="596">
        <f>D29</f>
        <v>-21159</v>
      </c>
      <c r="E740" s="596">
        <f t="shared" ref="E740:M740" si="69">E29</f>
        <v>0</v>
      </c>
      <c r="F740" s="596">
        <f t="shared" si="69"/>
        <v>0</v>
      </c>
      <c r="G740" s="596">
        <f t="shared" si="69"/>
        <v>3380977</v>
      </c>
      <c r="H740" s="596">
        <f t="shared" si="69"/>
        <v>0</v>
      </c>
      <c r="I740" s="596">
        <f t="shared" si="69"/>
        <v>0</v>
      </c>
      <c r="J740" s="596">
        <f t="shared" si="69"/>
        <v>0</v>
      </c>
      <c r="K740" s="596">
        <f t="shared" si="69"/>
        <v>0</v>
      </c>
      <c r="L740" s="596">
        <f t="shared" si="69"/>
        <v>0</v>
      </c>
      <c r="M740" s="596">
        <f t="shared" si="69"/>
        <v>3359818</v>
      </c>
      <c r="N740" s="596"/>
    </row>
    <row r="741" spans="1:14">
      <c r="A741" s="779">
        <v>11</v>
      </c>
      <c r="B741" s="440" t="s">
        <v>95</v>
      </c>
      <c r="D741" s="596">
        <f>D39</f>
        <v>0</v>
      </c>
      <c r="E741" s="596">
        <f t="shared" ref="E741:M741" si="70">E39</f>
        <v>0</v>
      </c>
      <c r="F741" s="596">
        <f t="shared" si="70"/>
        <v>0</v>
      </c>
      <c r="G741" s="596">
        <f t="shared" si="70"/>
        <v>0</v>
      </c>
      <c r="H741" s="596">
        <f t="shared" si="70"/>
        <v>0</v>
      </c>
      <c r="I741" s="596">
        <f t="shared" si="70"/>
        <v>0</v>
      </c>
      <c r="J741" s="596">
        <f t="shared" si="70"/>
        <v>0</v>
      </c>
      <c r="K741" s="596">
        <f t="shared" si="70"/>
        <v>0</v>
      </c>
      <c r="L741" s="596">
        <f t="shared" si="70"/>
        <v>0</v>
      </c>
      <c r="M741" s="596">
        <f t="shared" si="70"/>
        <v>0</v>
      </c>
      <c r="N741" s="596"/>
    </row>
    <row r="742" spans="1:14">
      <c r="A742" s="779">
        <v>12</v>
      </c>
      <c r="B742" s="440" t="s">
        <v>1334</v>
      </c>
      <c r="D742" s="596">
        <f>D49</f>
        <v>8662500</v>
      </c>
      <c r="E742" s="596">
        <f t="shared" ref="E742:M742" si="71">E49</f>
        <v>0</v>
      </c>
      <c r="F742" s="596">
        <f t="shared" si="71"/>
        <v>0</v>
      </c>
      <c r="G742" s="596">
        <f t="shared" si="71"/>
        <v>0</v>
      </c>
      <c r="H742" s="596">
        <f t="shared" si="71"/>
        <v>0</v>
      </c>
      <c r="I742" s="596">
        <f t="shared" si="71"/>
        <v>0</v>
      </c>
      <c r="J742" s="596">
        <f t="shared" si="71"/>
        <v>0</v>
      </c>
      <c r="K742" s="596">
        <f t="shared" si="71"/>
        <v>0</v>
      </c>
      <c r="L742" s="596">
        <f t="shared" si="71"/>
        <v>0</v>
      </c>
      <c r="M742" s="596">
        <f t="shared" si="71"/>
        <v>8662500</v>
      </c>
      <c r="N742" s="596"/>
    </row>
    <row r="743" spans="1:14">
      <c r="A743" s="779">
        <v>13</v>
      </c>
      <c r="B743" s="440" t="s">
        <v>49</v>
      </c>
      <c r="D743" s="596">
        <f>D59</f>
        <v>0</v>
      </c>
      <c r="E743" s="596">
        <f t="shared" ref="E743:M743" si="72">E59</f>
        <v>0</v>
      </c>
      <c r="F743" s="596">
        <f t="shared" si="72"/>
        <v>0</v>
      </c>
      <c r="G743" s="596">
        <f t="shared" si="72"/>
        <v>0</v>
      </c>
      <c r="H743" s="596">
        <f t="shared" si="72"/>
        <v>0</v>
      </c>
      <c r="I743" s="596">
        <f t="shared" si="72"/>
        <v>0</v>
      </c>
      <c r="J743" s="596">
        <f t="shared" si="72"/>
        <v>0</v>
      </c>
      <c r="K743" s="596">
        <f t="shared" si="72"/>
        <v>0</v>
      </c>
      <c r="L743" s="596">
        <f t="shared" si="72"/>
        <v>0</v>
      </c>
      <c r="M743" s="596">
        <f t="shared" si="72"/>
        <v>0</v>
      </c>
      <c r="N743" s="596"/>
    </row>
    <row r="744" spans="1:14">
      <c r="A744" s="779">
        <v>14</v>
      </c>
      <c r="B744" s="464" t="s">
        <v>3</v>
      </c>
      <c r="C744" s="464"/>
      <c r="D744" s="781">
        <f t="shared" ref="D744:M744" si="73">SUM(D739:D743)</f>
        <v>125625153</v>
      </c>
      <c r="E744" s="781">
        <f t="shared" si="73"/>
        <v>0</v>
      </c>
      <c r="F744" s="781">
        <f t="shared" si="73"/>
        <v>0</v>
      </c>
      <c r="G744" s="781">
        <f t="shared" si="73"/>
        <v>3380977</v>
      </c>
      <c r="H744" s="781">
        <f t="shared" si="73"/>
        <v>0</v>
      </c>
      <c r="I744" s="781">
        <f t="shared" si="73"/>
        <v>0</v>
      </c>
      <c r="J744" s="781">
        <f t="shared" si="73"/>
        <v>0</v>
      </c>
      <c r="K744" s="781">
        <f t="shared" si="73"/>
        <v>0</v>
      </c>
      <c r="L744" s="781">
        <f t="shared" si="73"/>
        <v>0</v>
      </c>
      <c r="M744" s="781">
        <f t="shared" si="73"/>
        <v>129006130</v>
      </c>
      <c r="N744" s="782" t="str">
        <f>IF(M744&lt;&gt;M69,"Error","")</f>
        <v/>
      </c>
    </row>
    <row r="745" spans="1:14">
      <c r="A745" s="779">
        <v>15</v>
      </c>
      <c r="D745" s="596"/>
      <c r="E745" s="596"/>
      <c r="F745" s="596"/>
      <c r="G745" s="596"/>
      <c r="H745" s="596"/>
      <c r="I745" s="596"/>
      <c r="J745" s="596"/>
      <c r="K745" s="596"/>
      <c r="L745" s="596"/>
      <c r="M745" s="596"/>
      <c r="N745" s="596"/>
    </row>
    <row r="746" spans="1:14">
      <c r="A746" s="779">
        <v>16</v>
      </c>
      <c r="B746" s="449" t="s">
        <v>4</v>
      </c>
    </row>
    <row r="747" spans="1:14">
      <c r="A747" s="779"/>
      <c r="B747" s="469" t="s">
        <v>678</v>
      </c>
      <c r="C747" s="469"/>
      <c r="D747" s="781">
        <f>D752-SUM(D748:D751)</f>
        <v>7383571</v>
      </c>
      <c r="E747" s="781">
        <f>E752-SUM(E748:E751)</f>
        <v>48518375</v>
      </c>
      <c r="F747" s="781">
        <f t="shared" ref="F747:M747" si="74">F752-SUM(F748:F751)</f>
        <v>0</v>
      </c>
      <c r="G747" s="781">
        <f t="shared" si="74"/>
        <v>0</v>
      </c>
      <c r="H747" s="781">
        <f t="shared" si="74"/>
        <v>0</v>
      </c>
      <c r="I747" s="781">
        <f t="shared" si="74"/>
        <v>0</v>
      </c>
      <c r="J747" s="781">
        <f t="shared" si="74"/>
        <v>0</v>
      </c>
      <c r="K747" s="781">
        <f t="shared" si="74"/>
        <v>0</v>
      </c>
      <c r="L747" s="781">
        <f t="shared" si="74"/>
        <v>0</v>
      </c>
      <c r="M747" s="781">
        <f t="shared" si="74"/>
        <v>55901946</v>
      </c>
    </row>
    <row r="748" spans="1:14">
      <c r="A748" s="779"/>
      <c r="B748" s="428" t="s">
        <v>679</v>
      </c>
      <c r="C748" s="428"/>
      <c r="D748" s="596">
        <f>D91</f>
        <v>-177235</v>
      </c>
      <c r="E748" s="596">
        <f t="shared" ref="E748:M748" si="75">E91</f>
        <v>0</v>
      </c>
      <c r="F748" s="596">
        <f t="shared" si="75"/>
        <v>0</v>
      </c>
      <c r="G748" s="596">
        <f t="shared" si="75"/>
        <v>0</v>
      </c>
      <c r="H748" s="596">
        <f t="shared" si="75"/>
        <v>0</v>
      </c>
      <c r="I748" s="596">
        <f t="shared" si="75"/>
        <v>0</v>
      </c>
      <c r="J748" s="596">
        <f t="shared" si="75"/>
        <v>0</v>
      </c>
      <c r="K748" s="596">
        <f t="shared" si="75"/>
        <v>0</v>
      </c>
      <c r="L748" s="596">
        <f t="shared" si="75"/>
        <v>0</v>
      </c>
      <c r="M748" s="596">
        <f t="shared" si="75"/>
        <v>-177235</v>
      </c>
    </row>
    <row r="749" spans="1:14">
      <c r="A749" s="779"/>
      <c r="B749" s="428" t="s">
        <v>681</v>
      </c>
      <c r="C749" s="428"/>
      <c r="D749" s="596">
        <f>D101</f>
        <v>0</v>
      </c>
      <c r="E749" s="596">
        <f t="shared" ref="E749:M749" si="76">E101</f>
        <v>-6831</v>
      </c>
      <c r="F749" s="596">
        <f t="shared" si="76"/>
        <v>0</v>
      </c>
      <c r="G749" s="596">
        <f t="shared" si="76"/>
        <v>0</v>
      </c>
      <c r="H749" s="596">
        <f t="shared" si="76"/>
        <v>0</v>
      </c>
      <c r="I749" s="596">
        <f t="shared" si="76"/>
        <v>0</v>
      </c>
      <c r="J749" s="596">
        <f t="shared" si="76"/>
        <v>0</v>
      </c>
      <c r="K749" s="596">
        <f t="shared" si="76"/>
        <v>0</v>
      </c>
      <c r="L749" s="596">
        <f t="shared" si="76"/>
        <v>0</v>
      </c>
      <c r="M749" s="596">
        <f t="shared" si="76"/>
        <v>-6831</v>
      </c>
    </row>
    <row r="750" spans="1:14">
      <c r="A750" s="779"/>
      <c r="B750" s="428" t="s">
        <v>683</v>
      </c>
      <c r="C750" s="428"/>
      <c r="D750" s="596">
        <f>D111</f>
        <v>0</v>
      </c>
      <c r="E750" s="596">
        <f t="shared" ref="E750:M750" si="77">E111</f>
        <v>0</v>
      </c>
      <c r="F750" s="596">
        <f t="shared" si="77"/>
        <v>0</v>
      </c>
      <c r="G750" s="596">
        <f t="shared" si="77"/>
        <v>0</v>
      </c>
      <c r="H750" s="596">
        <f t="shared" si="77"/>
        <v>0</v>
      </c>
      <c r="I750" s="596">
        <f t="shared" si="77"/>
        <v>0</v>
      </c>
      <c r="J750" s="596">
        <f t="shared" si="77"/>
        <v>0</v>
      </c>
      <c r="K750" s="596">
        <f t="shared" si="77"/>
        <v>0</v>
      </c>
      <c r="L750" s="596">
        <f t="shared" si="77"/>
        <v>0</v>
      </c>
      <c r="M750" s="596">
        <f t="shared" si="77"/>
        <v>0</v>
      </c>
    </row>
    <row r="751" spans="1:14">
      <c r="A751" s="779"/>
      <c r="B751" s="428" t="s">
        <v>685</v>
      </c>
      <c r="C751" s="428"/>
      <c r="D751" s="596">
        <f>D121</f>
        <v>0</v>
      </c>
      <c r="E751" s="596">
        <f t="shared" ref="E751:M751" si="78">E121</f>
        <v>0</v>
      </c>
      <c r="F751" s="596">
        <f t="shared" si="78"/>
        <v>0</v>
      </c>
      <c r="G751" s="596">
        <f t="shared" si="78"/>
        <v>0</v>
      </c>
      <c r="H751" s="596">
        <f t="shared" si="78"/>
        <v>0</v>
      </c>
      <c r="I751" s="596">
        <f t="shared" si="78"/>
        <v>0</v>
      </c>
      <c r="J751" s="596">
        <f t="shared" si="78"/>
        <v>0</v>
      </c>
      <c r="K751" s="596">
        <f t="shared" si="78"/>
        <v>0</v>
      </c>
      <c r="L751" s="596">
        <f t="shared" si="78"/>
        <v>0</v>
      </c>
      <c r="M751" s="596">
        <f t="shared" si="78"/>
        <v>0</v>
      </c>
    </row>
    <row r="752" spans="1:14">
      <c r="A752" s="779"/>
      <c r="B752" s="469" t="s">
        <v>688</v>
      </c>
      <c r="C752" s="483"/>
      <c r="D752" s="485">
        <f>D131</f>
        <v>7206336</v>
      </c>
      <c r="E752" s="485">
        <f t="shared" ref="E752:M752" si="79">E131</f>
        <v>48511544</v>
      </c>
      <c r="F752" s="485">
        <f t="shared" si="79"/>
        <v>0</v>
      </c>
      <c r="G752" s="485">
        <f t="shared" si="79"/>
        <v>0</v>
      </c>
      <c r="H752" s="485">
        <f t="shared" si="79"/>
        <v>0</v>
      </c>
      <c r="I752" s="485">
        <f t="shared" si="79"/>
        <v>0</v>
      </c>
      <c r="J752" s="485">
        <f t="shared" si="79"/>
        <v>0</v>
      </c>
      <c r="K752" s="485">
        <f t="shared" si="79"/>
        <v>0</v>
      </c>
      <c r="L752" s="485">
        <f t="shared" si="79"/>
        <v>0</v>
      </c>
      <c r="M752" s="485">
        <f t="shared" si="79"/>
        <v>55717880</v>
      </c>
    </row>
    <row r="753" spans="1:14">
      <c r="A753" s="779"/>
      <c r="B753" s="428" t="s">
        <v>689</v>
      </c>
      <c r="C753" s="486"/>
      <c r="D753" s="596">
        <f>D141</f>
        <v>0</v>
      </c>
      <c r="E753" s="596">
        <f t="shared" ref="E753:M753" si="80">E141</f>
        <v>0</v>
      </c>
      <c r="F753" s="596">
        <f t="shared" si="80"/>
        <v>0</v>
      </c>
      <c r="G753" s="596">
        <f t="shared" si="80"/>
        <v>0</v>
      </c>
      <c r="H753" s="596">
        <f t="shared" si="80"/>
        <v>0</v>
      </c>
      <c r="I753" s="596">
        <f t="shared" si="80"/>
        <v>0</v>
      </c>
      <c r="J753" s="596">
        <f t="shared" si="80"/>
        <v>0</v>
      </c>
      <c r="K753" s="596">
        <f t="shared" si="80"/>
        <v>0</v>
      </c>
      <c r="L753" s="596">
        <f t="shared" si="80"/>
        <v>0</v>
      </c>
      <c r="M753" s="596">
        <f t="shared" si="80"/>
        <v>0</v>
      </c>
    </row>
    <row r="754" spans="1:14">
      <c r="A754" s="779"/>
      <c r="B754" s="428" t="s">
        <v>691</v>
      </c>
      <c r="C754" s="486"/>
      <c r="D754" s="596">
        <f>D151</f>
        <v>0</v>
      </c>
      <c r="E754" s="596">
        <f t="shared" ref="E754:M754" si="81">E151</f>
        <v>0</v>
      </c>
      <c r="F754" s="596">
        <f t="shared" si="81"/>
        <v>0</v>
      </c>
      <c r="G754" s="596">
        <f t="shared" si="81"/>
        <v>0</v>
      </c>
      <c r="H754" s="596">
        <f t="shared" si="81"/>
        <v>0</v>
      </c>
      <c r="I754" s="596">
        <f t="shared" si="81"/>
        <v>0</v>
      </c>
      <c r="J754" s="596">
        <f t="shared" si="81"/>
        <v>0</v>
      </c>
      <c r="K754" s="596">
        <f t="shared" si="81"/>
        <v>0</v>
      </c>
      <c r="L754" s="596">
        <f t="shared" si="81"/>
        <v>0</v>
      </c>
      <c r="M754" s="596">
        <f t="shared" si="81"/>
        <v>0</v>
      </c>
    </row>
    <row r="755" spans="1:14">
      <c r="A755" s="779"/>
      <c r="B755" s="428" t="s">
        <v>693</v>
      </c>
      <c r="C755" s="486"/>
      <c r="D755" s="596">
        <f>D161</f>
        <v>-676169</v>
      </c>
      <c r="E755" s="596">
        <f t="shared" ref="E755:M755" si="82">E161</f>
        <v>0</v>
      </c>
      <c r="F755" s="596">
        <f t="shared" si="82"/>
        <v>0</v>
      </c>
      <c r="G755" s="596">
        <f t="shared" si="82"/>
        <v>0</v>
      </c>
      <c r="H755" s="596">
        <f t="shared" si="82"/>
        <v>0</v>
      </c>
      <c r="I755" s="596">
        <f t="shared" si="82"/>
        <v>0</v>
      </c>
      <c r="J755" s="596">
        <f t="shared" si="82"/>
        <v>0</v>
      </c>
      <c r="K755" s="596">
        <f t="shared" si="82"/>
        <v>0</v>
      </c>
      <c r="L755" s="596">
        <f t="shared" si="82"/>
        <v>0</v>
      </c>
      <c r="M755" s="596">
        <f t="shared" si="82"/>
        <v>-676169</v>
      </c>
    </row>
    <row r="756" spans="1:14">
      <c r="A756" s="779"/>
      <c r="B756" s="428" t="s">
        <v>696</v>
      </c>
      <c r="C756" s="486"/>
      <c r="D756" s="596">
        <f>D171</f>
        <v>0</v>
      </c>
      <c r="E756" s="596">
        <f t="shared" ref="E756:M756" si="83">E171</f>
        <v>-2142844</v>
      </c>
      <c r="F756" s="596">
        <f t="shared" si="83"/>
        <v>0</v>
      </c>
      <c r="G756" s="596">
        <f t="shared" si="83"/>
        <v>0</v>
      </c>
      <c r="H756" s="596">
        <f t="shared" si="83"/>
        <v>0</v>
      </c>
      <c r="I756" s="596">
        <f t="shared" si="83"/>
        <v>0</v>
      </c>
      <c r="J756" s="596">
        <f t="shared" si="83"/>
        <v>0</v>
      </c>
      <c r="K756" s="596">
        <f t="shared" si="83"/>
        <v>0</v>
      </c>
      <c r="L756" s="596">
        <f t="shared" si="83"/>
        <v>0</v>
      </c>
      <c r="M756" s="596">
        <f t="shared" si="83"/>
        <v>-2142844</v>
      </c>
    </row>
    <row r="757" spans="1:14">
      <c r="A757" s="779"/>
      <c r="B757" s="428" t="s">
        <v>698</v>
      </c>
      <c r="C757" s="486"/>
      <c r="D757" s="596">
        <f>D181</f>
        <v>-2779338</v>
      </c>
      <c r="E757" s="596">
        <f t="shared" ref="E757:M757" si="84">E181</f>
        <v>-20620845</v>
      </c>
      <c r="F757" s="596">
        <f t="shared" si="84"/>
        <v>0</v>
      </c>
      <c r="G757" s="596">
        <f t="shared" si="84"/>
        <v>0</v>
      </c>
      <c r="H757" s="596">
        <f t="shared" si="84"/>
        <v>0</v>
      </c>
      <c r="I757" s="596">
        <f t="shared" si="84"/>
        <v>0</v>
      </c>
      <c r="J757" s="596">
        <f t="shared" si="84"/>
        <v>0</v>
      </c>
      <c r="K757" s="596">
        <f t="shared" si="84"/>
        <v>0</v>
      </c>
      <c r="L757" s="596">
        <f t="shared" si="84"/>
        <v>0</v>
      </c>
      <c r="M757" s="596">
        <f t="shared" si="84"/>
        <v>-23400183</v>
      </c>
    </row>
    <row r="758" spans="1:14">
      <c r="A758" s="779"/>
      <c r="B758" s="497" t="s">
        <v>39</v>
      </c>
      <c r="C758" s="483"/>
      <c r="D758" s="781">
        <f t="shared" ref="D758:M758" si="85">SUM(D752:D757)</f>
        <v>3750829</v>
      </c>
      <c r="E758" s="781">
        <f t="shared" si="85"/>
        <v>25747855</v>
      </c>
      <c r="F758" s="781">
        <f t="shared" si="85"/>
        <v>0</v>
      </c>
      <c r="G758" s="781">
        <f t="shared" si="85"/>
        <v>0</v>
      </c>
      <c r="H758" s="781">
        <f t="shared" si="85"/>
        <v>0</v>
      </c>
      <c r="I758" s="781">
        <f t="shared" si="85"/>
        <v>0</v>
      </c>
      <c r="J758" s="781">
        <f t="shared" si="85"/>
        <v>0</v>
      </c>
      <c r="K758" s="781">
        <f t="shared" si="85"/>
        <v>0</v>
      </c>
      <c r="L758" s="781">
        <f t="shared" si="85"/>
        <v>0</v>
      </c>
      <c r="M758" s="781">
        <f t="shared" si="85"/>
        <v>29498684</v>
      </c>
      <c r="N758" s="782" t="str">
        <f>IF(M758&lt;&gt;M191,"Error","")</f>
        <v/>
      </c>
    </row>
    <row r="759" spans="1:14">
      <c r="A759" s="779"/>
      <c r="B759" s="428"/>
      <c r="C759" s="486"/>
      <c r="D759" s="486"/>
      <c r="E759" s="486"/>
      <c r="F759" s="486"/>
      <c r="G759" s="486"/>
      <c r="H759" s="486"/>
      <c r="I759" s="486"/>
      <c r="J759" s="486"/>
      <c r="K759" s="486"/>
      <c r="L759" s="486"/>
      <c r="M759" s="486"/>
    </row>
    <row r="760" spans="1:14">
      <c r="A760" s="779"/>
      <c r="B760" s="469" t="s">
        <v>703</v>
      </c>
      <c r="C760" s="469"/>
      <c r="D760" s="781">
        <f t="shared" ref="D760:M760" si="86">D765-SUM(D761:D764)</f>
        <v>0</v>
      </c>
      <c r="E760" s="781">
        <f t="shared" si="86"/>
        <v>1866891</v>
      </c>
      <c r="F760" s="781">
        <f t="shared" si="86"/>
        <v>0</v>
      </c>
      <c r="G760" s="781">
        <f t="shared" si="86"/>
        <v>0</v>
      </c>
      <c r="H760" s="781">
        <f t="shared" si="86"/>
        <v>0</v>
      </c>
      <c r="I760" s="781">
        <f t="shared" si="86"/>
        <v>0</v>
      </c>
      <c r="J760" s="781">
        <f t="shared" si="86"/>
        <v>0</v>
      </c>
      <c r="K760" s="781">
        <f t="shared" si="86"/>
        <v>0</v>
      </c>
      <c r="L760" s="781">
        <f t="shared" si="86"/>
        <v>0</v>
      </c>
      <c r="M760" s="781">
        <f t="shared" si="86"/>
        <v>1866891</v>
      </c>
    </row>
    <row r="761" spans="1:14">
      <c r="A761" s="779"/>
      <c r="B761" s="428" t="s">
        <v>679</v>
      </c>
      <c r="C761" s="428"/>
      <c r="D761" s="596">
        <f>D212</f>
        <v>0</v>
      </c>
      <c r="E761" s="596">
        <f t="shared" ref="E761:M761" si="87">E212</f>
        <v>0</v>
      </c>
      <c r="F761" s="596">
        <f t="shared" si="87"/>
        <v>0</v>
      </c>
      <c r="G761" s="596">
        <f t="shared" si="87"/>
        <v>0</v>
      </c>
      <c r="H761" s="596">
        <f t="shared" si="87"/>
        <v>0</v>
      </c>
      <c r="I761" s="596">
        <f t="shared" si="87"/>
        <v>0</v>
      </c>
      <c r="J761" s="596">
        <f t="shared" si="87"/>
        <v>0</v>
      </c>
      <c r="K761" s="596">
        <f t="shared" si="87"/>
        <v>0</v>
      </c>
      <c r="L761" s="596">
        <f t="shared" si="87"/>
        <v>0</v>
      </c>
      <c r="M761" s="596">
        <f t="shared" si="87"/>
        <v>0</v>
      </c>
    </row>
    <row r="762" spans="1:14">
      <c r="A762" s="779"/>
      <c r="B762" s="428" t="s">
        <v>681</v>
      </c>
      <c r="C762" s="428"/>
      <c r="D762" s="596">
        <f>D222</f>
        <v>0</v>
      </c>
      <c r="E762" s="596">
        <f t="shared" ref="E762:M762" si="88">E222</f>
        <v>0</v>
      </c>
      <c r="F762" s="596">
        <f t="shared" si="88"/>
        <v>0</v>
      </c>
      <c r="G762" s="596">
        <f t="shared" si="88"/>
        <v>0</v>
      </c>
      <c r="H762" s="596">
        <f t="shared" si="88"/>
        <v>0</v>
      </c>
      <c r="I762" s="596">
        <f t="shared" si="88"/>
        <v>0</v>
      </c>
      <c r="J762" s="596">
        <f t="shared" si="88"/>
        <v>0</v>
      </c>
      <c r="K762" s="596">
        <f t="shared" si="88"/>
        <v>0</v>
      </c>
      <c r="L762" s="596">
        <f t="shared" si="88"/>
        <v>0</v>
      </c>
      <c r="M762" s="596">
        <f t="shared" si="88"/>
        <v>0</v>
      </c>
    </row>
    <row r="763" spans="1:14">
      <c r="A763" s="779"/>
      <c r="B763" s="428" t="s">
        <v>683</v>
      </c>
      <c r="C763" s="428"/>
      <c r="D763" s="596">
        <f>D232</f>
        <v>0</v>
      </c>
      <c r="E763" s="596">
        <f t="shared" ref="E763:M763" si="89">E232</f>
        <v>0</v>
      </c>
      <c r="F763" s="596">
        <f t="shared" si="89"/>
        <v>0</v>
      </c>
      <c r="G763" s="596">
        <f t="shared" si="89"/>
        <v>0</v>
      </c>
      <c r="H763" s="596">
        <f t="shared" si="89"/>
        <v>0</v>
      </c>
      <c r="I763" s="596">
        <f t="shared" si="89"/>
        <v>0</v>
      </c>
      <c r="J763" s="596">
        <f t="shared" si="89"/>
        <v>0</v>
      </c>
      <c r="K763" s="596">
        <f t="shared" si="89"/>
        <v>0</v>
      </c>
      <c r="L763" s="596">
        <f t="shared" si="89"/>
        <v>0</v>
      </c>
      <c r="M763" s="596">
        <f t="shared" si="89"/>
        <v>0</v>
      </c>
    </row>
    <row r="764" spans="1:14">
      <c r="A764" s="779"/>
      <c r="B764" s="428" t="s">
        <v>685</v>
      </c>
      <c r="C764" s="428"/>
      <c r="D764" s="596">
        <f>D242</f>
        <v>0</v>
      </c>
      <c r="E764" s="596">
        <f t="shared" ref="E764:M764" si="90">E242</f>
        <v>0</v>
      </c>
      <c r="F764" s="596">
        <f t="shared" si="90"/>
        <v>0</v>
      </c>
      <c r="G764" s="596">
        <f t="shared" si="90"/>
        <v>0</v>
      </c>
      <c r="H764" s="596">
        <f t="shared" si="90"/>
        <v>0</v>
      </c>
      <c r="I764" s="596">
        <f t="shared" si="90"/>
        <v>0</v>
      </c>
      <c r="J764" s="596">
        <f t="shared" si="90"/>
        <v>0</v>
      </c>
      <c r="K764" s="596">
        <f t="shared" si="90"/>
        <v>0</v>
      </c>
      <c r="L764" s="596">
        <f t="shared" si="90"/>
        <v>0</v>
      </c>
      <c r="M764" s="596">
        <f t="shared" si="90"/>
        <v>0</v>
      </c>
    </row>
    <row r="765" spans="1:14">
      <c r="A765" s="779"/>
      <c r="B765" s="469" t="s">
        <v>708</v>
      </c>
      <c r="C765" s="483"/>
      <c r="D765" s="485">
        <f>D252</f>
        <v>0</v>
      </c>
      <c r="E765" s="485">
        <f t="shared" ref="E765:M765" si="91">E252</f>
        <v>1866891</v>
      </c>
      <c r="F765" s="485">
        <f t="shared" si="91"/>
        <v>0</v>
      </c>
      <c r="G765" s="485">
        <f t="shared" si="91"/>
        <v>0</v>
      </c>
      <c r="H765" s="485">
        <f t="shared" si="91"/>
        <v>0</v>
      </c>
      <c r="I765" s="485">
        <f t="shared" si="91"/>
        <v>0</v>
      </c>
      <c r="J765" s="485">
        <f t="shared" si="91"/>
        <v>0</v>
      </c>
      <c r="K765" s="485">
        <f t="shared" si="91"/>
        <v>0</v>
      </c>
      <c r="L765" s="485">
        <f t="shared" si="91"/>
        <v>0</v>
      </c>
      <c r="M765" s="485">
        <f t="shared" si="91"/>
        <v>1866891</v>
      </c>
    </row>
    <row r="766" spans="1:14">
      <c r="A766" s="779"/>
      <c r="B766" s="428" t="s">
        <v>689</v>
      </c>
      <c r="C766" s="486"/>
      <c r="D766" s="596">
        <f>D262</f>
        <v>0</v>
      </c>
      <c r="E766" s="596">
        <f t="shared" ref="E766:M766" si="92">E262</f>
        <v>0</v>
      </c>
      <c r="F766" s="596">
        <f t="shared" si="92"/>
        <v>0</v>
      </c>
      <c r="G766" s="596">
        <f t="shared" si="92"/>
        <v>0</v>
      </c>
      <c r="H766" s="596">
        <f t="shared" si="92"/>
        <v>0</v>
      </c>
      <c r="I766" s="596">
        <f t="shared" si="92"/>
        <v>0</v>
      </c>
      <c r="J766" s="596">
        <f t="shared" si="92"/>
        <v>0</v>
      </c>
      <c r="K766" s="596">
        <f t="shared" si="92"/>
        <v>0</v>
      </c>
      <c r="L766" s="596">
        <f t="shared" si="92"/>
        <v>0</v>
      </c>
      <c r="M766" s="596">
        <f t="shared" si="92"/>
        <v>0</v>
      </c>
    </row>
    <row r="767" spans="1:14">
      <c r="A767" s="779"/>
      <c r="B767" s="428" t="s">
        <v>691</v>
      </c>
      <c r="C767" s="486"/>
      <c r="D767" s="596">
        <f>D272</f>
        <v>0</v>
      </c>
      <c r="E767" s="596">
        <f t="shared" ref="E767:M767" si="93">E272</f>
        <v>0</v>
      </c>
      <c r="F767" s="596">
        <f t="shared" si="93"/>
        <v>0</v>
      </c>
      <c r="G767" s="596">
        <f t="shared" si="93"/>
        <v>0</v>
      </c>
      <c r="H767" s="596">
        <f t="shared" si="93"/>
        <v>0</v>
      </c>
      <c r="I767" s="596">
        <f t="shared" si="93"/>
        <v>0</v>
      </c>
      <c r="J767" s="596">
        <f t="shared" si="93"/>
        <v>0</v>
      </c>
      <c r="K767" s="596">
        <f t="shared" si="93"/>
        <v>0</v>
      </c>
      <c r="L767" s="596">
        <f t="shared" si="93"/>
        <v>0</v>
      </c>
      <c r="M767" s="596">
        <f t="shared" si="93"/>
        <v>0</v>
      </c>
    </row>
    <row r="768" spans="1:14">
      <c r="A768" s="779"/>
      <c r="B768" s="428" t="s">
        <v>693</v>
      </c>
      <c r="C768" s="486"/>
      <c r="D768" s="596">
        <f>D282</f>
        <v>0</v>
      </c>
      <c r="E768" s="596">
        <f t="shared" ref="E768:M768" si="94">E282</f>
        <v>0</v>
      </c>
      <c r="F768" s="596">
        <f t="shared" si="94"/>
        <v>0</v>
      </c>
      <c r="G768" s="596">
        <f t="shared" si="94"/>
        <v>0</v>
      </c>
      <c r="H768" s="596">
        <f t="shared" si="94"/>
        <v>0</v>
      </c>
      <c r="I768" s="596">
        <f t="shared" si="94"/>
        <v>0</v>
      </c>
      <c r="J768" s="596">
        <f t="shared" si="94"/>
        <v>0</v>
      </c>
      <c r="K768" s="596">
        <f t="shared" si="94"/>
        <v>0</v>
      </c>
      <c r="L768" s="596">
        <f t="shared" si="94"/>
        <v>0</v>
      </c>
      <c r="M768" s="596">
        <f t="shared" si="94"/>
        <v>0</v>
      </c>
    </row>
    <row r="769" spans="1:14">
      <c r="A769" s="779"/>
      <c r="B769" s="428" t="s">
        <v>696</v>
      </c>
      <c r="C769" s="486"/>
      <c r="D769" s="596">
        <f>D292</f>
        <v>0</v>
      </c>
      <c r="E769" s="596">
        <f t="shared" ref="E769:M769" si="95">E292</f>
        <v>0</v>
      </c>
      <c r="F769" s="596">
        <f t="shared" si="95"/>
        <v>0</v>
      </c>
      <c r="G769" s="596">
        <f t="shared" si="95"/>
        <v>0</v>
      </c>
      <c r="H769" s="596">
        <f t="shared" si="95"/>
        <v>0</v>
      </c>
      <c r="I769" s="596">
        <f t="shared" si="95"/>
        <v>0</v>
      </c>
      <c r="J769" s="596">
        <f t="shared" si="95"/>
        <v>0</v>
      </c>
      <c r="K769" s="596">
        <f t="shared" si="95"/>
        <v>0</v>
      </c>
      <c r="L769" s="596">
        <f t="shared" si="95"/>
        <v>0</v>
      </c>
      <c r="M769" s="596">
        <f t="shared" si="95"/>
        <v>0</v>
      </c>
    </row>
    <row r="770" spans="1:14">
      <c r="A770" s="779"/>
      <c r="B770" s="428" t="s">
        <v>698</v>
      </c>
      <c r="C770" s="486"/>
      <c r="D770" s="596">
        <f>D302</f>
        <v>0</v>
      </c>
      <c r="E770" s="596">
        <f t="shared" ref="E770:M770" si="96">E302</f>
        <v>-968106</v>
      </c>
      <c r="F770" s="596">
        <f t="shared" si="96"/>
        <v>0</v>
      </c>
      <c r="G770" s="596">
        <f t="shared" si="96"/>
        <v>0</v>
      </c>
      <c r="H770" s="596">
        <f t="shared" si="96"/>
        <v>0</v>
      </c>
      <c r="I770" s="596">
        <f t="shared" si="96"/>
        <v>0</v>
      </c>
      <c r="J770" s="596">
        <f t="shared" si="96"/>
        <v>0</v>
      </c>
      <c r="K770" s="596">
        <f t="shared" si="96"/>
        <v>0</v>
      </c>
      <c r="L770" s="596">
        <f t="shared" si="96"/>
        <v>0</v>
      </c>
      <c r="M770" s="596">
        <f t="shared" si="96"/>
        <v>-968106</v>
      </c>
    </row>
    <row r="771" spans="1:14">
      <c r="A771" s="779"/>
      <c r="B771" s="497" t="s">
        <v>40</v>
      </c>
      <c r="C771" s="483"/>
      <c r="D771" s="781">
        <f t="shared" ref="D771:M771" si="97">SUM(D765:D770)</f>
        <v>0</v>
      </c>
      <c r="E771" s="781">
        <f t="shared" si="97"/>
        <v>898785</v>
      </c>
      <c r="F771" s="781">
        <f t="shared" si="97"/>
        <v>0</v>
      </c>
      <c r="G771" s="781">
        <f t="shared" si="97"/>
        <v>0</v>
      </c>
      <c r="H771" s="781">
        <f t="shared" si="97"/>
        <v>0</v>
      </c>
      <c r="I771" s="781">
        <f t="shared" si="97"/>
        <v>0</v>
      </c>
      <c r="J771" s="781">
        <f t="shared" si="97"/>
        <v>0</v>
      </c>
      <c r="K771" s="781">
        <f t="shared" si="97"/>
        <v>0</v>
      </c>
      <c r="L771" s="781">
        <f t="shared" si="97"/>
        <v>0</v>
      </c>
      <c r="M771" s="781">
        <f t="shared" si="97"/>
        <v>898785</v>
      </c>
      <c r="N771" s="782" t="str">
        <f>IF(M771&lt;&gt;M312,"Error","")</f>
        <v/>
      </c>
    </row>
    <row r="772" spans="1:14">
      <c r="A772" s="779"/>
      <c r="B772" s="428"/>
      <c r="C772" s="486"/>
      <c r="D772" s="486"/>
      <c r="E772" s="486"/>
      <c r="F772" s="486"/>
      <c r="G772" s="486"/>
      <c r="H772" s="486"/>
      <c r="I772" s="486"/>
      <c r="J772" s="486"/>
      <c r="K772" s="486"/>
      <c r="L772" s="486"/>
      <c r="M772" s="486"/>
    </row>
    <row r="773" spans="1:14">
      <c r="A773" s="779"/>
      <c r="B773" s="497" t="s">
        <v>714</v>
      </c>
      <c r="C773" s="483"/>
      <c r="D773" s="781">
        <f>D758+D771</f>
        <v>3750829</v>
      </c>
      <c r="E773" s="781">
        <f t="shared" ref="E773:M773" si="98">E758+E771</f>
        <v>26646640</v>
      </c>
      <c r="F773" s="781">
        <f t="shared" si="98"/>
        <v>0</v>
      </c>
      <c r="G773" s="781">
        <f t="shared" si="98"/>
        <v>0</v>
      </c>
      <c r="H773" s="781">
        <f t="shared" si="98"/>
        <v>0</v>
      </c>
      <c r="I773" s="781">
        <f t="shared" si="98"/>
        <v>0</v>
      </c>
      <c r="J773" s="781">
        <f t="shared" si="98"/>
        <v>0</v>
      </c>
      <c r="K773" s="781">
        <f t="shared" si="98"/>
        <v>0</v>
      </c>
      <c r="L773" s="781">
        <f t="shared" si="98"/>
        <v>0</v>
      </c>
      <c r="M773" s="781">
        <f t="shared" si="98"/>
        <v>30397469</v>
      </c>
      <c r="N773" s="782" t="str">
        <f>IF(M773&lt;&gt;M323,"Error","")</f>
        <v/>
      </c>
    </row>
    <row r="774" spans="1:14">
      <c r="A774" s="779"/>
      <c r="B774" s="467"/>
      <c r="C774" s="467"/>
      <c r="D774" s="467"/>
      <c r="E774" s="467"/>
      <c r="F774" s="467"/>
      <c r="G774" s="467"/>
      <c r="H774" s="467"/>
      <c r="I774" s="467"/>
      <c r="J774" s="467"/>
      <c r="K774" s="467"/>
      <c r="L774" s="467"/>
      <c r="M774" s="467"/>
    </row>
    <row r="775" spans="1:14">
      <c r="A775" s="779">
        <v>29</v>
      </c>
      <c r="B775" s="449" t="s">
        <v>6</v>
      </c>
      <c r="C775" s="596"/>
      <c r="D775" s="596"/>
      <c r="E775" s="596"/>
      <c r="F775" s="596"/>
      <c r="G775" s="596"/>
      <c r="H775" s="596"/>
      <c r="I775" s="596"/>
      <c r="J775" s="596"/>
      <c r="K775" s="596"/>
      <c r="L775" s="596"/>
      <c r="M775" s="596"/>
    </row>
    <row r="776" spans="1:14">
      <c r="A776" s="779">
        <v>30</v>
      </c>
      <c r="B776" s="464" t="s">
        <v>7</v>
      </c>
      <c r="C776" s="781">
        <f>C360</f>
        <v>0</v>
      </c>
      <c r="D776" s="781">
        <f>D335</f>
        <v>1577952</v>
      </c>
      <c r="E776" s="781">
        <f t="shared" ref="E776:M776" si="99">E335</f>
        <v>0</v>
      </c>
      <c r="F776" s="781">
        <f t="shared" si="99"/>
        <v>0</v>
      </c>
      <c r="G776" s="781">
        <f t="shared" si="99"/>
        <v>67867778</v>
      </c>
      <c r="H776" s="781">
        <f t="shared" si="99"/>
        <v>0</v>
      </c>
      <c r="I776" s="781">
        <f t="shared" si="99"/>
        <v>0</v>
      </c>
      <c r="J776" s="781">
        <f t="shared" si="99"/>
        <v>0</v>
      </c>
      <c r="K776" s="781">
        <f t="shared" si="99"/>
        <v>0</v>
      </c>
      <c r="L776" s="781">
        <f t="shared" si="99"/>
        <v>0</v>
      </c>
      <c r="M776" s="781">
        <f t="shared" si="99"/>
        <v>69445730</v>
      </c>
      <c r="N776" s="782" t="str">
        <f>IF(M776&lt;&gt;M335,"Error","")</f>
        <v/>
      </c>
    </row>
    <row r="777" spans="1:14">
      <c r="A777" s="779">
        <v>31</v>
      </c>
      <c r="C777" s="596"/>
      <c r="D777" s="596"/>
      <c r="E777" s="596"/>
      <c r="F777" s="596"/>
      <c r="G777" s="596"/>
      <c r="H777" s="596"/>
      <c r="I777" s="596"/>
      <c r="J777" s="596"/>
      <c r="K777" s="596"/>
      <c r="L777" s="596"/>
      <c r="M777" s="596"/>
    </row>
    <row r="778" spans="1:14">
      <c r="A778" s="779">
        <v>32</v>
      </c>
      <c r="B778" s="449" t="s">
        <v>8</v>
      </c>
      <c r="C778" s="596"/>
      <c r="D778" s="596"/>
      <c r="E778" s="596"/>
      <c r="F778" s="596"/>
      <c r="G778" s="596"/>
      <c r="H778" s="596"/>
      <c r="I778" s="596"/>
      <c r="J778" s="596"/>
      <c r="K778" s="596"/>
      <c r="L778" s="596"/>
      <c r="M778" s="596"/>
    </row>
    <row r="779" spans="1:14">
      <c r="A779" s="779">
        <v>33</v>
      </c>
      <c r="B779" s="440" t="s">
        <v>42</v>
      </c>
      <c r="C779" s="596">
        <f t="shared" ref="C779" si="100">C372</f>
        <v>0</v>
      </c>
      <c r="D779" s="596">
        <f>D347</f>
        <v>0</v>
      </c>
      <c r="E779" s="596">
        <f t="shared" ref="E779:M779" si="101">E347</f>
        <v>-2433</v>
      </c>
      <c r="F779" s="596">
        <f t="shared" si="101"/>
        <v>0</v>
      </c>
      <c r="G779" s="596">
        <f t="shared" si="101"/>
        <v>1073</v>
      </c>
      <c r="H779" s="596">
        <f t="shared" si="101"/>
        <v>-6783</v>
      </c>
      <c r="I779" s="596">
        <f t="shared" si="101"/>
        <v>1689</v>
      </c>
      <c r="J779" s="596">
        <f t="shared" si="101"/>
        <v>64142</v>
      </c>
      <c r="K779" s="596">
        <f t="shared" si="101"/>
        <v>0</v>
      </c>
      <c r="L779" s="596">
        <f t="shared" si="101"/>
        <v>0</v>
      </c>
      <c r="M779" s="596">
        <f t="shared" si="101"/>
        <v>57688</v>
      </c>
    </row>
    <row r="780" spans="1:14">
      <c r="A780" s="779">
        <v>34</v>
      </c>
      <c r="B780" s="440" t="s">
        <v>9</v>
      </c>
      <c r="C780" s="596">
        <f>C382</f>
        <v>0</v>
      </c>
      <c r="D780" s="596">
        <f>D357</f>
        <v>0</v>
      </c>
      <c r="E780" s="596">
        <f t="shared" ref="E780:M780" si="102">E357</f>
        <v>383905</v>
      </c>
      <c r="F780" s="596">
        <f t="shared" si="102"/>
        <v>0</v>
      </c>
      <c r="G780" s="596">
        <f t="shared" si="102"/>
        <v>89750</v>
      </c>
      <c r="H780" s="596">
        <f t="shared" si="102"/>
        <v>0</v>
      </c>
      <c r="I780" s="596">
        <f t="shared" si="102"/>
        <v>0</v>
      </c>
      <c r="J780" s="596">
        <f t="shared" si="102"/>
        <v>0</v>
      </c>
      <c r="K780" s="596">
        <f t="shared" si="102"/>
        <v>772379</v>
      </c>
      <c r="L780" s="596">
        <f t="shared" si="102"/>
        <v>0</v>
      </c>
      <c r="M780" s="596">
        <f t="shared" si="102"/>
        <v>1246034</v>
      </c>
    </row>
    <row r="781" spans="1:14">
      <c r="A781" s="779">
        <v>35</v>
      </c>
      <c r="B781" s="440" t="s">
        <v>10</v>
      </c>
      <c r="C781" s="596">
        <f>C392</f>
        <v>0</v>
      </c>
      <c r="D781" s="596">
        <f>D367</f>
        <v>0</v>
      </c>
      <c r="E781" s="596">
        <f t="shared" ref="E781:M781" si="103">E367</f>
        <v>1112687</v>
      </c>
      <c r="F781" s="596">
        <f t="shared" si="103"/>
        <v>0</v>
      </c>
      <c r="G781" s="596">
        <f t="shared" si="103"/>
        <v>1132969</v>
      </c>
      <c r="H781" s="596">
        <f t="shared" si="103"/>
        <v>0</v>
      </c>
      <c r="I781" s="596">
        <f t="shared" si="103"/>
        <v>0</v>
      </c>
      <c r="J781" s="596">
        <f t="shared" si="103"/>
        <v>535614</v>
      </c>
      <c r="K781" s="596">
        <f t="shared" si="103"/>
        <v>0</v>
      </c>
      <c r="L781" s="596">
        <f t="shared" si="103"/>
        <v>0</v>
      </c>
      <c r="M781" s="596">
        <f t="shared" si="103"/>
        <v>2781270</v>
      </c>
    </row>
    <row r="782" spans="1:14">
      <c r="A782" s="779">
        <v>36</v>
      </c>
      <c r="B782" s="440" t="s">
        <v>11</v>
      </c>
      <c r="C782" s="596">
        <f>C402</f>
        <v>0</v>
      </c>
      <c r="D782" s="596">
        <f>D377</f>
        <v>-1110</v>
      </c>
      <c r="E782" s="596">
        <f t="shared" ref="E782:M782" si="104">E377</f>
        <v>3682930</v>
      </c>
      <c r="F782" s="596">
        <f t="shared" si="104"/>
        <v>0</v>
      </c>
      <c r="G782" s="596">
        <f t="shared" si="104"/>
        <v>124492</v>
      </c>
      <c r="H782" s="596">
        <f t="shared" si="104"/>
        <v>0</v>
      </c>
      <c r="I782" s="596">
        <f t="shared" si="104"/>
        <v>0</v>
      </c>
      <c r="J782" s="596">
        <f t="shared" si="104"/>
        <v>0</v>
      </c>
      <c r="K782" s="596">
        <f t="shared" si="104"/>
        <v>0</v>
      </c>
      <c r="L782" s="596">
        <f t="shared" si="104"/>
        <v>0</v>
      </c>
      <c r="M782" s="596">
        <f t="shared" si="104"/>
        <v>3806312</v>
      </c>
    </row>
    <row r="783" spans="1:14">
      <c r="A783" s="779">
        <v>37</v>
      </c>
      <c r="B783" s="440" t="s">
        <v>12</v>
      </c>
      <c r="C783" s="596">
        <f>C412</f>
        <v>0</v>
      </c>
      <c r="D783" s="596">
        <f>D387</f>
        <v>0</v>
      </c>
      <c r="E783" s="596">
        <f t="shared" ref="E783:M783" si="105">E387</f>
        <v>0</v>
      </c>
      <c r="F783" s="596">
        <f t="shared" si="105"/>
        <v>5480708</v>
      </c>
      <c r="G783" s="596">
        <f t="shared" si="105"/>
        <v>0</v>
      </c>
      <c r="H783" s="596">
        <f t="shared" si="105"/>
        <v>0</v>
      </c>
      <c r="I783" s="596">
        <f t="shared" si="105"/>
        <v>0</v>
      </c>
      <c r="J783" s="596">
        <f t="shared" si="105"/>
        <v>0</v>
      </c>
      <c r="K783" s="596">
        <f t="shared" si="105"/>
        <v>0</v>
      </c>
      <c r="L783" s="596">
        <f t="shared" si="105"/>
        <v>0</v>
      </c>
      <c r="M783" s="596">
        <f t="shared" si="105"/>
        <v>5480708</v>
      </c>
    </row>
    <row r="784" spans="1:14">
      <c r="A784" s="779">
        <v>38</v>
      </c>
      <c r="B784" s="440" t="s">
        <v>43</v>
      </c>
      <c r="C784" s="596">
        <f>C422</f>
        <v>0</v>
      </c>
      <c r="D784" s="596">
        <f>D397</f>
        <v>0</v>
      </c>
      <c r="E784" s="596">
        <f t="shared" ref="E784:M784" si="106">E397</f>
        <v>1187142</v>
      </c>
      <c r="F784" s="596">
        <f t="shared" si="106"/>
        <v>0</v>
      </c>
      <c r="G784" s="596">
        <f t="shared" si="106"/>
        <v>0</v>
      </c>
      <c r="H784" s="596">
        <f t="shared" si="106"/>
        <v>0</v>
      </c>
      <c r="I784" s="596">
        <f t="shared" si="106"/>
        <v>0</v>
      </c>
      <c r="J784" s="596">
        <f t="shared" si="106"/>
        <v>71219</v>
      </c>
      <c r="K784" s="596">
        <f t="shared" si="106"/>
        <v>0</v>
      </c>
      <c r="L784" s="596">
        <f t="shared" si="106"/>
        <v>0</v>
      </c>
      <c r="M784" s="596">
        <f t="shared" si="106"/>
        <v>1258361</v>
      </c>
    </row>
    <row r="785" spans="1:14">
      <c r="A785" s="779">
        <v>39</v>
      </c>
      <c r="B785" s="464" t="s">
        <v>3</v>
      </c>
      <c r="C785" s="781">
        <f>SUM(C779:C784)</f>
        <v>0</v>
      </c>
      <c r="D785" s="781">
        <f t="shared" ref="D785:M785" si="107">SUM(D779:D784)</f>
        <v>-1110</v>
      </c>
      <c r="E785" s="781">
        <f t="shared" si="107"/>
        <v>6364231</v>
      </c>
      <c r="F785" s="781">
        <f t="shared" si="107"/>
        <v>5480708</v>
      </c>
      <c r="G785" s="781">
        <f t="shared" si="107"/>
        <v>1348284</v>
      </c>
      <c r="H785" s="781">
        <f t="shared" si="107"/>
        <v>-6783</v>
      </c>
      <c r="I785" s="781">
        <f t="shared" si="107"/>
        <v>1689</v>
      </c>
      <c r="J785" s="781">
        <f t="shared" si="107"/>
        <v>670975</v>
      </c>
      <c r="K785" s="781">
        <f t="shared" si="107"/>
        <v>772379</v>
      </c>
      <c r="L785" s="781">
        <f t="shared" si="107"/>
        <v>0</v>
      </c>
      <c r="M785" s="781">
        <f t="shared" si="107"/>
        <v>14630373</v>
      </c>
      <c r="N785" s="782" t="str">
        <f>IF(M785&lt;&gt;M407,"Error","")</f>
        <v/>
      </c>
    </row>
    <row r="786" spans="1:14">
      <c r="A786" s="779">
        <v>40</v>
      </c>
      <c r="B786" s="526" t="s">
        <v>67</v>
      </c>
      <c r="C786" s="781">
        <f>C785+C776+C773+C760</f>
        <v>0</v>
      </c>
      <c r="D786" s="781">
        <f>D785+D776+D773+D744</f>
        <v>130952824</v>
      </c>
      <c r="E786" s="781">
        <f t="shared" ref="E786:M786" si="108">E785+E776+E773+E744</f>
        <v>33010871</v>
      </c>
      <c r="F786" s="781">
        <f t="shared" si="108"/>
        <v>5480708</v>
      </c>
      <c r="G786" s="781">
        <f t="shared" si="108"/>
        <v>72597039</v>
      </c>
      <c r="H786" s="781">
        <f t="shared" si="108"/>
        <v>-6783</v>
      </c>
      <c r="I786" s="781">
        <f t="shared" si="108"/>
        <v>1689</v>
      </c>
      <c r="J786" s="781">
        <f t="shared" si="108"/>
        <v>670975</v>
      </c>
      <c r="K786" s="781">
        <f t="shared" si="108"/>
        <v>772379</v>
      </c>
      <c r="L786" s="781">
        <f t="shared" si="108"/>
        <v>0</v>
      </c>
      <c r="M786" s="781">
        <f t="shared" si="108"/>
        <v>243479702</v>
      </c>
      <c r="N786" s="782" t="str">
        <f>IF(M786&lt;&gt;M417,"Error","")</f>
        <v/>
      </c>
    </row>
    <row r="787" spans="1:14">
      <c r="A787" s="779">
        <v>41</v>
      </c>
      <c r="C787" s="596"/>
      <c r="D787" s="596"/>
      <c r="E787" s="596"/>
      <c r="F787" s="596"/>
      <c r="G787" s="596"/>
      <c r="H787" s="596"/>
      <c r="I787" s="596"/>
      <c r="J787" s="596"/>
      <c r="K787" s="596"/>
      <c r="L787" s="596"/>
      <c r="M787" s="596"/>
    </row>
    <row r="788" spans="1:14">
      <c r="A788" s="779">
        <v>42</v>
      </c>
      <c r="B788" s="527" t="s">
        <v>71</v>
      </c>
      <c r="C788" s="783"/>
      <c r="D788" s="783"/>
      <c r="E788" s="783"/>
      <c r="F788" s="783"/>
      <c r="G788" s="783"/>
      <c r="H788" s="783"/>
      <c r="I788" s="783"/>
      <c r="J788" s="783"/>
      <c r="K788" s="783"/>
      <c r="L788" s="783"/>
      <c r="M788" s="783"/>
    </row>
    <row r="789" spans="1:14">
      <c r="A789" s="779">
        <v>43</v>
      </c>
      <c r="B789" s="440" t="s">
        <v>14</v>
      </c>
      <c r="C789" s="596">
        <f t="shared" ref="C789" si="109">C454</f>
        <v>0</v>
      </c>
      <c r="D789" s="596">
        <f>D429</f>
        <v>60951413</v>
      </c>
      <c r="E789" s="596">
        <f t="shared" ref="E789:M789" si="110">E429</f>
        <v>9937588</v>
      </c>
      <c r="F789" s="596">
        <f t="shared" si="110"/>
        <v>0</v>
      </c>
      <c r="G789" s="596">
        <f t="shared" si="110"/>
        <v>10943164</v>
      </c>
      <c r="H789" s="596">
        <f t="shared" si="110"/>
        <v>0</v>
      </c>
      <c r="I789" s="596">
        <f t="shared" si="110"/>
        <v>0</v>
      </c>
      <c r="J789" s="596">
        <f t="shared" si="110"/>
        <v>0</v>
      </c>
      <c r="K789" s="596">
        <f t="shared" si="110"/>
        <v>0</v>
      </c>
      <c r="L789" s="596">
        <f t="shared" si="110"/>
        <v>0</v>
      </c>
      <c r="M789" s="596">
        <f t="shared" si="110"/>
        <v>81832165</v>
      </c>
    </row>
    <row r="790" spans="1:14">
      <c r="A790" s="779">
        <v>44</v>
      </c>
      <c r="B790" s="440" t="s">
        <v>15</v>
      </c>
      <c r="C790" s="596">
        <f>C464</f>
        <v>0</v>
      </c>
      <c r="D790" s="596">
        <f>D439</f>
        <v>0</v>
      </c>
      <c r="E790" s="596">
        <f t="shared" ref="E790:M790" si="111">E439</f>
        <v>0</v>
      </c>
      <c r="F790" s="596">
        <f t="shared" si="111"/>
        <v>0</v>
      </c>
      <c r="G790" s="596">
        <f t="shared" si="111"/>
        <v>0</v>
      </c>
      <c r="H790" s="596">
        <f t="shared" si="111"/>
        <v>0</v>
      </c>
      <c r="I790" s="596">
        <f t="shared" si="111"/>
        <v>0</v>
      </c>
      <c r="J790" s="596">
        <f t="shared" si="111"/>
        <v>0</v>
      </c>
      <c r="K790" s="596">
        <f t="shared" si="111"/>
        <v>0</v>
      </c>
      <c r="L790" s="596">
        <f t="shared" si="111"/>
        <v>0</v>
      </c>
      <c r="M790" s="596">
        <f t="shared" si="111"/>
        <v>0</v>
      </c>
    </row>
    <row r="791" spans="1:14">
      <c r="A791" s="779">
        <v>45</v>
      </c>
      <c r="B791" s="440" t="s">
        <v>16</v>
      </c>
      <c r="C791" s="596">
        <f>C474</f>
        <v>0</v>
      </c>
      <c r="D791" s="596">
        <f>D449</f>
        <v>0</v>
      </c>
      <c r="E791" s="596">
        <f t="shared" ref="E791:M791" si="112">E449</f>
        <v>0</v>
      </c>
      <c r="F791" s="596">
        <f t="shared" si="112"/>
        <v>0</v>
      </c>
      <c r="G791" s="596">
        <f t="shared" si="112"/>
        <v>0</v>
      </c>
      <c r="H791" s="596">
        <f t="shared" si="112"/>
        <v>0</v>
      </c>
      <c r="I791" s="596">
        <f t="shared" si="112"/>
        <v>0</v>
      </c>
      <c r="J791" s="596">
        <f t="shared" si="112"/>
        <v>0</v>
      </c>
      <c r="K791" s="596">
        <f t="shared" si="112"/>
        <v>0</v>
      </c>
      <c r="L791" s="596">
        <f t="shared" si="112"/>
        <v>0</v>
      </c>
      <c r="M791" s="596">
        <f t="shared" si="112"/>
        <v>0</v>
      </c>
    </row>
    <row r="792" spans="1:14">
      <c r="A792" s="779">
        <v>46</v>
      </c>
      <c r="B792" s="440" t="s">
        <v>17</v>
      </c>
      <c r="C792" s="596">
        <f>C484</f>
        <v>0</v>
      </c>
      <c r="D792" s="596">
        <f>D459</f>
        <v>16258235</v>
      </c>
      <c r="E792" s="596">
        <f t="shared" ref="E792:M792" si="113">E459</f>
        <v>2069649</v>
      </c>
      <c r="F792" s="596">
        <f t="shared" si="113"/>
        <v>0</v>
      </c>
      <c r="G792" s="596">
        <f t="shared" si="113"/>
        <v>496927</v>
      </c>
      <c r="H792" s="596">
        <f t="shared" si="113"/>
        <v>0</v>
      </c>
      <c r="I792" s="596">
        <f t="shared" si="113"/>
        <v>0</v>
      </c>
      <c r="J792" s="596">
        <f t="shared" si="113"/>
        <v>0</v>
      </c>
      <c r="K792" s="596">
        <f t="shared" si="113"/>
        <v>0</v>
      </c>
      <c r="L792" s="596">
        <f t="shared" si="113"/>
        <v>0</v>
      </c>
      <c r="M792" s="596">
        <f t="shared" si="113"/>
        <v>18824811</v>
      </c>
    </row>
    <row r="793" spans="1:14">
      <c r="A793" s="779">
        <v>47</v>
      </c>
      <c r="B793" s="440" t="s">
        <v>18</v>
      </c>
      <c r="C793" s="596">
        <f>C494</f>
        <v>0</v>
      </c>
      <c r="D793" s="596">
        <f>D469</f>
        <v>15336518</v>
      </c>
      <c r="E793" s="596">
        <f t="shared" ref="E793:M793" si="114">E469</f>
        <v>3020458</v>
      </c>
      <c r="F793" s="596">
        <f t="shared" si="114"/>
        <v>0</v>
      </c>
      <c r="G793" s="596">
        <f t="shared" si="114"/>
        <v>925699</v>
      </c>
      <c r="H793" s="596">
        <f t="shared" si="114"/>
        <v>0</v>
      </c>
      <c r="I793" s="596">
        <f t="shared" si="114"/>
        <v>0</v>
      </c>
      <c r="J793" s="596">
        <f t="shared" si="114"/>
        <v>0</v>
      </c>
      <c r="K793" s="596">
        <f t="shared" si="114"/>
        <v>0</v>
      </c>
      <c r="L793" s="596">
        <f t="shared" si="114"/>
        <v>0</v>
      </c>
      <c r="M793" s="596">
        <f t="shared" si="114"/>
        <v>19282675</v>
      </c>
    </row>
    <row r="794" spans="1:14">
      <c r="A794" s="779">
        <v>48</v>
      </c>
      <c r="B794" s="440" t="s">
        <v>19</v>
      </c>
      <c r="C794" s="596">
        <f>C504</f>
        <v>0</v>
      </c>
      <c r="D794" s="596">
        <f>D479</f>
        <v>18411322</v>
      </c>
      <c r="E794" s="596">
        <f t="shared" ref="E794:M794" si="115">E479</f>
        <v>6510612</v>
      </c>
      <c r="F794" s="596">
        <f t="shared" si="115"/>
        <v>0</v>
      </c>
      <c r="G794" s="596">
        <f t="shared" si="115"/>
        <v>339251</v>
      </c>
      <c r="H794" s="596">
        <f t="shared" si="115"/>
        <v>0</v>
      </c>
      <c r="I794" s="596">
        <f t="shared" si="115"/>
        <v>0</v>
      </c>
      <c r="J794" s="596">
        <f t="shared" si="115"/>
        <v>0</v>
      </c>
      <c r="K794" s="596">
        <f t="shared" si="115"/>
        <v>0</v>
      </c>
      <c r="L794" s="596">
        <f t="shared" si="115"/>
        <v>0</v>
      </c>
      <c r="M794" s="596">
        <f t="shared" si="115"/>
        <v>25261185</v>
      </c>
    </row>
    <row r="795" spans="1:14">
      <c r="A795" s="779">
        <v>49</v>
      </c>
      <c r="B795" s="440" t="s">
        <v>20</v>
      </c>
      <c r="C795" s="596">
        <f>C514</f>
        <v>0</v>
      </c>
      <c r="D795" s="596">
        <f>D489</f>
        <v>10564422</v>
      </c>
      <c r="E795" s="596">
        <f t="shared" ref="E795:M795" si="116">E489</f>
        <v>5837261</v>
      </c>
      <c r="F795" s="596">
        <f t="shared" si="116"/>
        <v>0</v>
      </c>
      <c r="G795" s="596">
        <f t="shared" si="116"/>
        <v>44003</v>
      </c>
      <c r="H795" s="596">
        <f t="shared" si="116"/>
        <v>0</v>
      </c>
      <c r="I795" s="596">
        <f t="shared" si="116"/>
        <v>0</v>
      </c>
      <c r="J795" s="596">
        <f t="shared" si="116"/>
        <v>0</v>
      </c>
      <c r="K795" s="596">
        <f t="shared" si="116"/>
        <v>0</v>
      </c>
      <c r="L795" s="596">
        <f t="shared" si="116"/>
        <v>0</v>
      </c>
      <c r="M795" s="596">
        <f t="shared" si="116"/>
        <v>16445686</v>
      </c>
    </row>
    <row r="796" spans="1:14">
      <c r="A796" s="779">
        <v>50</v>
      </c>
      <c r="B796" s="440" t="s">
        <v>21</v>
      </c>
      <c r="C796" s="596">
        <f>C524</f>
        <v>0</v>
      </c>
      <c r="D796" s="596">
        <f>D499</f>
        <v>0</v>
      </c>
      <c r="E796" s="596">
        <f t="shared" ref="E796:M796" si="117">E499</f>
        <v>0</v>
      </c>
      <c r="F796" s="596">
        <f t="shared" si="117"/>
        <v>0</v>
      </c>
      <c r="G796" s="596">
        <f t="shared" si="117"/>
        <v>27411065</v>
      </c>
      <c r="H796" s="596">
        <f t="shared" si="117"/>
        <v>0</v>
      </c>
      <c r="I796" s="596">
        <f t="shared" si="117"/>
        <v>0</v>
      </c>
      <c r="J796" s="596">
        <f t="shared" si="117"/>
        <v>0</v>
      </c>
      <c r="K796" s="596">
        <f t="shared" si="117"/>
        <v>0</v>
      </c>
      <c r="L796" s="596">
        <f t="shared" si="117"/>
        <v>0</v>
      </c>
      <c r="M796" s="596">
        <f t="shared" si="117"/>
        <v>27411065</v>
      </c>
    </row>
    <row r="797" spans="1:14">
      <c r="A797" s="779">
        <v>51</v>
      </c>
      <c r="B797" s="440" t="s">
        <v>22</v>
      </c>
      <c r="C797" s="596">
        <f>C534</f>
        <v>0</v>
      </c>
      <c r="D797" s="596">
        <f>D509</f>
        <v>0</v>
      </c>
      <c r="E797" s="596">
        <f t="shared" ref="E797:M797" si="118">E509</f>
        <v>0</v>
      </c>
      <c r="F797" s="596">
        <f t="shared" si="118"/>
        <v>8167298</v>
      </c>
      <c r="G797" s="596">
        <f t="shared" si="118"/>
        <v>0</v>
      </c>
      <c r="H797" s="596">
        <f t="shared" si="118"/>
        <v>0</v>
      </c>
      <c r="I797" s="596">
        <f t="shared" si="118"/>
        <v>0</v>
      </c>
      <c r="J797" s="596">
        <f t="shared" si="118"/>
        <v>0</v>
      </c>
      <c r="K797" s="596">
        <f t="shared" si="118"/>
        <v>0</v>
      </c>
      <c r="L797" s="596">
        <f t="shared" si="118"/>
        <v>0</v>
      </c>
      <c r="M797" s="596">
        <f t="shared" si="118"/>
        <v>8167298</v>
      </c>
    </row>
    <row r="798" spans="1:14">
      <c r="A798" s="779">
        <v>52</v>
      </c>
      <c r="B798" s="441" t="s">
        <v>58</v>
      </c>
      <c r="C798" s="596">
        <f>C544</f>
        <v>0</v>
      </c>
      <c r="D798" s="596">
        <f>D519</f>
        <v>713753</v>
      </c>
      <c r="E798" s="596">
        <f t="shared" ref="E798:M798" si="119">E519</f>
        <v>542538</v>
      </c>
      <c r="F798" s="596">
        <f t="shared" si="119"/>
        <v>173006</v>
      </c>
      <c r="G798" s="596">
        <f t="shared" si="119"/>
        <v>15538543</v>
      </c>
      <c r="H798" s="596">
        <f t="shared" si="119"/>
        <v>0</v>
      </c>
      <c r="I798" s="596">
        <f t="shared" si="119"/>
        <v>0</v>
      </c>
      <c r="J798" s="596">
        <f t="shared" si="119"/>
        <v>0</v>
      </c>
      <c r="K798" s="596">
        <f t="shared" si="119"/>
        <v>0</v>
      </c>
      <c r="L798" s="596">
        <f t="shared" si="119"/>
        <v>0</v>
      </c>
      <c r="M798" s="596">
        <f t="shared" si="119"/>
        <v>16967840</v>
      </c>
    </row>
    <row r="799" spans="1:14">
      <c r="A799" s="779">
        <v>53</v>
      </c>
      <c r="B799" s="566" t="s">
        <v>44</v>
      </c>
      <c r="C799" s="596">
        <f>C554</f>
        <v>0</v>
      </c>
      <c r="D799" s="596">
        <f>D529</f>
        <v>0</v>
      </c>
      <c r="E799" s="596">
        <f t="shared" ref="E799:M799" si="120">E529</f>
        <v>0</v>
      </c>
      <c r="F799" s="596">
        <f t="shared" si="120"/>
        <v>0</v>
      </c>
      <c r="G799" s="596">
        <f t="shared" si="120"/>
        <v>0</v>
      </c>
      <c r="H799" s="596">
        <f t="shared" si="120"/>
        <v>-1856</v>
      </c>
      <c r="I799" s="596">
        <f t="shared" si="120"/>
        <v>0</v>
      </c>
      <c r="J799" s="596">
        <f t="shared" si="120"/>
        <v>6049535</v>
      </c>
      <c r="K799" s="596">
        <f t="shared" si="120"/>
        <v>3</v>
      </c>
      <c r="L799" s="596">
        <f t="shared" si="120"/>
        <v>0</v>
      </c>
      <c r="M799" s="596">
        <f t="shared" si="120"/>
        <v>6047682</v>
      </c>
    </row>
    <row r="800" spans="1:14">
      <c r="A800" s="779">
        <v>54</v>
      </c>
      <c r="B800" s="526" t="s">
        <v>68</v>
      </c>
      <c r="C800" s="781">
        <f>SUM(C789:C799)</f>
        <v>0</v>
      </c>
      <c r="D800" s="781">
        <f t="shared" ref="D800:M800" si="121">SUM(D789:D799)</f>
        <v>122235663</v>
      </c>
      <c r="E800" s="781">
        <f t="shared" si="121"/>
        <v>27918106</v>
      </c>
      <c r="F800" s="781">
        <f t="shared" si="121"/>
        <v>8340304</v>
      </c>
      <c r="G800" s="781">
        <f t="shared" si="121"/>
        <v>55698652</v>
      </c>
      <c r="H800" s="781">
        <f t="shared" si="121"/>
        <v>-1856</v>
      </c>
      <c r="I800" s="781">
        <f t="shared" si="121"/>
        <v>0</v>
      </c>
      <c r="J800" s="781">
        <f t="shared" si="121"/>
        <v>6049535</v>
      </c>
      <c r="K800" s="781">
        <f t="shared" si="121"/>
        <v>3</v>
      </c>
      <c r="L800" s="781">
        <f t="shared" si="121"/>
        <v>0</v>
      </c>
      <c r="M800" s="781">
        <f t="shared" si="121"/>
        <v>220240407</v>
      </c>
      <c r="N800" s="782" t="str">
        <f>IF(M800&lt;&gt;M539,"Error","")</f>
        <v/>
      </c>
    </row>
    <row r="801" spans="1:14">
      <c r="A801" s="779">
        <v>55</v>
      </c>
      <c r="C801" s="596"/>
      <c r="D801" s="596"/>
      <c r="E801" s="596"/>
      <c r="F801" s="596"/>
      <c r="G801" s="596"/>
      <c r="H801" s="596"/>
      <c r="I801" s="596"/>
      <c r="J801" s="596"/>
      <c r="K801" s="596"/>
      <c r="L801" s="596"/>
      <c r="M801" s="596"/>
    </row>
    <row r="802" spans="1:14">
      <c r="A802" s="779">
        <v>56</v>
      </c>
      <c r="B802" s="449" t="s">
        <v>23</v>
      </c>
      <c r="C802" s="596"/>
      <c r="D802" s="596"/>
      <c r="E802" s="596"/>
      <c r="F802" s="596"/>
      <c r="G802" s="596"/>
      <c r="H802" s="596"/>
      <c r="I802" s="596"/>
      <c r="J802" s="596"/>
      <c r="K802" s="596"/>
      <c r="L802" s="596"/>
      <c r="M802" s="596"/>
    </row>
    <row r="803" spans="1:14">
      <c r="A803" s="779">
        <v>57</v>
      </c>
      <c r="B803" s="440" t="s">
        <v>59</v>
      </c>
      <c r="C803" s="596">
        <f t="shared" ref="C803" si="122">C576</f>
        <v>0</v>
      </c>
      <c r="D803" s="596">
        <f>D551</f>
        <v>0</v>
      </c>
      <c r="E803" s="596">
        <f t="shared" ref="E803:M803" si="123">E551</f>
        <v>0</v>
      </c>
      <c r="F803" s="596">
        <f t="shared" si="123"/>
        <v>0</v>
      </c>
      <c r="G803" s="596">
        <f t="shared" si="123"/>
        <v>0</v>
      </c>
      <c r="H803" s="596">
        <f t="shared" si="123"/>
        <v>0</v>
      </c>
      <c r="I803" s="596">
        <f t="shared" si="123"/>
        <v>0</v>
      </c>
      <c r="J803" s="596">
        <f t="shared" si="123"/>
        <v>-16201405</v>
      </c>
      <c r="K803" s="596">
        <f t="shared" si="123"/>
        <v>0</v>
      </c>
      <c r="L803" s="596">
        <f t="shared" si="123"/>
        <v>0</v>
      </c>
      <c r="M803" s="596">
        <f t="shared" si="123"/>
        <v>-16201405</v>
      </c>
    </row>
    <row r="804" spans="1:14">
      <c r="A804" s="779">
        <v>58</v>
      </c>
      <c r="B804" s="440" t="s">
        <v>53</v>
      </c>
      <c r="C804" s="596">
        <f>C586</f>
        <v>0</v>
      </c>
      <c r="D804" s="596">
        <f>D561</f>
        <v>-10821534</v>
      </c>
      <c r="E804" s="596">
        <f t="shared" ref="E804:M804" si="124">E561</f>
        <v>3626081</v>
      </c>
      <c r="F804" s="596">
        <f t="shared" si="124"/>
        <v>3788021</v>
      </c>
      <c r="G804" s="596">
        <f t="shared" si="124"/>
        <v>-16701158</v>
      </c>
      <c r="H804" s="596">
        <f t="shared" si="124"/>
        <v>-1911054</v>
      </c>
      <c r="I804" s="596">
        <f t="shared" si="124"/>
        <v>0</v>
      </c>
      <c r="J804" s="596">
        <f t="shared" si="124"/>
        <v>415464</v>
      </c>
      <c r="K804" s="596">
        <f t="shared" si="124"/>
        <v>19225051</v>
      </c>
      <c r="L804" s="596">
        <f t="shared" si="124"/>
        <v>0</v>
      </c>
      <c r="M804" s="596">
        <f t="shared" si="124"/>
        <v>-2379129</v>
      </c>
    </row>
    <row r="805" spans="1:14">
      <c r="A805" s="779">
        <v>59</v>
      </c>
      <c r="B805" s="440" t="s">
        <v>45</v>
      </c>
      <c r="C805" s="596">
        <f>C596</f>
        <v>0</v>
      </c>
      <c r="D805" s="596">
        <f>D571</f>
        <v>0</v>
      </c>
      <c r="E805" s="596">
        <f t="shared" ref="E805:M805" si="125">E571</f>
        <v>0</v>
      </c>
      <c r="F805" s="596">
        <f t="shared" si="125"/>
        <v>0</v>
      </c>
      <c r="G805" s="596">
        <f t="shared" si="125"/>
        <v>0</v>
      </c>
      <c r="H805" s="596">
        <f t="shared" si="125"/>
        <v>0</v>
      </c>
      <c r="I805" s="596">
        <f t="shared" si="125"/>
        <v>0</v>
      </c>
      <c r="J805" s="596">
        <f t="shared" si="125"/>
        <v>0</v>
      </c>
      <c r="K805" s="596">
        <f t="shared" si="125"/>
        <v>0</v>
      </c>
      <c r="L805" s="596">
        <f t="shared" si="125"/>
        <v>0</v>
      </c>
      <c r="M805" s="596">
        <f t="shared" si="125"/>
        <v>0</v>
      </c>
    </row>
    <row r="806" spans="1:14">
      <c r="A806" s="779">
        <v>60</v>
      </c>
      <c r="B806" s="440" t="s">
        <v>46</v>
      </c>
      <c r="C806" s="596">
        <f>C606</f>
        <v>0</v>
      </c>
      <c r="D806" s="596">
        <f>D581</f>
        <v>0</v>
      </c>
      <c r="E806" s="596">
        <f t="shared" ref="E806:M806" si="126">E581</f>
        <v>0</v>
      </c>
      <c r="F806" s="596">
        <f t="shared" si="126"/>
        <v>-12768</v>
      </c>
      <c r="G806" s="596">
        <f t="shared" si="126"/>
        <v>0</v>
      </c>
      <c r="H806" s="596">
        <f t="shared" si="126"/>
        <v>0</v>
      </c>
      <c r="I806" s="596">
        <f t="shared" si="126"/>
        <v>0</v>
      </c>
      <c r="J806" s="596">
        <f t="shared" si="126"/>
        <v>0</v>
      </c>
      <c r="K806" s="596">
        <f t="shared" si="126"/>
        <v>-19997427</v>
      </c>
      <c r="L806" s="596">
        <f t="shared" si="126"/>
        <v>16234508</v>
      </c>
      <c r="M806" s="596">
        <f t="shared" si="126"/>
        <v>-3775687</v>
      </c>
    </row>
    <row r="807" spans="1:14">
      <c r="A807" s="779">
        <v>61</v>
      </c>
      <c r="B807" s="526" t="s">
        <v>3</v>
      </c>
      <c r="C807" s="781">
        <f>SUM(C803:C806)</f>
        <v>0</v>
      </c>
      <c r="D807" s="781">
        <f t="shared" ref="D807:M807" si="127">SUM(D803:D806)</f>
        <v>-10821534</v>
      </c>
      <c r="E807" s="781">
        <f t="shared" si="127"/>
        <v>3626081</v>
      </c>
      <c r="F807" s="781">
        <f t="shared" si="127"/>
        <v>3775253</v>
      </c>
      <c r="G807" s="781">
        <f t="shared" si="127"/>
        <v>-16701158</v>
      </c>
      <c r="H807" s="781">
        <f t="shared" si="127"/>
        <v>-1911054</v>
      </c>
      <c r="I807" s="781">
        <f t="shared" si="127"/>
        <v>0</v>
      </c>
      <c r="J807" s="781">
        <f t="shared" si="127"/>
        <v>-15785941</v>
      </c>
      <c r="K807" s="781">
        <f t="shared" si="127"/>
        <v>-772376</v>
      </c>
      <c r="L807" s="781">
        <f t="shared" si="127"/>
        <v>16234508</v>
      </c>
      <c r="M807" s="781">
        <f t="shared" si="127"/>
        <v>-22356221</v>
      </c>
      <c r="N807" s="782" t="str">
        <f>IF(M807&lt;&gt;M591,"Error","")</f>
        <v/>
      </c>
    </row>
    <row r="808" spans="1:14">
      <c r="A808" s="779">
        <v>62</v>
      </c>
      <c r="C808" s="596"/>
      <c r="D808" s="596"/>
      <c r="E808" s="596"/>
      <c r="F808" s="596"/>
      <c r="G808" s="596"/>
      <c r="H808" s="596"/>
      <c r="I808" s="596"/>
      <c r="J808" s="596"/>
      <c r="K808" s="596"/>
      <c r="L808" s="596"/>
      <c r="M808" s="596"/>
    </row>
    <row r="809" spans="1:14">
      <c r="A809" s="779">
        <v>63</v>
      </c>
      <c r="B809" s="449" t="s">
        <v>24</v>
      </c>
      <c r="C809" s="596"/>
      <c r="D809" s="596"/>
      <c r="E809" s="596"/>
      <c r="F809" s="596"/>
      <c r="G809" s="596"/>
      <c r="H809" s="596"/>
      <c r="I809" s="596"/>
      <c r="J809" s="596"/>
      <c r="K809" s="596"/>
      <c r="L809" s="596"/>
      <c r="M809" s="596"/>
    </row>
    <row r="810" spans="1:14">
      <c r="A810" s="779">
        <v>64</v>
      </c>
      <c r="B810" s="440" t="s">
        <v>47</v>
      </c>
      <c r="C810" s="596">
        <f t="shared" ref="C810" si="128">C628</f>
        <v>0</v>
      </c>
      <c r="D810" s="596">
        <f>D603</f>
        <v>0</v>
      </c>
      <c r="E810" s="596">
        <f t="shared" ref="E810:M810" si="129">E603</f>
        <v>0</v>
      </c>
      <c r="F810" s="596">
        <f t="shared" si="129"/>
        <v>0</v>
      </c>
      <c r="G810" s="596">
        <f t="shared" si="129"/>
        <v>0</v>
      </c>
      <c r="H810" s="596">
        <f t="shared" si="129"/>
        <v>0</v>
      </c>
      <c r="I810" s="596">
        <f t="shared" si="129"/>
        <v>0</v>
      </c>
      <c r="J810" s="596">
        <f t="shared" si="129"/>
        <v>0</v>
      </c>
      <c r="K810" s="596">
        <f t="shared" si="129"/>
        <v>0</v>
      </c>
      <c r="L810" s="596">
        <f t="shared" si="129"/>
        <v>0</v>
      </c>
      <c r="M810" s="596">
        <f t="shared" si="129"/>
        <v>0</v>
      </c>
    </row>
    <row r="811" spans="1:14">
      <c r="A811" s="779">
        <v>65</v>
      </c>
      <c r="B811" s="440" t="s">
        <v>48</v>
      </c>
      <c r="C811" s="596">
        <f>C638</f>
        <v>0</v>
      </c>
      <c r="D811" s="596">
        <f>D613</f>
        <v>0</v>
      </c>
      <c r="E811" s="596">
        <f t="shared" ref="E811:M811" si="130">E613</f>
        <v>0</v>
      </c>
      <c r="F811" s="596">
        <f t="shared" si="130"/>
        <v>0</v>
      </c>
      <c r="G811" s="596">
        <f t="shared" si="130"/>
        <v>0</v>
      </c>
      <c r="H811" s="596">
        <f t="shared" si="130"/>
        <v>0</v>
      </c>
      <c r="I811" s="596">
        <f t="shared" si="130"/>
        <v>0</v>
      </c>
      <c r="J811" s="596">
        <f t="shared" si="130"/>
        <v>0</v>
      </c>
      <c r="K811" s="596">
        <f t="shared" si="130"/>
        <v>0</v>
      </c>
      <c r="L811" s="596">
        <f t="shared" si="130"/>
        <v>0</v>
      </c>
      <c r="M811" s="596">
        <f t="shared" si="130"/>
        <v>0</v>
      </c>
    </row>
    <row r="812" spans="1:14">
      <c r="A812" s="779">
        <v>66</v>
      </c>
      <c r="B812" s="526" t="s">
        <v>3</v>
      </c>
      <c r="C812" s="781">
        <f>SUM(C810:C811)</f>
        <v>0</v>
      </c>
      <c r="D812" s="781">
        <f t="shared" ref="D812:M812" si="131">SUM(D810:D811)</f>
        <v>0</v>
      </c>
      <c r="E812" s="781">
        <f t="shared" si="131"/>
        <v>0</v>
      </c>
      <c r="F812" s="781">
        <f t="shared" si="131"/>
        <v>0</v>
      </c>
      <c r="G812" s="781">
        <f t="shared" si="131"/>
        <v>0</v>
      </c>
      <c r="H812" s="781">
        <f t="shared" si="131"/>
        <v>0</v>
      </c>
      <c r="I812" s="781">
        <f t="shared" si="131"/>
        <v>0</v>
      </c>
      <c r="J812" s="781">
        <f t="shared" si="131"/>
        <v>0</v>
      </c>
      <c r="K812" s="781">
        <f t="shared" si="131"/>
        <v>0</v>
      </c>
      <c r="L812" s="781">
        <f t="shared" si="131"/>
        <v>0</v>
      </c>
      <c r="M812" s="781">
        <f t="shared" si="131"/>
        <v>0</v>
      </c>
      <c r="N812" s="782" t="str">
        <f>IF(M812&lt;&gt;M623,"Error","")</f>
        <v/>
      </c>
    </row>
    <row r="813" spans="1:14">
      <c r="A813" s="779">
        <v>67</v>
      </c>
      <c r="C813" s="596"/>
      <c r="D813" s="596"/>
      <c r="E813" s="596"/>
      <c r="F813" s="596"/>
      <c r="G813" s="596"/>
      <c r="H813" s="596"/>
      <c r="I813" s="596"/>
      <c r="J813" s="596"/>
      <c r="K813" s="596"/>
      <c r="L813" s="596"/>
      <c r="M813" s="596"/>
    </row>
    <row r="814" spans="1:14">
      <c r="A814" s="779">
        <v>68</v>
      </c>
      <c r="B814" s="526" t="s">
        <v>56</v>
      </c>
      <c r="C814" s="781">
        <f>C786-C800+C807+C812</f>
        <v>0</v>
      </c>
      <c r="D814" s="781">
        <f t="shared" ref="D814:M814" si="132">D786-D800+D807+D812</f>
        <v>-2104373</v>
      </c>
      <c r="E814" s="781">
        <f t="shared" si="132"/>
        <v>8718846</v>
      </c>
      <c r="F814" s="781">
        <f t="shared" si="132"/>
        <v>915657</v>
      </c>
      <c r="G814" s="781">
        <f t="shared" si="132"/>
        <v>197229</v>
      </c>
      <c r="H814" s="781">
        <f t="shared" si="132"/>
        <v>-1915981</v>
      </c>
      <c r="I814" s="781">
        <f t="shared" si="132"/>
        <v>1689</v>
      </c>
      <c r="J814" s="781">
        <f t="shared" si="132"/>
        <v>-21164501</v>
      </c>
      <c r="K814" s="781">
        <f t="shared" si="132"/>
        <v>0</v>
      </c>
      <c r="L814" s="781">
        <f t="shared" si="132"/>
        <v>16234508</v>
      </c>
      <c r="M814" s="781">
        <f t="shared" si="132"/>
        <v>883074</v>
      </c>
      <c r="N814" s="782" t="str">
        <f>IF(M814&lt;&gt;M634,"Error","")</f>
        <v/>
      </c>
    </row>
    <row r="815" spans="1:14">
      <c r="A815" s="779">
        <v>69</v>
      </c>
      <c r="B815" s="449"/>
      <c r="C815" s="596"/>
      <c r="D815" s="596"/>
      <c r="E815" s="596"/>
      <c r="F815" s="596"/>
      <c r="G815" s="596"/>
      <c r="H815" s="596"/>
      <c r="I815" s="596"/>
      <c r="J815" s="596"/>
      <c r="K815" s="596"/>
      <c r="L815" s="596"/>
      <c r="M815" s="596"/>
    </row>
    <row r="816" spans="1:14">
      <c r="A816" s="779">
        <v>70</v>
      </c>
      <c r="B816" s="441" t="s">
        <v>64</v>
      </c>
      <c r="C816" s="596">
        <f t="shared" ref="C816" si="133">C670</f>
        <v>0</v>
      </c>
      <c r="D816" s="596">
        <f>D645</f>
        <v>0</v>
      </c>
      <c r="E816" s="596">
        <f t="shared" ref="E816:M816" si="134">E645</f>
        <v>0</v>
      </c>
      <c r="F816" s="596">
        <f t="shared" si="134"/>
        <v>0</v>
      </c>
      <c r="G816" s="596">
        <f t="shared" si="134"/>
        <v>0</v>
      </c>
      <c r="H816" s="596">
        <f t="shared" si="134"/>
        <v>0</v>
      </c>
      <c r="I816" s="596">
        <f t="shared" si="134"/>
        <v>0</v>
      </c>
      <c r="J816" s="596">
        <f t="shared" si="134"/>
        <v>0</v>
      </c>
      <c r="K816" s="596">
        <f t="shared" si="134"/>
        <v>0</v>
      </c>
      <c r="L816" s="596">
        <f t="shared" si="134"/>
        <v>0</v>
      </c>
      <c r="M816" s="596">
        <f t="shared" si="134"/>
        <v>0</v>
      </c>
    </row>
    <row r="817" spans="1:14">
      <c r="A817" s="779">
        <v>72</v>
      </c>
      <c r="B817" s="440" t="s">
        <v>65</v>
      </c>
      <c r="C817" s="596">
        <f>C680</f>
        <v>0</v>
      </c>
      <c r="D817" s="596">
        <f>D655</f>
        <v>0</v>
      </c>
      <c r="E817" s="596">
        <f t="shared" ref="E817:M817" si="135">E655</f>
        <v>0</v>
      </c>
      <c r="F817" s="596">
        <f t="shared" si="135"/>
        <v>0</v>
      </c>
      <c r="G817" s="596">
        <f t="shared" si="135"/>
        <v>0</v>
      </c>
      <c r="H817" s="596">
        <f t="shared" si="135"/>
        <v>0</v>
      </c>
      <c r="I817" s="596">
        <f t="shared" si="135"/>
        <v>0</v>
      </c>
      <c r="J817" s="596">
        <f t="shared" si="135"/>
        <v>0</v>
      </c>
      <c r="K817" s="596">
        <f t="shared" si="135"/>
        <v>0</v>
      </c>
      <c r="L817" s="596">
        <f t="shared" si="135"/>
        <v>-17447340</v>
      </c>
      <c r="M817" s="596">
        <f t="shared" si="135"/>
        <v>-17447340</v>
      </c>
    </row>
    <row r="818" spans="1:14">
      <c r="A818" s="779"/>
      <c r="B818" s="440" t="s">
        <v>173</v>
      </c>
      <c r="C818" s="596">
        <f>C690</f>
        <v>0</v>
      </c>
      <c r="D818" s="596">
        <f>D665</f>
        <v>0</v>
      </c>
      <c r="E818" s="596">
        <f t="shared" ref="E818:M818" si="136">E665</f>
        <v>0</v>
      </c>
      <c r="F818" s="596">
        <f t="shared" si="136"/>
        <v>0</v>
      </c>
      <c r="G818" s="596">
        <f t="shared" si="136"/>
        <v>0</v>
      </c>
      <c r="H818" s="596">
        <f t="shared" si="136"/>
        <v>0</v>
      </c>
      <c r="I818" s="596">
        <f t="shared" si="136"/>
        <v>0</v>
      </c>
      <c r="J818" s="596">
        <f t="shared" si="136"/>
        <v>0</v>
      </c>
      <c r="K818" s="596">
        <f t="shared" si="136"/>
        <v>0</v>
      </c>
      <c r="L818" s="596">
        <f t="shared" si="136"/>
        <v>-28478</v>
      </c>
      <c r="M818" s="596">
        <f t="shared" si="136"/>
        <v>-28478</v>
      </c>
    </row>
    <row r="819" spans="1:14">
      <c r="A819" s="779"/>
      <c r="B819" s="440" t="s">
        <v>174</v>
      </c>
      <c r="C819" s="596">
        <f>C700</f>
        <v>0</v>
      </c>
      <c r="D819" s="596">
        <f>D675</f>
        <v>0</v>
      </c>
      <c r="E819" s="596">
        <f t="shared" ref="E819:M819" si="137">E675</f>
        <v>0</v>
      </c>
      <c r="F819" s="596">
        <f t="shared" si="137"/>
        <v>0</v>
      </c>
      <c r="G819" s="596">
        <f t="shared" si="137"/>
        <v>0</v>
      </c>
      <c r="H819" s="596">
        <f t="shared" si="137"/>
        <v>0</v>
      </c>
      <c r="I819" s="596">
        <f t="shared" si="137"/>
        <v>0</v>
      </c>
      <c r="J819" s="596">
        <f t="shared" si="137"/>
        <v>0</v>
      </c>
      <c r="K819" s="596">
        <f t="shared" si="137"/>
        <v>0</v>
      </c>
      <c r="L819" s="596">
        <f t="shared" si="137"/>
        <v>0</v>
      </c>
      <c r="M819" s="596">
        <f t="shared" si="137"/>
        <v>0</v>
      </c>
    </row>
    <row r="820" spans="1:14">
      <c r="A820" s="779"/>
      <c r="B820" s="440" t="s">
        <v>175</v>
      </c>
      <c r="C820" s="596">
        <f>C711</f>
        <v>0</v>
      </c>
      <c r="D820" s="596">
        <f>D685</f>
        <v>0</v>
      </c>
      <c r="E820" s="596">
        <f t="shared" ref="E820:M820" si="138">E685</f>
        <v>0</v>
      </c>
      <c r="F820" s="596">
        <f t="shared" si="138"/>
        <v>0</v>
      </c>
      <c r="G820" s="596">
        <f t="shared" si="138"/>
        <v>0</v>
      </c>
      <c r="H820" s="596">
        <f t="shared" si="138"/>
        <v>0</v>
      </c>
      <c r="I820" s="596">
        <f t="shared" si="138"/>
        <v>0</v>
      </c>
      <c r="J820" s="596">
        <f t="shared" si="138"/>
        <v>0</v>
      </c>
      <c r="K820" s="596">
        <f t="shared" si="138"/>
        <v>0</v>
      </c>
      <c r="L820" s="596">
        <f t="shared" si="138"/>
        <v>40998</v>
      </c>
      <c r="M820" s="596">
        <f t="shared" si="138"/>
        <v>40998</v>
      </c>
    </row>
    <row r="821" spans="1:14">
      <c r="A821" s="779">
        <v>73</v>
      </c>
      <c r="B821" s="440" t="s">
        <v>66</v>
      </c>
      <c r="C821" s="596">
        <f>C721</f>
        <v>0</v>
      </c>
      <c r="D821" s="596">
        <f>D695</f>
        <v>713753</v>
      </c>
      <c r="E821" s="596">
        <f t="shared" ref="E821:M821" si="139">E695</f>
        <v>542538</v>
      </c>
      <c r="F821" s="596">
        <f t="shared" si="139"/>
        <v>173006</v>
      </c>
      <c r="G821" s="596">
        <f t="shared" si="139"/>
        <v>15538543</v>
      </c>
      <c r="H821" s="596">
        <f t="shared" si="139"/>
        <v>0</v>
      </c>
      <c r="I821" s="596">
        <f t="shared" si="139"/>
        <v>0</v>
      </c>
      <c r="J821" s="596">
        <f t="shared" si="139"/>
        <v>16201405</v>
      </c>
      <c r="K821" s="596">
        <f t="shared" si="139"/>
        <v>0</v>
      </c>
      <c r="L821" s="596">
        <f t="shared" si="139"/>
        <v>0</v>
      </c>
      <c r="M821" s="596">
        <f t="shared" si="139"/>
        <v>33169245</v>
      </c>
    </row>
    <row r="822" spans="1:14" ht="13.8" thickBot="1">
      <c r="A822" s="779">
        <v>74</v>
      </c>
      <c r="B822" s="599" t="s">
        <v>57</v>
      </c>
      <c r="C822" s="600">
        <f t="shared" ref="C822:M822" si="140">SUM(C814:C821)</f>
        <v>0</v>
      </c>
      <c r="D822" s="600">
        <f t="shared" si="140"/>
        <v>-1390620</v>
      </c>
      <c r="E822" s="600">
        <f t="shared" si="140"/>
        <v>9261384</v>
      </c>
      <c r="F822" s="600">
        <f t="shared" si="140"/>
        <v>1088663</v>
      </c>
      <c r="G822" s="600">
        <f t="shared" si="140"/>
        <v>15735772</v>
      </c>
      <c r="H822" s="600">
        <f t="shared" si="140"/>
        <v>-1915981</v>
      </c>
      <c r="I822" s="600">
        <f t="shared" si="140"/>
        <v>1689</v>
      </c>
      <c r="J822" s="600">
        <f t="shared" si="140"/>
        <v>-4963096</v>
      </c>
      <c r="K822" s="600">
        <f t="shared" si="140"/>
        <v>0</v>
      </c>
      <c r="L822" s="600">
        <f t="shared" si="140"/>
        <v>-1200312</v>
      </c>
      <c r="M822" s="600">
        <f t="shared" si="140"/>
        <v>16617499</v>
      </c>
      <c r="N822" s="782" t="str">
        <f>IF(M822&lt;&gt;M705,"Error","")</f>
        <v/>
      </c>
    </row>
    <row r="823" spans="1:14" ht="13.8" thickTop="1"/>
  </sheetData>
  <dataConsolidate link="1">
    <dataRefs count="7">
      <dataRef ref="D10:M101" sheet="LIT FGD"/>
      <dataRef ref="D10:M101" sheet="LSCO FGD"/>
      <dataRef ref="D10:M101" sheet="LSCPA FGD"/>
      <dataRef ref="D10:M101" sheet="TSTCH FGD"/>
      <dataRef ref="D10:M101" sheet="TSTCM FGD"/>
      <dataRef ref="D10:M101" sheet="TSTCW FGD"/>
      <dataRef ref="D10:M101" sheet="TSTCWT FGD"/>
    </dataRefs>
  </dataConsolidate>
  <mergeCells count="5">
    <mergeCell ref="G419:K419"/>
    <mergeCell ref="B2:I2"/>
    <mergeCell ref="B3:F3"/>
    <mergeCell ref="B4:F4"/>
    <mergeCell ref="B6:M6"/>
  </mergeCells>
  <conditionalFormatting sqref="C705:C706">
    <cfRule type="cellIs" dxfId="248" priority="2" stopIfTrue="1" operator="notEqual">
      <formula>#REF!</formula>
    </cfRule>
  </conditionalFormatting>
  <conditionalFormatting sqref="D705:M711">
    <cfRule type="cellIs" dxfId="247" priority="5" stopIfTrue="1" operator="notEqual">
      <formula>#REF!</formula>
    </cfRule>
  </conditionalFormatting>
  <conditionalFormatting sqref="G419:K425 G428:K428">
    <cfRule type="expression" dxfId="246" priority="7">
      <formula>OR(#REF!&gt;0,#REF!&lt;&gt;0,#REF!&lt;&gt;0)</formula>
    </cfRule>
  </conditionalFormatting>
  <conditionalFormatting sqref="G426:K427">
    <cfRule type="expression" dxfId="245" priority="1">
      <formula>OR(#REF!&gt;0,#REF!&lt;&gt;0,#REF!&lt;&gt;0)</formula>
    </cfRule>
  </conditionalFormatting>
  <conditionalFormatting sqref="M732">
    <cfRule type="expression" dxfId="244" priority="4">
      <formula>$M$732&lt;&gt;0</formula>
    </cfRule>
  </conditionalFormatting>
  <conditionalFormatting sqref="M733">
    <cfRule type="expression" dxfId="243" priority="3">
      <formula>$M$705&lt;&gt;$M$722</formula>
    </cfRule>
  </conditionalFormatting>
  <conditionalFormatting sqref="M736">
    <cfRule type="cellIs" dxfId="242" priority="6" operator="notEqual">
      <formula>0</formula>
    </cfRule>
  </conditionalFormatting>
  <hyperlinks>
    <hyperlink ref="O2" location="Index!A1" display="Return to Index" xr:uid="{00000000-0004-0000-1900-000000000000}"/>
  </hyperlinks>
  <printOptions horizontalCentered="1"/>
  <pageMargins left="0.25" right="0.25" top="0.25" bottom="0.25" header="0.5" footer="0.5"/>
  <pageSetup scale="10" pageOrder="overThenDown"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
    <tabColor indexed="47"/>
    <pageSetUpPr fitToPage="1"/>
  </sheetPr>
  <dimension ref="A1:E148"/>
  <sheetViews>
    <sheetView showGridLines="0" zoomScale="65" zoomScaleNormal="65" workbookViewId="0">
      <selection activeCell="I90" sqref="I90"/>
    </sheetView>
  </sheetViews>
  <sheetFormatPr defaultRowHeight="12.75" customHeight="1"/>
  <cols>
    <col min="1" max="1" width="158.6640625" style="428" customWidth="1"/>
    <col min="2" max="2" width="8.88671875" style="428"/>
    <col min="3" max="3" width="54.6640625" style="428" customWidth="1"/>
    <col min="4" max="4" width="20.6640625" style="428" customWidth="1"/>
    <col min="5" max="5" width="9.109375" style="715"/>
    <col min="6" max="16384" width="8.88671875" style="428"/>
  </cols>
  <sheetData>
    <row r="1" spans="1:5" ht="28.8" thickBot="1">
      <c r="A1" s="754" t="s">
        <v>94</v>
      </c>
      <c r="B1" s="428" t="s">
        <v>1129</v>
      </c>
      <c r="C1" s="426" t="s">
        <v>1079</v>
      </c>
    </row>
    <row r="2" spans="1:5" ht="28.2">
      <c r="A2" s="755" t="str">
        <f>'Smmy LIT-TSTC Chrts'!$A$2</f>
        <v>For the Year Ended August 31, 2022</v>
      </c>
      <c r="C2" s="445" t="s">
        <v>62</v>
      </c>
    </row>
    <row r="3" spans="1:5" ht="28.2">
      <c r="A3" s="755" t="str">
        <f>'Smmy LIT-TSTC Chrts'!$A$3</f>
        <v>Source: FY 2022 Annual Financial Report</v>
      </c>
      <c r="C3" s="428" t="s">
        <v>63</v>
      </c>
    </row>
    <row r="5" spans="1:5" ht="12.75" customHeight="1">
      <c r="C5" s="428" t="s">
        <v>184</v>
      </c>
    </row>
    <row r="7" spans="1:5" ht="12.75" customHeight="1">
      <c r="C7" s="1177" t="s">
        <v>25</v>
      </c>
      <c r="D7" s="1177"/>
    </row>
    <row r="8" spans="1:5" ht="12.75" customHeight="1">
      <c r="C8" s="445"/>
      <c r="D8" s="757"/>
    </row>
    <row r="9" spans="1:5" ht="12.75" customHeight="1">
      <c r="C9" s="758" t="s">
        <v>0</v>
      </c>
      <c r="D9" s="759">
        <f>'LIT Sum'!B15</f>
        <v>25695230</v>
      </c>
      <c r="E9" s="722">
        <f>ROUND(D9/$D$14,3)</f>
        <v>0.55200000000000005</v>
      </c>
    </row>
    <row r="10" spans="1:5" ht="12.75" customHeight="1">
      <c r="C10" s="758" t="s">
        <v>4</v>
      </c>
      <c r="D10" s="759">
        <f>'LIT Sum'!B20</f>
        <v>4781874</v>
      </c>
      <c r="E10" s="722">
        <f t="shared" ref="E10:E12" si="0">ROUND(D10/$D$14,3)</f>
        <v>0.10299999999999999</v>
      </c>
    </row>
    <row r="11" spans="1:5" ht="12.75" customHeight="1">
      <c r="C11" s="758" t="s">
        <v>6</v>
      </c>
      <c r="D11" s="759">
        <f>'LIT Sum'!B23</f>
        <v>12001627</v>
      </c>
      <c r="E11" s="722">
        <f t="shared" si="0"/>
        <v>0.25800000000000001</v>
      </c>
    </row>
    <row r="12" spans="1:5" ht="12.75" customHeight="1">
      <c r="C12" s="758" t="s">
        <v>8</v>
      </c>
      <c r="D12" s="759">
        <f>'LIT Sum'!B32</f>
        <v>4054575</v>
      </c>
      <c r="E12" s="722">
        <f t="shared" si="0"/>
        <v>8.6999999999999994E-2</v>
      </c>
    </row>
    <row r="13" spans="1:5" ht="12.75" customHeight="1">
      <c r="C13" s="445"/>
      <c r="D13" s="757"/>
      <c r="E13" s="722"/>
    </row>
    <row r="14" spans="1:5" ht="12.75" customHeight="1">
      <c r="C14" s="760" t="s">
        <v>67</v>
      </c>
      <c r="D14" s="761">
        <f>SUM(D9:D13)</f>
        <v>46533306</v>
      </c>
      <c r="E14" s="722">
        <f>SUM(E9:E13)</f>
        <v>1</v>
      </c>
    </row>
    <row r="20" spans="3:3" ht="12.75" customHeight="1">
      <c r="C20" s="428" t="s">
        <v>88</v>
      </c>
    </row>
    <row r="21" spans="3:3" ht="12.75" customHeight="1">
      <c r="C21" s="428" t="s">
        <v>89</v>
      </c>
    </row>
    <row r="22" spans="3:3" ht="12.75" customHeight="1">
      <c r="C22" s="428" t="s">
        <v>90</v>
      </c>
    </row>
    <row r="23" spans="3:3" ht="12.75" customHeight="1">
      <c r="C23" s="428" t="s">
        <v>91</v>
      </c>
    </row>
    <row r="47" spans="1:1" ht="12.75" customHeight="1">
      <c r="A47" s="1148" t="str">
        <f>C14&amp;" "&amp;TEXT(D14,"$#,###")</f>
        <v>Total Operating Sources $46,533,306</v>
      </c>
    </row>
    <row r="48" spans="1:1" ht="12.75" customHeight="1">
      <c r="A48" s="1148"/>
    </row>
    <row r="52" spans="3:5" ht="12.75" customHeight="1">
      <c r="C52" s="756" t="s">
        <v>25</v>
      </c>
      <c r="D52" s="757"/>
    </row>
    <row r="54" spans="3:5" ht="12.75" customHeight="1">
      <c r="C54" s="758" t="s">
        <v>1</v>
      </c>
      <c r="D54" s="759">
        <f>'LIT Sum'!B10</f>
        <v>22340648</v>
      </c>
      <c r="E54" s="722">
        <f>ROUND(D54/$D$67,3)</f>
        <v>0.48</v>
      </c>
    </row>
    <row r="55" spans="3:5" ht="12.75" customHeight="1">
      <c r="C55" s="758" t="s">
        <v>72</v>
      </c>
      <c r="D55" s="759">
        <f>'LIT Sum'!B11</f>
        <v>801452</v>
      </c>
      <c r="E55" s="722">
        <f t="shared" ref="E55:E66" si="1">ROUND(D55/$D$67,3)</f>
        <v>1.7000000000000001E-2</v>
      </c>
    </row>
    <row r="56" spans="3:5" ht="12.75" customHeight="1">
      <c r="C56" s="762"/>
      <c r="D56" s="759"/>
      <c r="E56" s="722"/>
    </row>
    <row r="57" spans="3:5" ht="12.75" customHeight="1">
      <c r="C57" s="758" t="s">
        <v>1334</v>
      </c>
      <c r="D57" s="759">
        <f>'LIT Sum'!B13</f>
        <v>2553130</v>
      </c>
      <c r="E57" s="722">
        <f t="shared" si="1"/>
        <v>5.5E-2</v>
      </c>
    </row>
    <row r="58" spans="3:5" ht="12.75" customHeight="1">
      <c r="C58" s="762" t="s">
        <v>41</v>
      </c>
      <c r="D58" s="759">
        <f>'LIT Sum'!B14</f>
        <v>0</v>
      </c>
      <c r="E58" s="722">
        <f t="shared" si="1"/>
        <v>0</v>
      </c>
    </row>
    <row r="59" spans="3:5" ht="12.75" customHeight="1">
      <c r="C59" s="758" t="s">
        <v>87</v>
      </c>
      <c r="D59" s="759">
        <f>'LIT Sum'!B20</f>
        <v>4781874</v>
      </c>
      <c r="E59" s="722">
        <f t="shared" si="1"/>
        <v>0.10299999999999999</v>
      </c>
    </row>
    <row r="60" spans="3:5" ht="12.75" customHeight="1">
      <c r="C60" s="758" t="s">
        <v>73</v>
      </c>
      <c r="D60" s="759">
        <f>'LIT Sum'!B23</f>
        <v>12001627</v>
      </c>
      <c r="E60" s="722">
        <f t="shared" si="1"/>
        <v>0.25800000000000001</v>
      </c>
    </row>
    <row r="61" spans="3:5" ht="12.75" customHeight="1">
      <c r="C61" s="758" t="s">
        <v>74</v>
      </c>
      <c r="D61" s="759">
        <f>'LIT Sum'!B26</f>
        <v>48224</v>
      </c>
      <c r="E61" s="722">
        <f t="shared" si="1"/>
        <v>1E-3</v>
      </c>
    </row>
    <row r="62" spans="3:5" ht="12.75" customHeight="1">
      <c r="C62" s="762" t="s">
        <v>27</v>
      </c>
      <c r="D62" s="759">
        <f>'LIT Sum'!B27</f>
        <v>0</v>
      </c>
      <c r="E62" s="722">
        <f t="shared" si="1"/>
        <v>0</v>
      </c>
    </row>
    <row r="63" spans="3:5" ht="12.75" customHeight="1">
      <c r="C63" s="758" t="s">
        <v>75</v>
      </c>
      <c r="D63" s="759">
        <f>'LIT Sum'!B28</f>
        <v>1396136</v>
      </c>
      <c r="E63" s="722">
        <f t="shared" si="1"/>
        <v>0.03</v>
      </c>
    </row>
    <row r="64" spans="3:5" ht="12.75" customHeight="1">
      <c r="C64" s="758" t="s">
        <v>76</v>
      </c>
      <c r="D64" s="759">
        <f>'LIT Sum'!B29</f>
        <v>0</v>
      </c>
      <c r="E64" s="722">
        <f t="shared" si="1"/>
        <v>0</v>
      </c>
    </row>
    <row r="65" spans="1:5" ht="12.75" customHeight="1">
      <c r="C65" s="762" t="s">
        <v>123</v>
      </c>
      <c r="D65" s="759">
        <f>'LIT Sum'!B30</f>
        <v>0</v>
      </c>
      <c r="E65" s="722">
        <f t="shared" si="1"/>
        <v>0</v>
      </c>
    </row>
    <row r="66" spans="1:5" ht="12.75" customHeight="1">
      <c r="C66" s="758" t="s">
        <v>51</v>
      </c>
      <c r="D66" s="759">
        <f>'LIT Sum'!B31</f>
        <v>2610215</v>
      </c>
      <c r="E66" s="722">
        <f t="shared" si="1"/>
        <v>5.6000000000000001E-2</v>
      </c>
    </row>
    <row r="67" spans="1:5" ht="12.75" customHeight="1">
      <c r="C67" s="760" t="s">
        <v>67</v>
      </c>
      <c r="D67" s="761">
        <f>SUM(D54:D66)</f>
        <v>46533306</v>
      </c>
      <c r="E67" s="726">
        <f>SUM(E54:E66)</f>
        <v>1</v>
      </c>
    </row>
    <row r="80" spans="1:5" ht="12.75" customHeight="1">
      <c r="A80" s="763"/>
    </row>
    <row r="81" spans="1:1" ht="12.75" customHeight="1">
      <c r="A81" s="763"/>
    </row>
    <row r="82" spans="1:1" ht="12.75" customHeight="1">
      <c r="A82" s="763"/>
    </row>
    <row r="83" spans="1:1" ht="12.75" customHeight="1">
      <c r="A83" s="763"/>
    </row>
    <row r="84" spans="1:1" ht="12.75" customHeight="1">
      <c r="A84" s="763"/>
    </row>
    <row r="85" spans="1:1" ht="12.75" customHeight="1">
      <c r="A85" s="763"/>
    </row>
    <row r="86" spans="1:1" ht="12.75" customHeight="1">
      <c r="A86" s="763"/>
    </row>
    <row r="87" spans="1:1" ht="12.75" customHeight="1">
      <c r="A87" s="763"/>
    </row>
    <row r="88" spans="1:1" ht="12.75" customHeight="1">
      <c r="A88" s="763"/>
    </row>
    <row r="89" spans="1:1" ht="12.75" customHeight="1">
      <c r="A89" s="763"/>
    </row>
    <row r="90" spans="1:1" ht="12.75" customHeight="1">
      <c r="A90" s="763"/>
    </row>
    <row r="91" spans="1:1" ht="12.75" customHeight="1">
      <c r="A91" s="763"/>
    </row>
    <row r="92" spans="1:1" ht="12.75" customHeight="1">
      <c r="A92" s="1148" t="str">
        <f>C67&amp;" "&amp;TEXT(D67,"$#,###")</f>
        <v>Total Operating Sources $46,533,306</v>
      </c>
    </row>
    <row r="93" spans="1:1" ht="12.75" customHeight="1">
      <c r="A93" s="1148"/>
    </row>
    <row r="94" spans="1:1" ht="12.75" customHeight="1">
      <c r="A94" s="763"/>
    </row>
    <row r="95" spans="1:1" ht="12.75" customHeight="1">
      <c r="A95" s="763"/>
    </row>
    <row r="96" spans="1:1" ht="12.75" customHeight="1">
      <c r="A96" s="763"/>
    </row>
    <row r="97" spans="1:5" ht="12.75" customHeight="1">
      <c r="A97" s="763"/>
    </row>
    <row r="98" spans="1:5" ht="12.75" customHeight="1">
      <c r="A98" s="763"/>
    </row>
    <row r="100" spans="1:5" ht="12.75" customHeight="1">
      <c r="C100" s="1177" t="s">
        <v>13</v>
      </c>
      <c r="D100" s="1177"/>
    </row>
    <row r="101" spans="1:5" ht="12.75" customHeight="1">
      <c r="C101" s="1177"/>
      <c r="D101" s="1177"/>
    </row>
    <row r="102" spans="1:5" ht="12.75" customHeight="1">
      <c r="C102" s="764" t="s">
        <v>14</v>
      </c>
      <c r="D102" s="759">
        <f>'LIT Sum'!B36</f>
        <v>14057590</v>
      </c>
      <c r="E102" s="722">
        <f>ROUND(D102/$D$114,3)</f>
        <v>0.375</v>
      </c>
    </row>
    <row r="103" spans="1:5" ht="12.75" customHeight="1">
      <c r="C103" s="765" t="s">
        <v>15</v>
      </c>
      <c r="D103" s="759">
        <f>'LIT Sum'!B37</f>
        <v>0</v>
      </c>
      <c r="E103" s="722">
        <f t="shared" ref="E103:E112" si="2">ROUND(D103/$D$114,3)</f>
        <v>0</v>
      </c>
    </row>
    <row r="104" spans="1:5" ht="12.75" customHeight="1">
      <c r="C104" s="764" t="s">
        <v>16</v>
      </c>
      <c r="D104" s="759">
        <f>'LIT Sum'!B38</f>
        <v>143984</v>
      </c>
      <c r="E104" s="722">
        <f t="shared" si="2"/>
        <v>4.0000000000000001E-3</v>
      </c>
    </row>
    <row r="105" spans="1:5" ht="12.75" customHeight="1">
      <c r="C105" s="764" t="s">
        <v>17</v>
      </c>
      <c r="D105" s="759">
        <f>'LIT Sum'!B39</f>
        <v>2205582</v>
      </c>
      <c r="E105" s="722">
        <f t="shared" si="2"/>
        <v>5.8999999999999997E-2</v>
      </c>
    </row>
    <row r="106" spans="1:5" ht="12.75" customHeight="1">
      <c r="C106" s="764" t="s">
        <v>18</v>
      </c>
      <c r="D106" s="759">
        <f>'LIT Sum'!B40</f>
        <v>1514868</v>
      </c>
      <c r="E106" s="722">
        <f t="shared" si="2"/>
        <v>0.04</v>
      </c>
    </row>
    <row r="107" spans="1:5" ht="12.75" customHeight="1">
      <c r="C107" s="764" t="s">
        <v>19</v>
      </c>
      <c r="D107" s="759">
        <f>'LIT Sum'!B41</f>
        <v>4655599</v>
      </c>
      <c r="E107" s="722">
        <f t="shared" si="2"/>
        <v>0.124</v>
      </c>
    </row>
    <row r="108" spans="1:5" ht="12.75" customHeight="1">
      <c r="C108" s="764" t="s">
        <v>77</v>
      </c>
      <c r="D108" s="759">
        <f>'LIT Sum'!B42</f>
        <v>2634947</v>
      </c>
      <c r="E108" s="722">
        <f t="shared" si="2"/>
        <v>7.0000000000000007E-2</v>
      </c>
    </row>
    <row r="109" spans="1:5" ht="12.75" customHeight="1">
      <c r="C109" s="764" t="s">
        <v>78</v>
      </c>
      <c r="D109" s="759">
        <f>'LIT Sum'!B43</f>
        <v>8083149</v>
      </c>
      <c r="E109" s="722">
        <f t="shared" si="2"/>
        <v>0.216</v>
      </c>
    </row>
    <row r="110" spans="1:5" ht="12.75" customHeight="1">
      <c r="C110" s="764" t="s">
        <v>22</v>
      </c>
      <c r="D110" s="759">
        <f>'LIT Sum'!B44</f>
        <v>460865</v>
      </c>
      <c r="E110" s="722">
        <f t="shared" si="2"/>
        <v>1.2E-2</v>
      </c>
    </row>
    <row r="111" spans="1:5" ht="12.75" customHeight="1">
      <c r="C111" s="766" t="s">
        <v>29</v>
      </c>
      <c r="D111" s="759">
        <f>'LIT Sum'!B45</f>
        <v>3333404</v>
      </c>
      <c r="E111" s="722">
        <f t="shared" si="2"/>
        <v>8.8999999999999996E-2</v>
      </c>
    </row>
    <row r="112" spans="1:5" ht="12.75" customHeight="1">
      <c r="C112" s="758" t="s">
        <v>52</v>
      </c>
      <c r="D112" s="759">
        <f>'LIT Sum'!B46</f>
        <v>366763</v>
      </c>
      <c r="E112" s="722">
        <f t="shared" si="2"/>
        <v>0.01</v>
      </c>
    </row>
    <row r="113" spans="3:5" ht="12.75" customHeight="1">
      <c r="C113" s="445"/>
      <c r="D113" s="445"/>
    </row>
    <row r="114" spans="3:5" ht="12.75" customHeight="1">
      <c r="C114" s="767" t="s">
        <v>68</v>
      </c>
      <c r="D114" s="761">
        <f>SUM(D102:D113)</f>
        <v>37456751</v>
      </c>
      <c r="E114" s="726">
        <f>SUM(E102:E113)</f>
        <v>0.99899999999999989</v>
      </c>
    </row>
    <row r="116" spans="3:5" ht="12.75" customHeight="1">
      <c r="C116" s="768"/>
    </row>
    <row r="131" spans="1:1" ht="12.75" customHeight="1">
      <c r="A131" s="758"/>
    </row>
    <row r="136" spans="1:1" ht="12.75" customHeight="1">
      <c r="A136" s="1148" t="str">
        <f>C114&amp;" "&amp;TEXT(D114,"$#,###")</f>
        <v>Total Operating Uses $37,456,751</v>
      </c>
    </row>
    <row r="137" spans="1:1" ht="12.75" customHeight="1">
      <c r="A137" s="1148"/>
    </row>
    <row r="139" spans="1:1" ht="16.5" customHeight="1">
      <c r="A139" s="769" t="s">
        <v>69</v>
      </c>
    </row>
    <row r="140" spans="1:1" ht="19.5" customHeight="1">
      <c r="A140" s="758" t="s">
        <v>55</v>
      </c>
    </row>
    <row r="141" spans="1:1" ht="13.5" customHeight="1"/>
    <row r="142" spans="1:1" ht="13.5" customHeight="1"/>
    <row r="143" spans="1:1" ht="13.5" customHeight="1"/>
    <row r="144" spans="1:1" ht="13.5" customHeight="1"/>
    <row r="145" spans="1:1" ht="13.5" customHeight="1"/>
    <row r="146" spans="1:1" ht="12.75" customHeight="1">
      <c r="A146" s="467"/>
    </row>
    <row r="147" spans="1:1" ht="12.75" customHeight="1">
      <c r="A147" s="467"/>
    </row>
    <row r="148" spans="1:1" ht="12.75" customHeight="1">
      <c r="A148" s="467"/>
    </row>
  </sheetData>
  <mergeCells count="6">
    <mergeCell ref="A136:A137"/>
    <mergeCell ref="C100:D100"/>
    <mergeCell ref="C101:D101"/>
    <mergeCell ref="C7:D7"/>
    <mergeCell ref="A47:A48"/>
    <mergeCell ref="A92:A93"/>
  </mergeCells>
  <phoneticPr fontId="0" type="noConversion"/>
  <hyperlinks>
    <hyperlink ref="C1" location="Index!A1" display="Return to Index" xr:uid="{00000000-0004-0000-1A00-000000000000}"/>
  </hyperlinks>
  <printOptions horizontalCentered="1"/>
  <pageMargins left="0.5" right="0.5" top="0.25" bottom="0.25" header="0" footer="0.25"/>
  <pageSetup scale="42" orientation="portrait" r:id="rId1"/>
  <headerFooter alignWithMargins="0"/>
  <rowBreaks count="1" manualBreakCount="1">
    <brk id="118"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66CC"/>
  </sheetPr>
  <dimension ref="B1:J39"/>
  <sheetViews>
    <sheetView showGridLines="0" workbookViewId="0">
      <selection activeCell="E10" sqref="E10"/>
    </sheetView>
  </sheetViews>
  <sheetFormatPr defaultRowHeight="13.2"/>
  <cols>
    <col min="1" max="1" width="2.88671875" customWidth="1"/>
    <col min="2" max="2" width="6.109375" customWidth="1"/>
    <col min="3" max="3" width="39.6640625" customWidth="1"/>
    <col min="4" max="4" width="16.5546875" customWidth="1"/>
    <col min="5" max="5" width="15.6640625" customWidth="1"/>
    <col min="6" max="6" width="4.88671875" customWidth="1"/>
    <col min="7" max="7" width="19.109375" customWidth="1"/>
    <col min="10" max="10" width="17.44140625" customWidth="1"/>
  </cols>
  <sheetData>
    <row r="1" spans="2:10" ht="13.8" thickBot="1">
      <c r="D1" s="16" t="s">
        <v>101</v>
      </c>
      <c r="H1" s="270" t="s">
        <v>1079</v>
      </c>
    </row>
    <row r="2" spans="2:10">
      <c r="D2" s="16" t="s">
        <v>1248</v>
      </c>
    </row>
    <row r="3" spans="2:10">
      <c r="D3" s="16"/>
    </row>
    <row r="4" spans="2:10">
      <c r="B4" s="1" t="s">
        <v>1249</v>
      </c>
    </row>
    <row r="5" spans="2:10">
      <c r="J5" t="s">
        <v>1175</v>
      </c>
    </row>
    <row r="6" spans="2:10" ht="35.25" customHeight="1">
      <c r="C6" s="177" t="s">
        <v>176</v>
      </c>
      <c r="D6" s="173" t="s">
        <v>177</v>
      </c>
      <c r="E6" s="173" t="s">
        <v>172</v>
      </c>
      <c r="J6" s="177" t="s">
        <v>182</v>
      </c>
    </row>
    <row r="7" spans="2:10">
      <c r="B7" s="171">
        <v>490</v>
      </c>
      <c r="C7" s="171" t="s">
        <v>94</v>
      </c>
      <c r="D7" s="170">
        <f>'LIT FGD'!$X$61</f>
        <v>0</v>
      </c>
      <c r="E7" s="170">
        <f>'LIT FGD'!$X$68</f>
        <v>34596685</v>
      </c>
      <c r="J7" s="170">
        <f>'LIT FGD'!$R$69</f>
        <v>23734605</v>
      </c>
    </row>
    <row r="8" spans="2:10">
      <c r="B8" s="171">
        <v>500</v>
      </c>
      <c r="C8" s="171" t="s">
        <v>96</v>
      </c>
      <c r="D8" s="174">
        <f>'LSCO FGD'!$X$61</f>
        <v>0</v>
      </c>
      <c r="E8" s="174">
        <f>'LSCO FGD'!$X$68</f>
        <v>26595148</v>
      </c>
      <c r="J8" s="174">
        <f>'LSCO FGD'!$R$69</f>
        <v>16140335</v>
      </c>
    </row>
    <row r="9" spans="2:10">
      <c r="B9" s="171">
        <v>510</v>
      </c>
      <c r="C9" s="172" t="s">
        <v>109</v>
      </c>
      <c r="D9" s="174">
        <f>'LSCPA FGD'!$X$61</f>
        <v>0</v>
      </c>
      <c r="E9" s="174">
        <f>'LSCPA FGD'!$X$68</f>
        <v>36274567</v>
      </c>
      <c r="J9" s="174">
        <f>'LSCPA FGD'!$R$69</f>
        <v>26077901</v>
      </c>
    </row>
    <row r="10" spans="2:10">
      <c r="B10" s="171">
        <v>520</v>
      </c>
      <c r="C10" s="171" t="s">
        <v>97</v>
      </c>
      <c r="D10" s="174">
        <f>'TSTCH FGD'!$X$61</f>
        <v>0</v>
      </c>
      <c r="E10" s="174">
        <f>'TSTCH FGD'!$X$68</f>
        <v>44418893</v>
      </c>
      <c r="J10" s="174">
        <f>'TSTCH FGD'!$R$69</f>
        <v>36362639</v>
      </c>
    </row>
    <row r="11" spans="2:10">
      <c r="B11" s="171">
        <v>530</v>
      </c>
      <c r="C11" s="171" t="s">
        <v>98</v>
      </c>
      <c r="D11" s="174">
        <f>'TSTCWT FGD'!$X$61</f>
        <v>0</v>
      </c>
      <c r="E11" s="174">
        <f>'TSTCWT FGD'!$X$68</f>
        <v>26037705</v>
      </c>
      <c r="J11" s="174">
        <f>'TSTCWT FGD'!$R$69</f>
        <v>20705035</v>
      </c>
    </row>
    <row r="12" spans="2:10">
      <c r="B12" s="171">
        <v>540</v>
      </c>
      <c r="C12" s="171" t="s">
        <v>99</v>
      </c>
      <c r="D12" s="174">
        <f>'TSTCM FGD'!$X$61</f>
        <v>0</v>
      </c>
      <c r="E12" s="174">
        <f>'TSTCM FGD'!$X$68</f>
        <v>11239201</v>
      </c>
      <c r="J12" s="174">
        <f>'TSTCM FGD'!$R$69</f>
        <v>8296626</v>
      </c>
    </row>
    <row r="13" spans="2:10">
      <c r="B13" s="172">
        <v>550</v>
      </c>
      <c r="C13" s="171" t="s">
        <v>100</v>
      </c>
      <c r="D13" s="175">
        <f>'TSTCW FGD'!$X$61</f>
        <v>0</v>
      </c>
      <c r="E13" s="175">
        <f>'TSTCW FGD'!$X$68</f>
        <v>106004522</v>
      </c>
      <c r="J13" s="175">
        <f>'TSTCW FGD'!$R$69</f>
        <v>82131205</v>
      </c>
    </row>
    <row r="14" spans="2:10" ht="13.8" thickBot="1">
      <c r="C14" s="171" t="s">
        <v>131</v>
      </c>
      <c r="D14" s="176">
        <f>SUM(D7:D13)</f>
        <v>0</v>
      </c>
      <c r="E14" s="176">
        <f>SUM(E7:E13)</f>
        <v>285166721</v>
      </c>
      <c r="J14" s="176">
        <f>SUM(J7:J13)</f>
        <v>213448346</v>
      </c>
    </row>
    <row r="15" spans="2:10" ht="13.8" thickTop="1"/>
    <row r="36" spans="3:10" ht="13.8" thickBot="1">
      <c r="C36" s="95" t="s">
        <v>1260</v>
      </c>
      <c r="D36" s="176">
        <v>0</v>
      </c>
      <c r="E36" s="176">
        <v>192074919</v>
      </c>
      <c r="G36" s="176"/>
      <c r="J36">
        <v>144950336</v>
      </c>
    </row>
    <row r="37" spans="3:10" ht="13.8" thickTop="1"/>
    <row r="39" spans="3:10">
      <c r="D39" s="170">
        <f>D36-D14</f>
        <v>0</v>
      </c>
      <c r="E39" s="170">
        <f>E36-E14</f>
        <v>-93091802</v>
      </c>
      <c r="J39" s="170">
        <f>J36-J14</f>
        <v>-68498010</v>
      </c>
    </row>
  </sheetData>
  <hyperlinks>
    <hyperlink ref="H1" location="Index!A1" display="Return to Index" xr:uid="{00000000-0004-0000-0200-000000000000}"/>
  </hyperlinks>
  <pageMargins left="0.2" right="0.2" top="0.5" bottom="0.5" header="0.3" footer="0.3"/>
  <pageSetup scale="99" orientation="portrait" horizontalDpi="1200" verticalDpi="1200"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ransitionEvaluation="1" transitionEntry="1" codeName="Sheet4">
    <tabColor indexed="13"/>
  </sheetPr>
  <dimension ref="A1:AD74"/>
  <sheetViews>
    <sheetView showGridLines="0" zoomScale="85" zoomScaleNormal="85" workbookViewId="0">
      <pane xSplit="2" ySplit="6" topLeftCell="C7" activePane="bottomRight" state="frozen"/>
      <selection activeCell="I90" sqref="I90"/>
      <selection pane="topRight" activeCell="I90" sqref="I90"/>
      <selection pane="bottomLeft" activeCell="I90" sqref="I90"/>
      <selection pane="bottomRight" activeCell="I90" sqref="I90"/>
    </sheetView>
  </sheetViews>
  <sheetFormatPr defaultColWidth="9.109375" defaultRowHeight="13.2"/>
  <cols>
    <col min="1" max="1" width="61.6640625" style="428" customWidth="1"/>
    <col min="2" max="2" width="17.88671875" style="428" customWidth="1"/>
    <col min="3" max="3" width="14.6640625" style="428" customWidth="1"/>
    <col min="4" max="4" width="14" style="428" customWidth="1"/>
    <col min="5" max="5" width="14.33203125" style="428" customWidth="1"/>
    <col min="6" max="6" width="20.33203125" style="428" customWidth="1"/>
    <col min="7" max="7" width="18.6640625" style="428" customWidth="1"/>
    <col min="8" max="8" width="24.33203125" style="428" customWidth="1"/>
    <col min="9" max="9" width="15.88671875" style="428" customWidth="1"/>
    <col min="10" max="10" width="15.6640625" style="428" customWidth="1"/>
    <col min="11" max="11" width="15.44140625" style="428" customWidth="1"/>
    <col min="12" max="12" width="14.44140625" style="428" customWidth="1"/>
    <col min="13" max="14" width="14.33203125" style="428" customWidth="1"/>
    <col min="15" max="15" width="11.109375" style="428" customWidth="1"/>
    <col min="16" max="16" width="9.5546875" style="428" customWidth="1"/>
    <col min="17" max="16384" width="9.109375" style="428"/>
  </cols>
  <sheetData>
    <row r="1" spans="1:15" ht="16.8" thickTop="1" thickBot="1">
      <c r="A1" s="748" t="str">
        <f>'LIT Chrts'!$A$1</f>
        <v>Lamar Institute of Technology</v>
      </c>
      <c r="B1" s="447" t="s">
        <v>1129</v>
      </c>
      <c r="C1" s="447"/>
      <c r="E1" s="749" t="s">
        <v>1079</v>
      </c>
      <c r="F1" s="1156" t="s">
        <v>1080</v>
      </c>
      <c r="G1" s="1156"/>
      <c r="H1" s="1156"/>
      <c r="I1" s="1156"/>
      <c r="J1" s="1164" t="s">
        <v>1081</v>
      </c>
      <c r="K1" s="1165"/>
      <c r="L1" s="1165"/>
      <c r="M1" s="1165"/>
      <c r="N1" s="1165"/>
      <c r="O1" s="1166"/>
    </row>
    <row r="2" spans="1:15" ht="15.6">
      <c r="A2" s="750" t="str">
        <f>'Smmy LIT-TSTC Chrts'!$A$2</f>
        <v>For the Year Ended August 31, 2022</v>
      </c>
      <c r="B2" s="447"/>
      <c r="C2" s="447"/>
      <c r="D2" s="616"/>
      <c r="E2" s="616"/>
      <c r="F2" s="616"/>
      <c r="J2" s="616"/>
      <c r="K2" s="616"/>
      <c r="L2" s="616"/>
      <c r="M2" s="616"/>
    </row>
    <row r="3" spans="1:15" ht="15.6">
      <c r="A3" s="750" t="str">
        <f>'Smmy LIT-TSTC Chrts'!$A$3</f>
        <v>Source: FY 2022 Annual Financial Report</v>
      </c>
      <c r="B3" s="447"/>
      <c r="C3" s="447"/>
    </row>
    <row r="4" spans="1:15" ht="13.5" customHeight="1">
      <c r="B4" s="439"/>
      <c r="C4" s="439"/>
      <c r="D4" s="1167" t="s">
        <v>80</v>
      </c>
      <c r="E4" s="1167" t="s">
        <v>1053</v>
      </c>
    </row>
    <row r="5" spans="1:15" ht="17.399999999999999">
      <c r="A5" s="617" t="str">
        <f>'Smmy LIT-TSTC Chrts'!$C$34</f>
        <v>Summary Worksheet FY 2022</v>
      </c>
      <c r="B5" s="618" t="s">
        <v>86</v>
      </c>
      <c r="C5" s="618" t="s">
        <v>122</v>
      </c>
      <c r="D5" s="1168"/>
      <c r="E5" s="1168"/>
      <c r="G5" s="620" t="s">
        <v>1082</v>
      </c>
      <c r="I5" s="621" t="s">
        <v>1406</v>
      </c>
      <c r="J5" s="622" t="s">
        <v>1054</v>
      </c>
    </row>
    <row r="6" spans="1:15" ht="13.5" customHeight="1">
      <c r="A6" s="623" t="s">
        <v>160</v>
      </c>
      <c r="B6" s="624"/>
      <c r="C6" s="625">
        <f>VLOOKUP($F$6,FTSELU,9,FALSE)</f>
        <v>2971.26</v>
      </c>
      <c r="F6" s="428">
        <f>VLOOKUP($A$1,Names!$B$9:$E$116,2,FALSE)</f>
        <v>36273</v>
      </c>
      <c r="J6" s="626"/>
    </row>
    <row r="7" spans="1:15">
      <c r="I7" s="627" t="s">
        <v>1083</v>
      </c>
      <c r="J7" s="628"/>
    </row>
    <row r="8" spans="1:15">
      <c r="A8" s="630" t="s">
        <v>70</v>
      </c>
      <c r="B8" s="630"/>
      <c r="C8" s="630"/>
      <c r="I8" s="631">
        <f>VLOOKUP($F$6,FTSELU,11,FALSE)</f>
        <v>110.01499999999999</v>
      </c>
      <c r="J8" s="626"/>
    </row>
    <row r="9" spans="1:15" ht="12.75" customHeight="1" thickBot="1">
      <c r="A9" s="467" t="s">
        <v>0</v>
      </c>
      <c r="B9" s="632"/>
      <c r="C9" s="632"/>
      <c r="J9" s="626"/>
    </row>
    <row r="10" spans="1:15" ht="12.75" customHeight="1" thickTop="1">
      <c r="A10" s="428" t="s">
        <v>1</v>
      </c>
      <c r="B10" s="470">
        <f>'LIT FGD'!M10</f>
        <v>22340648</v>
      </c>
      <c r="C10" s="633">
        <f>ROUND(B10/$C$6,0)</f>
        <v>7519</v>
      </c>
      <c r="D10" s="470">
        <f>'LIT FGD'!F10</f>
        <v>0</v>
      </c>
      <c r="E10" s="470"/>
      <c r="F10" s="634">
        <f>B10-(SUM(D10:E10))</f>
        <v>22340648</v>
      </c>
      <c r="G10" s="635" t="s">
        <v>1</v>
      </c>
      <c r="H10" s="636"/>
      <c r="I10" s="637" t="s">
        <v>1084</v>
      </c>
      <c r="J10" s="638">
        <f>ROUND(F10/$C$6,0)</f>
        <v>7519</v>
      </c>
    </row>
    <row r="11" spans="1:15" ht="12.75" customHeight="1" thickBot="1">
      <c r="A11" s="428" t="s">
        <v>2</v>
      </c>
      <c r="B11" s="639">
        <f>'LIT FGD'!M11</f>
        <v>801452</v>
      </c>
      <c r="C11" s="434">
        <f t="shared" ref="C11:C14" si="0">ROUND(B11/$C$6,0)</f>
        <v>270</v>
      </c>
      <c r="D11" s="639">
        <f>'LIT FGD'!F11</f>
        <v>0</v>
      </c>
      <c r="E11" s="447"/>
      <c r="F11" s="640">
        <f t="shared" ref="F11:F14" si="1">B11-(SUM(D11:E11))</f>
        <v>801452</v>
      </c>
      <c r="G11" s="641">
        <f>SUM(F10:F11)</f>
        <v>23142100</v>
      </c>
      <c r="H11" s="642"/>
      <c r="I11" s="643">
        <f>ROUND($G$11/$C$6,0)</f>
        <v>7789</v>
      </c>
      <c r="J11" s="644">
        <f t="shared" ref="J11:J14" si="2">ROUND(F11/$C$6,0)</f>
        <v>270</v>
      </c>
    </row>
    <row r="12" spans="1:15" ht="12.75" hidden="1" customHeight="1" thickTop="1" thickBot="1">
      <c r="A12" s="428" t="s">
        <v>1366</v>
      </c>
      <c r="B12" s="639"/>
      <c r="C12" s="434"/>
      <c r="D12" s="639"/>
      <c r="E12" s="447"/>
      <c r="F12" s="645"/>
      <c r="J12" s="644"/>
      <c r="O12" s="646"/>
    </row>
    <row r="13" spans="1:15" ht="12.75" customHeight="1" thickTop="1">
      <c r="A13" s="428" t="s">
        <v>1334</v>
      </c>
      <c r="B13" s="639">
        <f>'LIT FGD'!M13</f>
        <v>2553130</v>
      </c>
      <c r="C13" s="434">
        <f t="shared" si="0"/>
        <v>859</v>
      </c>
      <c r="D13" s="639">
        <f>'LIT FGD'!F13</f>
        <v>0</v>
      </c>
      <c r="E13" s="447"/>
      <c r="F13" s="647">
        <f t="shared" si="1"/>
        <v>2553130</v>
      </c>
      <c r="G13" s="648" t="s">
        <v>81</v>
      </c>
      <c r="H13" s="649"/>
      <c r="I13" s="650" t="s">
        <v>1085</v>
      </c>
      <c r="J13" s="644">
        <f t="shared" si="2"/>
        <v>859</v>
      </c>
    </row>
    <row r="14" spans="1:15" ht="12.75" customHeight="1" thickBot="1">
      <c r="A14" s="428" t="s">
        <v>49</v>
      </c>
      <c r="B14" s="639">
        <f>'LIT FGD'!M14</f>
        <v>0</v>
      </c>
      <c r="C14" s="434">
        <f t="shared" si="0"/>
        <v>0</v>
      </c>
      <c r="D14" s="639">
        <f>'LIT FGD'!F14</f>
        <v>0</v>
      </c>
      <c r="E14" s="447"/>
      <c r="F14" s="645">
        <f t="shared" si="1"/>
        <v>0</v>
      </c>
      <c r="G14" s="651">
        <f>SUM(F13:F14)</f>
        <v>2553130</v>
      </c>
      <c r="H14" s="652"/>
      <c r="I14" s="653">
        <f>ROUND($G$11/$I$8,0)</f>
        <v>210354</v>
      </c>
      <c r="J14" s="654">
        <f t="shared" si="2"/>
        <v>0</v>
      </c>
    </row>
    <row r="15" spans="1:15" ht="12.75" customHeight="1" thickTop="1">
      <c r="A15" s="500" t="s">
        <v>3</v>
      </c>
      <c r="B15" s="656">
        <f>SUM(B10:B14)</f>
        <v>25695230</v>
      </c>
      <c r="C15" s="656">
        <f>SUM(C10:C14)</f>
        <v>8648</v>
      </c>
      <c r="D15" s="656">
        <f>SUM(D10:D14)</f>
        <v>0</v>
      </c>
      <c r="E15" s="656">
        <f>SUM(E10:E14)</f>
        <v>0</v>
      </c>
      <c r="F15" s="657">
        <f>SUM(F10:F14)</f>
        <v>25695230</v>
      </c>
      <c r="I15" s="658"/>
      <c r="J15" s="659">
        <f>SUM(J10:J14)</f>
        <v>8648</v>
      </c>
    </row>
    <row r="16" spans="1:15">
      <c r="B16" s="660"/>
      <c r="C16" s="424"/>
      <c r="J16" s="626"/>
    </row>
    <row r="17" spans="1:30" ht="12.75" customHeight="1">
      <c r="A17" s="467" t="s">
        <v>4</v>
      </c>
      <c r="B17" s="639"/>
      <c r="C17" s="424"/>
      <c r="J17" s="626"/>
    </row>
    <row r="18" spans="1:30">
      <c r="A18" s="428" t="s">
        <v>39</v>
      </c>
      <c r="B18" s="470">
        <f>'LIT FGD'!M29</f>
        <v>3149620</v>
      </c>
      <c r="C18" s="633">
        <f t="shared" ref="C18:C19" si="3">ROUND(B18/$C$6,0)</f>
        <v>1060</v>
      </c>
      <c r="D18" s="470">
        <f>'LIT FGD'!$F$29</f>
        <v>0</v>
      </c>
      <c r="E18" s="470"/>
      <c r="F18" s="470">
        <f t="shared" ref="F18:F19" si="4">B18-(SUM(D18:E18))</f>
        <v>3149620</v>
      </c>
      <c r="J18" s="638">
        <f>ROUND(F18/$C$6,0)</f>
        <v>1060</v>
      </c>
    </row>
    <row r="19" spans="1:30" ht="13.8" thickBot="1">
      <c r="A19" s="428" t="s">
        <v>40</v>
      </c>
      <c r="B19" s="639">
        <f>'LIT FGD'!M42</f>
        <v>1632254</v>
      </c>
      <c r="C19" s="434">
        <f t="shared" si="3"/>
        <v>549</v>
      </c>
      <c r="D19" s="447">
        <f>'LIT FGD'!$F$42</f>
        <v>287420</v>
      </c>
      <c r="E19" s="447"/>
      <c r="F19" s="447">
        <f t="shared" si="4"/>
        <v>1344834</v>
      </c>
      <c r="J19" s="644">
        <f>ROUND(F19/$C$6,0)</f>
        <v>453</v>
      </c>
    </row>
    <row r="20" spans="1:30" ht="14.4" thickTop="1" thickBot="1">
      <c r="A20" s="500" t="s">
        <v>5</v>
      </c>
      <c r="B20" s="656">
        <f>SUM(B18:B19)</f>
        <v>4781874</v>
      </c>
      <c r="C20" s="656">
        <f>SUM(C18:C19)</f>
        <v>1609</v>
      </c>
      <c r="D20" s="501">
        <f>SUM(D18:D19)</f>
        <v>287420</v>
      </c>
      <c r="E20" s="661">
        <f>SUM(E18:E19)</f>
        <v>0</v>
      </c>
      <c r="F20" s="662">
        <f>SUM(F18:F19)</f>
        <v>4494454</v>
      </c>
      <c r="G20" s="663" t="s">
        <v>26</v>
      </c>
      <c r="H20" s="664"/>
      <c r="J20" s="665">
        <f>SUM(J18:J19)</f>
        <v>1513</v>
      </c>
    </row>
    <row r="21" spans="1:30" ht="12.75" customHeight="1" thickTop="1">
      <c r="B21" s="666"/>
      <c r="C21" s="424"/>
      <c r="F21" s="667"/>
      <c r="J21" s="626"/>
    </row>
    <row r="22" spans="1:30" ht="14.25" customHeight="1" thickBot="1">
      <c r="A22" s="467" t="s">
        <v>6</v>
      </c>
      <c r="B22" s="666"/>
      <c r="C22" s="424"/>
      <c r="J22" s="626"/>
    </row>
    <row r="23" spans="1:30" ht="14.4" thickTop="1" thickBot="1">
      <c r="A23" s="500" t="s">
        <v>7</v>
      </c>
      <c r="B23" s="501">
        <f>'LIT FGD'!M47</f>
        <v>12001627</v>
      </c>
      <c r="C23" s="656">
        <f>ROUND(B23/$C$6,0)</f>
        <v>4039</v>
      </c>
      <c r="D23" s="501">
        <f>'LIT FGD'!F47</f>
        <v>0</v>
      </c>
      <c r="E23" s="661"/>
      <c r="F23" s="662">
        <f>B23-(SUM(D23:E23))</f>
        <v>12001627</v>
      </c>
      <c r="G23" s="669" t="s">
        <v>73</v>
      </c>
      <c r="H23" s="664"/>
      <c r="J23" s="670">
        <f>ROUND(F23/$C$6,0)</f>
        <v>4039</v>
      </c>
    </row>
    <row r="24" spans="1:30" ht="13.8" thickTop="1">
      <c r="B24" s="666"/>
      <c r="C24" s="424"/>
      <c r="J24" s="626"/>
    </row>
    <row r="25" spans="1:30">
      <c r="A25" s="467" t="s">
        <v>8</v>
      </c>
      <c r="B25" s="666"/>
      <c r="C25" s="424"/>
      <c r="J25" s="626"/>
    </row>
    <row r="26" spans="1:30">
      <c r="A26" s="428" t="s">
        <v>42</v>
      </c>
      <c r="B26" s="470">
        <f>'LIT FGD'!M50</f>
        <v>48224</v>
      </c>
      <c r="C26" s="633">
        <f t="shared" ref="C26:C31" si="5">ROUND(B26/$C$6,0)</f>
        <v>16</v>
      </c>
      <c r="D26" s="470">
        <f>'LIT FGD'!F50</f>
        <v>10489</v>
      </c>
      <c r="E26" s="470"/>
      <c r="F26" s="470">
        <f t="shared" ref="F26:F31" si="6">B26-(SUM(D26:E26))</f>
        <v>37735</v>
      </c>
      <c r="J26" s="638">
        <f>ROUND(F26/$C$6,0)</f>
        <v>13</v>
      </c>
    </row>
    <row r="27" spans="1:30">
      <c r="A27" s="428" t="s">
        <v>9</v>
      </c>
      <c r="B27" s="639">
        <f>'LIT FGD'!M51</f>
        <v>0</v>
      </c>
      <c r="C27" s="434">
        <f t="shared" si="5"/>
        <v>0</v>
      </c>
      <c r="D27" s="639">
        <f>'LIT FGD'!F51</f>
        <v>0</v>
      </c>
      <c r="E27" s="447"/>
      <c r="F27" s="447">
        <f t="shared" si="6"/>
        <v>0</v>
      </c>
      <c r="J27" s="644">
        <f t="shared" ref="J27:J31" si="7">ROUND(F27/$C$6,0)</f>
        <v>0</v>
      </c>
    </row>
    <row r="28" spans="1:30" ht="13.8" thickBot="1">
      <c r="A28" s="428" t="s">
        <v>10</v>
      </c>
      <c r="B28" s="639">
        <f>'LIT FGD'!M52</f>
        <v>1396136</v>
      </c>
      <c r="C28" s="434">
        <f t="shared" si="5"/>
        <v>470</v>
      </c>
      <c r="D28" s="639">
        <f>'LIT FGD'!F52</f>
        <v>0</v>
      </c>
      <c r="E28" s="447"/>
      <c r="F28" s="447">
        <f t="shared" si="6"/>
        <v>1396136</v>
      </c>
      <c r="J28" s="644">
        <f t="shared" si="7"/>
        <v>470</v>
      </c>
    </row>
    <row r="29" spans="1:30" ht="13.8" thickBot="1">
      <c r="A29" s="428" t="s">
        <v>11</v>
      </c>
      <c r="B29" s="639">
        <f>'LIT FGD'!M53</f>
        <v>0</v>
      </c>
      <c r="C29" s="434">
        <f t="shared" si="5"/>
        <v>0</v>
      </c>
      <c r="D29" s="639">
        <f>'LIT FGD'!F53</f>
        <v>0</v>
      </c>
      <c r="E29" s="447"/>
      <c r="F29" s="447">
        <f t="shared" si="6"/>
        <v>0</v>
      </c>
      <c r="J29" s="644">
        <f t="shared" si="7"/>
        <v>0</v>
      </c>
      <c r="K29" s="1172" t="s">
        <v>664</v>
      </c>
      <c r="L29" s="1165"/>
      <c r="M29" s="1165"/>
      <c r="N29" s="1165"/>
      <c r="O29" s="1166"/>
    </row>
    <row r="30" spans="1:30" ht="13.8" thickBot="1">
      <c r="A30" s="428" t="s">
        <v>1376</v>
      </c>
      <c r="B30" s="671">
        <f>'LIT FGD'!M54</f>
        <v>0</v>
      </c>
      <c r="C30" s="434">
        <f t="shared" si="5"/>
        <v>0</v>
      </c>
      <c r="D30" s="672">
        <f>B30</f>
        <v>0</v>
      </c>
      <c r="E30" s="447"/>
      <c r="F30" s="447">
        <f t="shared" si="6"/>
        <v>0</v>
      </c>
      <c r="J30" s="644">
        <f t="shared" si="7"/>
        <v>0</v>
      </c>
      <c r="K30" s="1172" t="s">
        <v>643</v>
      </c>
      <c r="L30" s="1165"/>
      <c r="M30" s="1165"/>
      <c r="N30" s="1165"/>
      <c r="O30" s="1166"/>
    </row>
    <row r="31" spans="1:30" ht="13.5" customHeight="1" thickBot="1">
      <c r="A31" s="504" t="s">
        <v>43</v>
      </c>
      <c r="B31" s="639">
        <f>'LIT FGD'!M55</f>
        <v>2610215</v>
      </c>
      <c r="C31" s="434">
        <f t="shared" si="5"/>
        <v>878</v>
      </c>
      <c r="D31" s="639">
        <f>'LIT FGD'!F55</f>
        <v>9898</v>
      </c>
      <c r="E31" s="447"/>
      <c r="F31" s="447">
        <f t="shared" si="6"/>
        <v>2600317</v>
      </c>
      <c r="G31" s="468"/>
      <c r="H31" s="468"/>
      <c r="I31" s="468"/>
      <c r="J31" s="644">
        <f t="shared" si="7"/>
        <v>875</v>
      </c>
      <c r="K31" s="1157" t="s">
        <v>651</v>
      </c>
      <c r="L31" s="1157" t="s">
        <v>652</v>
      </c>
      <c r="M31" s="1157" t="s">
        <v>653</v>
      </c>
      <c r="N31" s="1157" t="s">
        <v>1303</v>
      </c>
      <c r="O31" s="1157" t="s">
        <v>347</v>
      </c>
      <c r="P31" s="468"/>
      <c r="Q31" s="468"/>
      <c r="R31" s="468"/>
      <c r="S31" s="468"/>
      <c r="T31" s="468"/>
      <c r="U31" s="468"/>
      <c r="V31" s="468"/>
      <c r="W31" s="468"/>
      <c r="X31" s="468"/>
      <c r="Y31" s="468"/>
      <c r="Z31" s="468"/>
      <c r="AA31" s="468"/>
      <c r="AB31" s="468"/>
      <c r="AC31" s="468"/>
      <c r="AD31" s="468"/>
    </row>
    <row r="32" spans="1:30" ht="14.25" customHeight="1" thickTop="1" thickBot="1">
      <c r="A32" s="500" t="s">
        <v>3</v>
      </c>
      <c r="B32" s="656">
        <f>SUM(B26:B31)</f>
        <v>4054575</v>
      </c>
      <c r="C32" s="656">
        <f>SUM(C26:C31)</f>
        <v>1364</v>
      </c>
      <c r="D32" s="675">
        <f>SUM(D26:D31)</f>
        <v>20387</v>
      </c>
      <c r="E32" s="675">
        <f>SUM(E26:E31)</f>
        <v>0</v>
      </c>
      <c r="F32" s="676">
        <f>SUM(F26:F31)</f>
        <v>4034188</v>
      </c>
      <c r="G32" s="1169" t="s">
        <v>8</v>
      </c>
      <c r="H32" s="1170"/>
      <c r="I32" s="677" t="s">
        <v>1087</v>
      </c>
      <c r="J32" s="678">
        <f>SUM(J26:J31)</f>
        <v>1358</v>
      </c>
      <c r="K32" s="1158"/>
      <c r="L32" s="1158"/>
      <c r="M32" s="1158"/>
      <c r="N32" s="1158" t="s">
        <v>654</v>
      </c>
      <c r="O32" s="1158" t="s">
        <v>347</v>
      </c>
    </row>
    <row r="33" spans="1:30" ht="13.8" thickTop="1">
      <c r="A33" s="751" t="s">
        <v>67</v>
      </c>
      <c r="B33" s="680">
        <f>B15+B20+B23+B32</f>
        <v>46533306</v>
      </c>
      <c r="C33" s="681">
        <f>C15+C20+C23+C32</f>
        <v>15660</v>
      </c>
      <c r="D33" s="680">
        <f>D15+D20+D23+D32</f>
        <v>307807</v>
      </c>
      <c r="E33" s="680">
        <f>E15+E20+E23+E32</f>
        <v>0</v>
      </c>
      <c r="F33" s="682">
        <f>F15+F20+F23+F32</f>
        <v>46225499</v>
      </c>
      <c r="G33" s="1178" t="s">
        <v>84</v>
      </c>
      <c r="H33" s="1178"/>
      <c r="I33" s="683">
        <f>ROUND($G$35/$C$6,0)</f>
        <v>14698</v>
      </c>
      <c r="J33" s="684">
        <f>J15+J20+J23+J32</f>
        <v>15558</v>
      </c>
      <c r="K33" s="1158"/>
      <c r="L33" s="1158"/>
      <c r="M33" s="1158"/>
      <c r="N33" s="1158"/>
      <c r="O33" s="1158"/>
    </row>
    <row r="34" spans="1:30" ht="13.8" thickBot="1">
      <c r="B34" s="685"/>
      <c r="C34" s="424"/>
      <c r="F34" s="428" t="s">
        <v>1086</v>
      </c>
      <c r="G34" s="686">
        <f>G14*-1</f>
        <v>-2553130</v>
      </c>
      <c r="I34" s="677" t="s">
        <v>1089</v>
      </c>
      <c r="J34" s="687"/>
      <c r="K34" s="1159"/>
      <c r="L34" s="1159"/>
      <c r="M34" s="1159"/>
      <c r="N34" s="1159"/>
      <c r="O34" s="1159"/>
    </row>
    <row r="35" spans="1:30" ht="14.4" thickTop="1" thickBot="1">
      <c r="A35" s="630" t="s">
        <v>71</v>
      </c>
      <c r="B35" s="630"/>
      <c r="C35" s="629"/>
      <c r="D35" s="517"/>
      <c r="E35" s="517"/>
      <c r="F35" s="688" t="s">
        <v>1088</v>
      </c>
      <c r="G35" s="689">
        <f>F33+G34</f>
        <v>43672369</v>
      </c>
      <c r="I35" s="683">
        <f>ROUND($G$35/$I$8,0)</f>
        <v>396967</v>
      </c>
      <c r="K35" s="690"/>
      <c r="L35" s="690"/>
      <c r="M35" s="690"/>
      <c r="N35" s="690"/>
      <c r="O35" s="690"/>
    </row>
    <row r="36" spans="1:30" ht="13.8" thickTop="1">
      <c r="A36" s="580" t="s">
        <v>14</v>
      </c>
      <c r="B36" s="470">
        <f>'LIT FGD'!M60</f>
        <v>14057590</v>
      </c>
      <c r="C36" s="633">
        <f t="shared" ref="C36:C46" si="8">ROUND(B36/$C$6,0)</f>
        <v>4731</v>
      </c>
      <c r="D36" s="470">
        <f>'LIT FGD'!F60</f>
        <v>0</v>
      </c>
      <c r="E36" s="470"/>
      <c r="F36" s="470">
        <f t="shared" ref="F36:F46" si="9">B36-(SUM(D36:E36))</f>
        <v>14057590</v>
      </c>
      <c r="H36" s="692" t="s">
        <v>1407</v>
      </c>
      <c r="I36" s="693">
        <f>ROUND(F36/$C$6,0)</f>
        <v>4731</v>
      </c>
      <c r="J36" s="428" t="s">
        <v>665</v>
      </c>
      <c r="K36" s="470">
        <f>F36</f>
        <v>14057590</v>
      </c>
      <c r="L36" s="470">
        <f>K36</f>
        <v>14057590</v>
      </c>
      <c r="M36" s="470"/>
      <c r="N36" s="470"/>
      <c r="O36" s="470"/>
    </row>
    <row r="37" spans="1:30">
      <c r="A37" s="580" t="s">
        <v>15</v>
      </c>
      <c r="B37" s="639">
        <f>'LIT FGD'!M61</f>
        <v>0</v>
      </c>
      <c r="C37" s="434">
        <f t="shared" si="8"/>
        <v>0</v>
      </c>
      <c r="D37" s="639">
        <f>'LIT FGD'!F61</f>
        <v>0</v>
      </c>
      <c r="E37" s="447"/>
      <c r="F37" s="447">
        <f t="shared" si="9"/>
        <v>0</v>
      </c>
      <c r="J37" s="428" t="s">
        <v>666</v>
      </c>
      <c r="K37" s="458">
        <f>F37</f>
        <v>0</v>
      </c>
      <c r="L37" s="458">
        <f>K37</f>
        <v>0</v>
      </c>
      <c r="M37" s="458"/>
      <c r="N37" s="458"/>
      <c r="O37" s="458"/>
    </row>
    <row r="38" spans="1:30">
      <c r="A38" s="580" t="s">
        <v>16</v>
      </c>
      <c r="B38" s="639">
        <f>'LIT FGD'!M62</f>
        <v>143984</v>
      </c>
      <c r="C38" s="434">
        <f t="shared" si="8"/>
        <v>48</v>
      </c>
      <c r="D38" s="639">
        <f>'LIT FGD'!F62</f>
        <v>0</v>
      </c>
      <c r="E38" s="639">
        <f>B38-D38</f>
        <v>143984</v>
      </c>
      <c r="F38" s="447">
        <f t="shared" si="9"/>
        <v>0</v>
      </c>
      <c r="J38" s="428" t="s">
        <v>667</v>
      </c>
      <c r="K38" s="694"/>
      <c r="L38" s="465"/>
      <c r="M38" s="465" t="s">
        <v>1078</v>
      </c>
      <c r="N38" s="465"/>
      <c r="O38" s="695"/>
    </row>
    <row r="39" spans="1:30">
      <c r="A39" s="580" t="s">
        <v>17</v>
      </c>
      <c r="B39" s="639">
        <f>'LIT FGD'!M63</f>
        <v>2205582</v>
      </c>
      <c r="C39" s="434">
        <f t="shared" si="8"/>
        <v>742</v>
      </c>
      <c r="D39" s="639">
        <f>'LIT FGD'!F63</f>
        <v>0</v>
      </c>
      <c r="E39" s="447"/>
      <c r="F39" s="447">
        <f t="shared" si="9"/>
        <v>2205582</v>
      </c>
      <c r="H39" s="692" t="s">
        <v>1408</v>
      </c>
      <c r="I39" s="693">
        <f>ROUND(F39/$C$6,0)</f>
        <v>742</v>
      </c>
      <c r="J39" s="428" t="s">
        <v>668</v>
      </c>
      <c r="K39" s="458">
        <f t="shared" ref="K39:K43" si="10">F39</f>
        <v>2205582</v>
      </c>
      <c r="L39" s="458">
        <f>K39</f>
        <v>2205582</v>
      </c>
      <c r="M39" s="458"/>
      <c r="N39" s="458"/>
      <c r="O39" s="458"/>
    </row>
    <row r="40" spans="1:30">
      <c r="A40" s="580" t="s">
        <v>18</v>
      </c>
      <c r="B40" s="639">
        <f>'LIT FGD'!M64</f>
        <v>1514868</v>
      </c>
      <c r="C40" s="434">
        <f t="shared" si="8"/>
        <v>510</v>
      </c>
      <c r="D40" s="639">
        <f>'LIT FGD'!F64</f>
        <v>0</v>
      </c>
      <c r="E40" s="447"/>
      <c r="F40" s="447">
        <f t="shared" si="9"/>
        <v>1514868</v>
      </c>
      <c r="J40" s="428" t="s">
        <v>669</v>
      </c>
      <c r="K40" s="458">
        <f t="shared" si="10"/>
        <v>1514868</v>
      </c>
      <c r="L40" s="458"/>
      <c r="M40" s="458">
        <f>K40</f>
        <v>1514868</v>
      </c>
      <c r="N40" s="458"/>
      <c r="O40" s="458"/>
    </row>
    <row r="41" spans="1:30">
      <c r="A41" s="580" t="s">
        <v>19</v>
      </c>
      <c r="B41" s="639">
        <f>'LIT FGD'!M65</f>
        <v>4655599</v>
      </c>
      <c r="C41" s="434">
        <f t="shared" si="8"/>
        <v>1567</v>
      </c>
      <c r="D41" s="639">
        <f>'LIT FGD'!F65</f>
        <v>0</v>
      </c>
      <c r="E41" s="447"/>
      <c r="F41" s="447">
        <f t="shared" si="9"/>
        <v>4655599</v>
      </c>
      <c r="H41" s="692" t="s">
        <v>1409</v>
      </c>
      <c r="I41" s="693">
        <f>ROUND(F41/$C$6,0)</f>
        <v>1567</v>
      </c>
      <c r="J41" s="428" t="s">
        <v>670</v>
      </c>
      <c r="K41" s="458">
        <f t="shared" si="10"/>
        <v>4655599</v>
      </c>
      <c r="L41" s="458"/>
      <c r="M41" s="458"/>
      <c r="N41" s="458">
        <f>K41</f>
        <v>4655599</v>
      </c>
      <c r="O41" s="458"/>
    </row>
    <row r="42" spans="1:30">
      <c r="A42" s="580" t="s">
        <v>20</v>
      </c>
      <c r="B42" s="639">
        <f>'LIT FGD'!M66</f>
        <v>2634947</v>
      </c>
      <c r="C42" s="434">
        <f t="shared" si="8"/>
        <v>887</v>
      </c>
      <c r="D42" s="639">
        <f>'LIT FGD'!F66</f>
        <v>0</v>
      </c>
      <c r="E42" s="447"/>
      <c r="F42" s="447">
        <f t="shared" si="9"/>
        <v>2634947</v>
      </c>
      <c r="J42" s="428" t="s">
        <v>671</v>
      </c>
      <c r="K42" s="458">
        <f t="shared" si="10"/>
        <v>2634947</v>
      </c>
      <c r="L42" s="458"/>
      <c r="M42" s="458"/>
      <c r="N42" s="458">
        <f>K42</f>
        <v>2634947</v>
      </c>
      <c r="O42" s="458"/>
    </row>
    <row r="43" spans="1:30">
      <c r="A43" s="580" t="s">
        <v>21</v>
      </c>
      <c r="B43" s="639">
        <f>'LIT FGD'!M67</f>
        <v>8083149</v>
      </c>
      <c r="C43" s="434">
        <f t="shared" si="8"/>
        <v>2720</v>
      </c>
      <c r="D43" s="639">
        <f>'LIT FGD'!F67</f>
        <v>0</v>
      </c>
      <c r="E43" s="447"/>
      <c r="F43" s="447">
        <f t="shared" si="9"/>
        <v>8083149</v>
      </c>
      <c r="J43" s="428" t="s">
        <v>1055</v>
      </c>
      <c r="K43" s="458">
        <f t="shared" si="10"/>
        <v>8083149</v>
      </c>
      <c r="L43" s="458"/>
      <c r="M43" s="458">
        <f>K43</f>
        <v>8083149</v>
      </c>
      <c r="N43" s="458"/>
      <c r="O43" s="458"/>
    </row>
    <row r="44" spans="1:30">
      <c r="A44" s="580" t="s">
        <v>1377</v>
      </c>
      <c r="B44" s="639">
        <f>'LIT FGD'!M68</f>
        <v>460865</v>
      </c>
      <c r="C44" s="434">
        <f t="shared" si="8"/>
        <v>155</v>
      </c>
      <c r="D44" s="672">
        <f>B44</f>
        <v>460865</v>
      </c>
      <c r="E44" s="447"/>
      <c r="F44" s="447">
        <f t="shared" si="9"/>
        <v>0</v>
      </c>
      <c r="J44" s="428" t="s">
        <v>672</v>
      </c>
      <c r="K44" s="694"/>
      <c r="L44" s="465"/>
      <c r="M44" s="465" t="s">
        <v>1078</v>
      </c>
      <c r="N44" s="465"/>
      <c r="O44" s="695"/>
    </row>
    <row r="45" spans="1:30">
      <c r="A45" s="580" t="s">
        <v>60</v>
      </c>
      <c r="B45" s="639">
        <f>'LIT FGD'!M69</f>
        <v>3333404</v>
      </c>
      <c r="C45" s="434">
        <f t="shared" si="8"/>
        <v>1122</v>
      </c>
      <c r="D45" s="639">
        <f>'LIT FGD'!F69</f>
        <v>0</v>
      </c>
      <c r="E45" s="447"/>
      <c r="F45" s="447">
        <f t="shared" si="9"/>
        <v>3333404</v>
      </c>
      <c r="J45" s="428" t="s">
        <v>673</v>
      </c>
      <c r="K45" s="458">
        <f t="shared" ref="K45:K46" si="11">F45</f>
        <v>3333404</v>
      </c>
      <c r="L45" s="458"/>
      <c r="M45" s="458"/>
      <c r="N45" s="458"/>
      <c r="O45" s="458">
        <f>K45</f>
        <v>3333404</v>
      </c>
    </row>
    <row r="46" spans="1:30" ht="13.8" thickBot="1">
      <c r="A46" s="428" t="s">
        <v>1627</v>
      </c>
      <c r="B46" s="639">
        <f>'LIT FGD'!M70</f>
        <v>366763</v>
      </c>
      <c r="C46" s="434">
        <f t="shared" si="8"/>
        <v>123</v>
      </c>
      <c r="D46" s="639">
        <f>'LIT FGD'!F70</f>
        <v>0</v>
      </c>
      <c r="E46" s="447"/>
      <c r="F46" s="447">
        <f t="shared" si="9"/>
        <v>366763</v>
      </c>
      <c r="G46" s="468"/>
      <c r="H46" s="692" t="s">
        <v>1410</v>
      </c>
      <c r="I46" s="693">
        <f>ROUND(SUM(F37+F40+F42+F43+F45+F46)/$C$6,0)</f>
        <v>5362</v>
      </c>
      <c r="J46" s="468" t="s">
        <v>347</v>
      </c>
      <c r="K46" s="458">
        <f t="shared" si="11"/>
        <v>366763</v>
      </c>
      <c r="L46" s="696"/>
      <c r="M46" s="696"/>
      <c r="N46" s="696"/>
      <c r="O46" s="458">
        <f>K46</f>
        <v>366763</v>
      </c>
      <c r="P46" s="468"/>
      <c r="Q46" s="468"/>
      <c r="R46" s="468"/>
      <c r="S46" s="468"/>
      <c r="T46" s="468"/>
      <c r="U46" s="468"/>
      <c r="V46" s="468"/>
      <c r="W46" s="468"/>
      <c r="X46" s="468"/>
      <c r="Y46" s="468"/>
      <c r="Z46" s="468"/>
      <c r="AA46" s="468"/>
      <c r="AB46" s="468"/>
      <c r="AC46" s="468"/>
      <c r="AD46" s="468"/>
    </row>
    <row r="47" spans="1:30" ht="15" customHeight="1" thickTop="1" thickBot="1">
      <c r="A47" s="752" t="s">
        <v>68</v>
      </c>
      <c r="B47" s="681">
        <f>SUM(B36:B46)</f>
        <v>37456751</v>
      </c>
      <c r="C47" s="681">
        <f>SUM(C36:C46)</f>
        <v>12605</v>
      </c>
      <c r="D47" s="698">
        <f>SUM(D36:D46)</f>
        <v>460865</v>
      </c>
      <c r="E47" s="699">
        <f>SUM(E36:E46)</f>
        <v>143984</v>
      </c>
      <c r="F47" s="700">
        <f>SUM(F36:F46)</f>
        <v>36851902</v>
      </c>
      <c r="G47" s="1150" t="s">
        <v>1091</v>
      </c>
      <c r="H47" s="1151"/>
      <c r="I47" s="701" t="s">
        <v>1090</v>
      </c>
      <c r="J47" s="468" t="s">
        <v>674</v>
      </c>
      <c r="K47" s="702">
        <f>SUM(K36:K46)</f>
        <v>36851902</v>
      </c>
      <c r="L47" s="702">
        <f>SUM(L36:L46)</f>
        <v>16263172</v>
      </c>
      <c r="M47" s="702">
        <f>SUM(M36:M46)</f>
        <v>9598017</v>
      </c>
      <c r="N47" s="702">
        <f>SUM(N36:N46)</f>
        <v>7290546</v>
      </c>
      <c r="O47" s="702">
        <f>SUM(O36:O46)</f>
        <v>3700167</v>
      </c>
    </row>
    <row r="48" spans="1:30" ht="14.25" customHeight="1" thickTop="1" thickBot="1">
      <c r="B48" s="685"/>
      <c r="C48" s="424"/>
      <c r="F48" s="649"/>
      <c r="G48" s="1152"/>
      <c r="H48" s="1153"/>
      <c r="I48" s="703">
        <f>ROUND(F47/C6,0)</f>
        <v>12403</v>
      </c>
      <c r="J48" s="1160" t="s">
        <v>675</v>
      </c>
      <c r="K48" s="696"/>
      <c r="L48" s="696"/>
      <c r="M48" s="696"/>
      <c r="N48" s="696"/>
      <c r="O48" s="696"/>
    </row>
    <row r="49" spans="1:30" ht="12.75" customHeight="1" thickBot="1">
      <c r="A49" s="467" t="s">
        <v>23</v>
      </c>
      <c r="B49" s="632"/>
      <c r="C49" s="424"/>
      <c r="F49" s="704"/>
      <c r="G49" s="1152"/>
      <c r="H49" s="1153"/>
      <c r="I49" s="658"/>
      <c r="J49" s="1160"/>
      <c r="K49" s="705">
        <f>ROUND(K47/$C$6,2)</f>
        <v>12402.79</v>
      </c>
      <c r="L49" s="705">
        <f t="shared" ref="L49:O49" si="12">ROUND(L47/$C$6,2)</f>
        <v>5473.49</v>
      </c>
      <c r="M49" s="705">
        <f t="shared" si="12"/>
        <v>3230.29</v>
      </c>
      <c r="N49" s="705">
        <f t="shared" si="12"/>
        <v>2453.69</v>
      </c>
      <c r="O49" s="705">
        <f t="shared" si="12"/>
        <v>1245.32</v>
      </c>
      <c r="P49" s="468"/>
      <c r="Q49" s="468"/>
      <c r="R49" s="468"/>
      <c r="S49" s="468"/>
      <c r="T49" s="468"/>
      <c r="U49" s="468"/>
      <c r="V49" s="468"/>
      <c r="W49" s="468"/>
      <c r="X49" s="468"/>
      <c r="Y49" s="468"/>
      <c r="Z49" s="468"/>
      <c r="AA49" s="468"/>
      <c r="AB49" s="468"/>
      <c r="AC49" s="468"/>
      <c r="AD49" s="468"/>
    </row>
    <row r="50" spans="1:30" ht="13.8" thickBot="1">
      <c r="A50" s="428" t="s">
        <v>61</v>
      </c>
      <c r="B50" s="639">
        <f>'LIT FGD'!M74</f>
        <v>0</v>
      </c>
      <c r="C50" s="633">
        <f t="shared" ref="C50:C53" si="13">ROUND(B50/$C$6,0)</f>
        <v>0</v>
      </c>
      <c r="D50" s="470">
        <f>'LIT FGD'!F74</f>
        <v>0</v>
      </c>
      <c r="E50" s="470"/>
      <c r="F50" s="706">
        <f t="shared" ref="F50" si="14">B50-(SUM(D50:E50))</f>
        <v>0</v>
      </c>
      <c r="G50" s="1154"/>
      <c r="H50" s="1155"/>
      <c r="I50" s="658"/>
      <c r="J50" s="468"/>
      <c r="K50" s="468"/>
      <c r="L50" s="468"/>
      <c r="M50" s="468"/>
      <c r="N50" s="468"/>
      <c r="O50" s="468"/>
      <c r="P50" s="468"/>
      <c r="Q50" s="468"/>
      <c r="R50" s="468"/>
      <c r="S50" s="468"/>
      <c r="T50" s="468"/>
      <c r="U50" s="468"/>
      <c r="V50" s="468"/>
      <c r="W50" s="468"/>
      <c r="X50" s="468"/>
      <c r="Y50" s="468"/>
      <c r="Z50" s="468"/>
      <c r="AA50" s="468"/>
      <c r="AB50" s="468"/>
      <c r="AC50" s="468"/>
      <c r="AD50" s="468"/>
    </row>
    <row r="51" spans="1:30" ht="13.8" thickTop="1">
      <c r="A51" s="428" t="s">
        <v>627</v>
      </c>
      <c r="B51" s="639">
        <f>'LIT FGD'!M75</f>
        <v>1174348</v>
      </c>
      <c r="C51" s="434">
        <f t="shared" si="13"/>
        <v>395</v>
      </c>
      <c r="D51" s="666">
        <f>'LIT FGD'!F75</f>
        <v>-12000</v>
      </c>
      <c r="E51" s="632"/>
      <c r="F51" s="447">
        <f t="shared" ref="F51:F53" si="15">B51-(SUM(D51:E51))</f>
        <v>1186348</v>
      </c>
      <c r="K51" s="707"/>
      <c r="L51" s="707"/>
      <c r="M51" s="707"/>
      <c r="N51" s="707"/>
      <c r="O51" s="707"/>
    </row>
    <row r="52" spans="1:30">
      <c r="A52" s="428" t="s">
        <v>50</v>
      </c>
      <c r="B52" s="639">
        <f>'LIT FGD'!M76</f>
        <v>0</v>
      </c>
      <c r="C52" s="434">
        <f t="shared" si="13"/>
        <v>0</v>
      </c>
      <c r="D52" s="666">
        <f>'LIT FGD'!F76</f>
        <v>0</v>
      </c>
      <c r="E52" s="632"/>
      <c r="F52" s="447">
        <f t="shared" si="15"/>
        <v>0</v>
      </c>
      <c r="J52" s="468"/>
      <c r="K52" s="468"/>
      <c r="L52" s="468"/>
      <c r="M52" s="468"/>
      <c r="N52" s="468"/>
      <c r="O52" s="468"/>
    </row>
    <row r="53" spans="1:30" ht="12" customHeight="1">
      <c r="A53" s="428" t="s">
        <v>46</v>
      </c>
      <c r="B53" s="639">
        <f>'LIT FGD'!M77</f>
        <v>-1294750</v>
      </c>
      <c r="C53" s="434">
        <f t="shared" si="13"/>
        <v>-436</v>
      </c>
      <c r="D53" s="666">
        <f>'LIT FGD'!F77</f>
        <v>0</v>
      </c>
      <c r="E53" s="632"/>
      <c r="F53" s="447">
        <f t="shared" si="15"/>
        <v>-1294750</v>
      </c>
      <c r="G53" s="468"/>
      <c r="J53" s="468"/>
      <c r="K53" s="468"/>
      <c r="L53" s="468"/>
      <c r="M53" s="468"/>
      <c r="N53" s="468"/>
      <c r="O53" s="468"/>
      <c r="P53" s="468"/>
      <c r="Q53" s="468"/>
      <c r="R53" s="468"/>
      <c r="S53" s="468"/>
      <c r="T53" s="468"/>
      <c r="U53" s="468"/>
      <c r="V53" s="468"/>
      <c r="W53" s="468"/>
      <c r="X53" s="468"/>
      <c r="Y53" s="468"/>
      <c r="Z53" s="468"/>
      <c r="AA53" s="468"/>
      <c r="AB53" s="468"/>
      <c r="AC53" s="468"/>
      <c r="AD53" s="468"/>
    </row>
    <row r="54" spans="1:30">
      <c r="A54" s="500" t="s">
        <v>3</v>
      </c>
      <c r="B54" s="656">
        <f>SUM(B50:B53)</f>
        <v>-120402</v>
      </c>
      <c r="C54" s="656">
        <f>SUM(C50:C53)</f>
        <v>-41</v>
      </c>
      <c r="D54" s="656">
        <f>SUM(D50:D53)</f>
        <v>-12000</v>
      </c>
      <c r="E54" s="656">
        <f>SUM(E50:E53)</f>
        <v>0</v>
      </c>
      <c r="F54" s="708">
        <f>SUM(F50:F53)</f>
        <v>-108402</v>
      </c>
      <c r="J54" s="468"/>
      <c r="K54" s="468"/>
      <c r="L54" s="468"/>
      <c r="M54" s="468"/>
      <c r="N54" s="468"/>
      <c r="O54" s="468"/>
    </row>
    <row r="55" spans="1:30">
      <c r="B55" s="632"/>
      <c r="C55" s="424"/>
    </row>
    <row r="56" spans="1:30">
      <c r="A56" s="467" t="s">
        <v>24</v>
      </c>
      <c r="B56" s="632"/>
      <c r="C56" s="424"/>
      <c r="F56" s="468"/>
      <c r="G56" s="468"/>
      <c r="H56" s="468"/>
      <c r="I56" s="468"/>
      <c r="J56" s="468"/>
      <c r="K56" s="468"/>
      <c r="L56" s="468"/>
      <c r="M56" s="468"/>
      <c r="N56" s="468"/>
      <c r="O56" s="468"/>
      <c r="P56" s="468"/>
      <c r="Q56" s="468"/>
      <c r="R56" s="468"/>
      <c r="S56" s="468"/>
      <c r="T56" s="468"/>
      <c r="U56" s="468"/>
      <c r="V56" s="468"/>
      <c r="W56" s="468"/>
      <c r="X56" s="468"/>
      <c r="Y56" s="468"/>
      <c r="Z56" s="468"/>
      <c r="AA56" s="468"/>
      <c r="AB56" s="468"/>
      <c r="AC56" s="468"/>
      <c r="AD56" s="468"/>
    </row>
    <row r="57" spans="1:30">
      <c r="A57" s="428" t="s">
        <v>47</v>
      </c>
      <c r="B57" s="639">
        <f>'LIT FGD'!M81</f>
        <v>0</v>
      </c>
      <c r="C57" s="633">
        <f t="shared" ref="C57:C58" si="16">ROUND(B57/$C$6,0)</f>
        <v>0</v>
      </c>
      <c r="D57" s="470">
        <f>'LIT FGD'!F81</f>
        <v>0</v>
      </c>
      <c r="E57" s="470"/>
      <c r="F57" s="470">
        <f t="shared" ref="F57:F58" si="17">B57-(SUM(D57:E57))</f>
        <v>0</v>
      </c>
    </row>
    <row r="58" spans="1:30">
      <c r="A58" s="428" t="s">
        <v>48</v>
      </c>
      <c r="B58" s="639">
        <f>'LIT FGD'!M82</f>
        <v>0</v>
      </c>
      <c r="C58" s="434">
        <f t="shared" si="16"/>
        <v>0</v>
      </c>
      <c r="D58" s="666">
        <f>'LIT FGD'!F82</f>
        <v>0</v>
      </c>
      <c r="E58" s="632"/>
      <c r="F58" s="447">
        <f t="shared" si="17"/>
        <v>0</v>
      </c>
      <c r="G58" s="468"/>
      <c r="H58" s="468"/>
      <c r="I58" s="468"/>
      <c r="J58" s="468"/>
      <c r="K58" s="468"/>
      <c r="L58" s="468"/>
      <c r="M58" s="468"/>
      <c r="N58" s="468"/>
      <c r="O58" s="468"/>
      <c r="P58" s="468"/>
      <c r="Q58" s="468"/>
      <c r="R58" s="468"/>
      <c r="S58" s="468"/>
      <c r="T58" s="468"/>
      <c r="U58" s="468"/>
      <c r="V58" s="468"/>
      <c r="W58" s="468"/>
      <c r="X58" s="468"/>
      <c r="Y58" s="468"/>
      <c r="Z58" s="468"/>
      <c r="AA58" s="468"/>
      <c r="AB58" s="468"/>
      <c r="AC58" s="468"/>
      <c r="AD58" s="468"/>
    </row>
    <row r="59" spans="1:30">
      <c r="A59" s="500" t="s">
        <v>3</v>
      </c>
      <c r="B59" s="656">
        <f>SUM(B57:B58)</f>
        <v>0</v>
      </c>
      <c r="C59" s="656">
        <f>SUM(C57:C58)</f>
        <v>0</v>
      </c>
      <c r="D59" s="656">
        <f>SUM(D57:D58)</f>
        <v>0</v>
      </c>
      <c r="E59" s="656">
        <f>SUM(E57:E58)</f>
        <v>0</v>
      </c>
      <c r="F59" s="656">
        <f>SUM(F57:F58)</f>
        <v>0</v>
      </c>
    </row>
    <row r="60" spans="1:30">
      <c r="B60" s="632"/>
      <c r="C60" s="424"/>
    </row>
    <row r="61" spans="1:30" ht="13.8" thickBot="1">
      <c r="A61" s="753" t="s">
        <v>626</v>
      </c>
      <c r="B61" s="710">
        <f>B33-B47+B54+B59</f>
        <v>8956153</v>
      </c>
      <c r="C61" s="710">
        <f>C33-C47+C54+C59</f>
        <v>3014</v>
      </c>
      <c r="D61" s="710">
        <f>D33-D47+D54+D59</f>
        <v>-165058</v>
      </c>
      <c r="E61" s="710">
        <f>E33-E47+E54+E59</f>
        <v>-143984</v>
      </c>
      <c r="F61" s="710">
        <f>F33-F47+F54+F59</f>
        <v>9265195</v>
      </c>
    </row>
    <row r="62" spans="1:30" ht="13.8" thickTop="1"/>
    <row r="63" spans="1:30">
      <c r="D63" s="470"/>
    </row>
    <row r="65" spans="2:6">
      <c r="B65" s="711">
        <f>'LIT FGD'!M85</f>
        <v>8956153</v>
      </c>
      <c r="C65" s="424"/>
      <c r="D65" s="711">
        <f>'LIT FGD'!F85</f>
        <v>-165058</v>
      </c>
      <c r="E65" s="711">
        <f>'LIT FGD'!M62*-1</f>
        <v>-143984</v>
      </c>
      <c r="F65" s="424"/>
    </row>
    <row r="66" spans="2:6">
      <c r="B66" s="711"/>
      <c r="C66" s="424"/>
      <c r="D66" s="711">
        <f>'LIT FGD'!F68</f>
        <v>460865</v>
      </c>
      <c r="E66" s="711">
        <f>+$D$38</f>
        <v>0</v>
      </c>
      <c r="F66" s="711"/>
    </row>
    <row r="67" spans="2:6">
      <c r="B67" s="712"/>
      <c r="C67" s="424"/>
      <c r="D67" s="712">
        <f>-'LIT FGD'!M68</f>
        <v>-460865</v>
      </c>
      <c r="E67" s="712"/>
      <c r="F67" s="711"/>
    </row>
    <row r="68" spans="2:6">
      <c r="B68" s="711">
        <f>SUM(B65:B67)</f>
        <v>8956153</v>
      </c>
      <c r="C68" s="424"/>
      <c r="D68" s="711">
        <f>SUM(D65:D67)</f>
        <v>-165058</v>
      </c>
      <c r="E68" s="711">
        <f>SUM(E65:E67)</f>
        <v>-143984</v>
      </c>
      <c r="F68" s="711">
        <f>B68-D68-E68</f>
        <v>9265195</v>
      </c>
    </row>
    <row r="69" spans="2:6">
      <c r="B69" s="711"/>
      <c r="C69" s="424"/>
      <c r="D69" s="711">
        <f>'LIT FGD'!F54*-1</f>
        <v>0</v>
      </c>
      <c r="E69" s="711"/>
      <c r="F69" s="711"/>
    </row>
    <row r="70" spans="2:6" ht="12.75" customHeight="1">
      <c r="B70" s="712"/>
      <c r="C70" s="673"/>
      <c r="D70" s="712">
        <f>'LIT FGD'!M54</f>
        <v>0</v>
      </c>
      <c r="E70" s="712"/>
      <c r="F70" s="712">
        <f>-D70-D69</f>
        <v>0</v>
      </c>
    </row>
    <row r="71" spans="2:6" ht="12.75" customHeight="1">
      <c r="B71" s="711">
        <f>SUM(B68:B70)</f>
        <v>8956153</v>
      </c>
      <c r="C71" s="424"/>
      <c r="D71" s="711">
        <f>SUM(D68:D70)</f>
        <v>-165058</v>
      </c>
      <c r="E71" s="711">
        <f>SUM(E68:E70)</f>
        <v>-143984</v>
      </c>
      <c r="F71" s="711">
        <f>SUM(F68:F70)</f>
        <v>9265195</v>
      </c>
    </row>
    <row r="72" spans="2:6" ht="12.75" customHeight="1">
      <c r="B72" s="711"/>
      <c r="C72" s="424"/>
      <c r="D72" s="711"/>
      <c r="E72" s="711"/>
      <c r="F72" s="711"/>
    </row>
    <row r="73" spans="2:6" ht="12.75" customHeight="1">
      <c r="B73" s="470">
        <f>B61-B71</f>
        <v>0</v>
      </c>
      <c r="C73" s="424"/>
      <c r="D73" s="470">
        <f>D61-D71</f>
        <v>0</v>
      </c>
      <c r="E73" s="470">
        <f>E61-E71</f>
        <v>0</v>
      </c>
      <c r="F73" s="470">
        <f>F61-F71</f>
        <v>0</v>
      </c>
    </row>
    <row r="74" spans="2:6" ht="12.75" customHeight="1">
      <c r="B74" s="424"/>
      <c r="C74" s="424"/>
      <c r="F74" s="713" t="str">
        <f>IF(F73=0,"Balanced","Error")</f>
        <v>Balanced</v>
      </c>
    </row>
  </sheetData>
  <mergeCells count="15">
    <mergeCell ref="D4:D5"/>
    <mergeCell ref="E4:E5"/>
    <mergeCell ref="K31:K34"/>
    <mergeCell ref="M31:M34"/>
    <mergeCell ref="G47:H50"/>
    <mergeCell ref="L31:L34"/>
    <mergeCell ref="G32:H32"/>
    <mergeCell ref="G33:H33"/>
    <mergeCell ref="J48:J49"/>
    <mergeCell ref="F1:I1"/>
    <mergeCell ref="J1:O1"/>
    <mergeCell ref="K29:O29"/>
    <mergeCell ref="K30:O30"/>
    <mergeCell ref="N31:N34"/>
    <mergeCell ref="O31:O34"/>
  </mergeCells>
  <phoneticPr fontId="0" type="noConversion"/>
  <hyperlinks>
    <hyperlink ref="E1" location="Index!A1" display="Return to Index" xr:uid="{00000000-0004-0000-1B00-000000000000}"/>
  </hyperlinks>
  <printOptions horizontalCentered="1"/>
  <pageMargins left="0.25" right="0.25" top="0.25" bottom="0.25" header="0.3" footer="0.25"/>
  <pageSetup scale="92" fitToHeight="2" orientation="portrait" r:id="rId1"/>
  <headerFooter alignWithMargins="0"/>
  <rowBreaks count="1" manualBreakCount="1">
    <brk id="62" max="1" man="1"/>
  </rowBreaks>
  <ignoredErrors>
    <ignoredError sqref="B59 B54:B56 B57:B58 B60:B61 B50:B53" unlockedFormula="1"/>
  </ignoredError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5">
    <tabColor indexed="11"/>
    <pageSetUpPr fitToPage="1"/>
  </sheetPr>
  <dimension ref="A1:AE119"/>
  <sheetViews>
    <sheetView showGridLines="0" topLeftCell="B2" zoomScale="75" zoomScaleNormal="75" workbookViewId="0">
      <pane xSplit="2" ySplit="7" topLeftCell="E9" activePane="bottomRight" state="frozen"/>
      <selection activeCell="I90" sqref="I90"/>
      <selection pane="topRight" activeCell="I90" sqref="I90"/>
      <selection pane="bottomLeft" activeCell="I90" sqref="I90"/>
      <selection pane="bottomRight" activeCell="I90" sqref="I90"/>
    </sheetView>
  </sheetViews>
  <sheetFormatPr defaultColWidth="9.109375" defaultRowHeight="13.2"/>
  <cols>
    <col min="1" max="1" width="7" style="448" hidden="1" customWidth="1"/>
    <col min="2" max="2" width="60.109375" style="440" customWidth="1"/>
    <col min="3" max="3" width="60.109375" style="440" hidden="1" customWidth="1"/>
    <col min="4" max="4" width="15.5546875" style="440" customWidth="1"/>
    <col min="5" max="5" width="14.6640625" style="440" customWidth="1"/>
    <col min="6" max="6" width="15.109375" style="440" customWidth="1"/>
    <col min="7" max="7" width="16" style="440" customWidth="1"/>
    <col min="8" max="8" width="12.6640625" style="440" customWidth="1"/>
    <col min="9" max="9" width="17.44140625" style="440" customWidth="1"/>
    <col min="10" max="10" width="15.5546875" style="440" customWidth="1"/>
    <col min="11" max="11" width="16" style="440" customWidth="1"/>
    <col min="12" max="12" width="15.5546875" style="440" customWidth="1"/>
    <col min="13" max="13" width="20.33203125" style="440" customWidth="1"/>
    <col min="14" max="14" width="4.33203125" style="440" customWidth="1"/>
    <col min="15" max="15" width="17.88671875" style="428" customWidth="1"/>
    <col min="16" max="16" width="21.6640625" style="428" customWidth="1"/>
    <col min="17" max="17" width="16.44140625" style="428" customWidth="1"/>
    <col min="18" max="18" width="16.5546875" style="428" customWidth="1"/>
    <col min="19" max="19" width="1.6640625" style="428" customWidth="1"/>
    <col min="20" max="20" width="16.6640625" style="428" customWidth="1"/>
    <col min="21" max="21" width="17" style="428" customWidth="1"/>
    <col min="22" max="22" width="16.88671875" style="428" customWidth="1"/>
    <col min="23" max="23" width="16.6640625" style="428" customWidth="1"/>
    <col min="24" max="24" width="16.88671875" style="428" customWidth="1"/>
    <col min="25" max="25" width="1.88671875" style="428" customWidth="1"/>
    <col min="26" max="26" width="26.44140625" style="428" customWidth="1"/>
    <col min="27" max="27" width="17" style="428" customWidth="1"/>
    <col min="28" max="28" width="16.6640625" style="428" customWidth="1"/>
    <col min="29" max="29" width="18.88671875" style="428" customWidth="1"/>
    <col min="30" max="30" width="22.33203125" style="428" customWidth="1"/>
    <col min="31" max="31" width="9.109375" style="428"/>
    <col min="32" max="16384" width="9.109375" style="440"/>
  </cols>
  <sheetData>
    <row r="1" spans="1:31" s="448" customFormat="1" ht="12.75" hidden="1" customHeight="1">
      <c r="A1" s="448">
        <v>0</v>
      </c>
      <c r="B1" s="448" t="s">
        <v>1129</v>
      </c>
      <c r="D1" s="448">
        <v>2</v>
      </c>
      <c r="E1" s="448">
        <v>3</v>
      </c>
      <c r="F1" s="448">
        <v>4</v>
      </c>
      <c r="G1" s="448">
        <v>5</v>
      </c>
      <c r="H1" s="448">
        <v>6</v>
      </c>
      <c r="I1" s="448">
        <v>7</v>
      </c>
      <c r="J1" s="448">
        <v>8</v>
      </c>
      <c r="K1" s="448">
        <v>9</v>
      </c>
      <c r="L1" s="448">
        <v>10</v>
      </c>
      <c r="M1" s="448">
        <v>11</v>
      </c>
      <c r="N1" s="448">
        <v>12</v>
      </c>
      <c r="O1" s="439"/>
      <c r="P1" s="439"/>
      <c r="Q1" s="439"/>
      <c r="R1" s="439"/>
      <c r="S1" s="439"/>
      <c r="T1" s="439"/>
      <c r="U1" s="439"/>
      <c r="V1" s="439"/>
      <c r="W1" s="439"/>
      <c r="X1" s="439"/>
      <c r="Y1" s="439"/>
      <c r="Z1" s="439"/>
      <c r="AA1" s="439"/>
      <c r="AB1" s="439"/>
      <c r="AC1" s="439">
        <v>12</v>
      </c>
      <c r="AD1" s="439">
        <v>13</v>
      </c>
      <c r="AE1" s="439"/>
    </row>
    <row r="2" spans="1:31" ht="21.6" thickBot="1">
      <c r="A2" s="448">
        <v>1</v>
      </c>
      <c r="B2" s="1175" t="str">
        <f>'LIT Chrts'!$A$1</f>
        <v>Lamar Institute of Technology</v>
      </c>
      <c r="C2" s="1175"/>
      <c r="D2" s="1175"/>
      <c r="E2" s="1175"/>
      <c r="F2" s="1175"/>
      <c r="H2" s="441"/>
      <c r="I2" s="442" t="str">
        <f>IF($B$2&lt;&gt;Input!$H$6,"Name Mismatch","")</f>
        <v/>
      </c>
      <c r="J2" s="441"/>
      <c r="K2" s="441"/>
      <c r="L2" s="441"/>
      <c r="M2" s="443"/>
      <c r="O2" s="426" t="s">
        <v>1079</v>
      </c>
      <c r="P2" s="445"/>
      <c r="Z2" s="446"/>
    </row>
    <row r="3" spans="1:31" ht="21">
      <c r="A3" s="448">
        <v>2</v>
      </c>
      <c r="B3" s="1175" t="str">
        <f>'Smmy LIT-TSTC Chrts'!$A$2</f>
        <v>For the Year Ended August 31, 2022</v>
      </c>
      <c r="C3" s="1175"/>
      <c r="D3" s="1175"/>
      <c r="E3" s="1175"/>
      <c r="F3" s="1175"/>
      <c r="G3" s="441"/>
      <c r="H3" s="441"/>
      <c r="I3" s="441"/>
      <c r="J3" s="441"/>
      <c r="K3" s="441"/>
      <c r="L3" s="441"/>
      <c r="M3" s="443"/>
      <c r="O3" s="447"/>
    </row>
    <row r="4" spans="1:31" ht="21">
      <c r="A4" s="448">
        <v>3</v>
      </c>
      <c r="B4" s="1175" t="str">
        <f>'Smmy LIT-TSTC Chrts'!$A$3</f>
        <v>Source: FY 2022 Annual Financial Report</v>
      </c>
      <c r="C4" s="1175"/>
      <c r="D4" s="1175"/>
      <c r="E4" s="1175"/>
      <c r="F4" s="1175"/>
      <c r="G4" s="441"/>
      <c r="H4" s="441"/>
      <c r="I4" s="441"/>
      <c r="J4" s="441"/>
      <c r="K4" s="441"/>
      <c r="L4" s="441"/>
      <c r="M4" s="443"/>
      <c r="O4" s="447"/>
      <c r="P4" s="1209" t="s">
        <v>93</v>
      </c>
      <c r="Q4" s="1210"/>
      <c r="T4" s="445" t="s">
        <v>161</v>
      </c>
    </row>
    <row r="5" spans="1:31">
      <c r="A5" s="448">
        <v>4</v>
      </c>
      <c r="M5" s="448"/>
      <c r="O5" s="439"/>
    </row>
    <row r="6" spans="1:31">
      <c r="A6" s="448">
        <v>5</v>
      </c>
      <c r="B6" s="1173" t="str">
        <f>'Smmy LIT-TSTC Chrts'!$C$32</f>
        <v>Detail Worksheet FY 2022</v>
      </c>
      <c r="C6" s="1173"/>
      <c r="D6" s="1174"/>
      <c r="E6" s="1174"/>
      <c r="F6" s="1174"/>
      <c r="G6" s="1174"/>
      <c r="H6" s="1174"/>
      <c r="I6" s="1174"/>
      <c r="J6" s="1174"/>
      <c r="K6" s="1174"/>
      <c r="L6" s="1174"/>
      <c r="M6" s="1174"/>
      <c r="O6" s="439"/>
    </row>
    <row r="7" spans="1:31">
      <c r="A7" s="448">
        <v>6</v>
      </c>
      <c r="B7" s="449"/>
      <c r="C7" s="449"/>
      <c r="M7" s="450" t="str">
        <f>'Smmy LIT-TSTC Chrts'!$C$33</f>
        <v>FY 2022</v>
      </c>
      <c r="P7" s="451"/>
      <c r="Q7" s="442"/>
      <c r="R7" s="442"/>
      <c r="S7" s="442"/>
      <c r="T7" s="442"/>
      <c r="U7" s="442"/>
      <c r="AD7" s="439" t="s">
        <v>54</v>
      </c>
    </row>
    <row r="8" spans="1:31" ht="39.6">
      <c r="A8" s="448">
        <v>7</v>
      </c>
      <c r="B8" s="527" t="s">
        <v>70</v>
      </c>
      <c r="C8" s="527"/>
      <c r="D8" s="746" t="s">
        <v>30</v>
      </c>
      <c r="E8" s="746" t="s">
        <v>31</v>
      </c>
      <c r="F8" s="746" t="s">
        <v>22</v>
      </c>
      <c r="G8" s="746" t="s">
        <v>32</v>
      </c>
      <c r="H8" s="746" t="s">
        <v>33</v>
      </c>
      <c r="I8" s="746" t="s">
        <v>34</v>
      </c>
      <c r="J8" s="746" t="s">
        <v>35</v>
      </c>
      <c r="K8" s="746" t="s">
        <v>36</v>
      </c>
      <c r="L8" s="746" t="s">
        <v>37</v>
      </c>
      <c r="M8" s="746" t="s">
        <v>38</v>
      </c>
      <c r="P8" s="454"/>
      <c r="Q8" s="442"/>
      <c r="R8" s="442"/>
      <c r="S8" s="442"/>
      <c r="T8" s="442"/>
      <c r="U8" s="442"/>
    </row>
    <row r="9" spans="1:31">
      <c r="A9" s="448">
        <v>8</v>
      </c>
      <c r="B9" s="449" t="s">
        <v>0</v>
      </c>
      <c r="C9" s="449"/>
      <c r="D9" s="747"/>
      <c r="E9" s="747"/>
      <c r="F9" s="747"/>
      <c r="G9" s="747"/>
      <c r="H9" s="747"/>
      <c r="I9" s="747"/>
      <c r="J9" s="747"/>
      <c r="K9" s="747"/>
      <c r="L9" s="747"/>
      <c r="M9" s="747"/>
      <c r="P9" s="454"/>
      <c r="Q9" s="451"/>
      <c r="R9" s="451"/>
      <c r="S9" s="451"/>
      <c r="T9" s="451"/>
      <c r="U9" s="442"/>
    </row>
    <row r="10" spans="1:31" ht="12.75" customHeight="1">
      <c r="A10" s="448">
        <v>9</v>
      </c>
      <c r="B10" s="440" t="s">
        <v>1</v>
      </c>
      <c r="D10" s="457">
        <f>Input!$M$6</f>
        <v>22340648</v>
      </c>
      <c r="E10" s="457">
        <f>Input!$N$6</f>
        <v>0</v>
      </c>
      <c r="F10" s="457">
        <f>Input!$O$6</f>
        <v>0</v>
      </c>
      <c r="G10" s="457">
        <f>Input!$P$6</f>
        <v>0</v>
      </c>
      <c r="H10" s="457">
        <f>Input!$Q$6</f>
        <v>0</v>
      </c>
      <c r="I10" s="457">
        <f>Input!$R$6</f>
        <v>0</v>
      </c>
      <c r="J10" s="457">
        <f>Input!$S$6</f>
        <v>0</v>
      </c>
      <c r="K10" s="457">
        <f>Input!$T$6</f>
        <v>0</v>
      </c>
      <c r="L10" s="457">
        <f>Input!$U$6</f>
        <v>0</v>
      </c>
      <c r="M10" s="458">
        <f t="shared" ref="M10:M15" si="0">D10+E10+F10+G10+H10+I10+J10+K10+L10</f>
        <v>22340648</v>
      </c>
      <c r="O10" s="459"/>
      <c r="P10" s="1211" t="s">
        <v>201</v>
      </c>
      <c r="Q10" s="451"/>
      <c r="R10" s="451"/>
      <c r="S10" s="451"/>
      <c r="T10" s="451"/>
      <c r="U10" s="442"/>
      <c r="AC10" s="440"/>
      <c r="AD10" s="440"/>
      <c r="AE10" s="440"/>
    </row>
    <row r="11" spans="1:31">
      <c r="A11" s="448">
        <v>10</v>
      </c>
      <c r="B11" s="440" t="s">
        <v>2</v>
      </c>
      <c r="D11" s="457">
        <f>Input!$V$6</f>
        <v>801452</v>
      </c>
      <c r="E11" s="457">
        <f>Input!$W$6</f>
        <v>0</v>
      </c>
      <c r="F11" s="457">
        <f>Input!$X$6</f>
        <v>0</v>
      </c>
      <c r="G11" s="457">
        <f>Input!$Y$6</f>
        <v>0</v>
      </c>
      <c r="H11" s="457">
        <f>Input!$Z$6</f>
        <v>0</v>
      </c>
      <c r="I11" s="457">
        <f>Input!$AA$6</f>
        <v>0</v>
      </c>
      <c r="J11" s="457">
        <f>Input!$AB$6</f>
        <v>0</v>
      </c>
      <c r="K11" s="457">
        <f>Input!$AC$6</f>
        <v>0</v>
      </c>
      <c r="L11" s="457">
        <f>Input!$AD$6</f>
        <v>0</v>
      </c>
      <c r="M11" s="458">
        <f t="shared" si="0"/>
        <v>801452</v>
      </c>
      <c r="O11" s="460"/>
      <c r="P11" s="1202"/>
      <c r="Q11" s="451"/>
      <c r="R11" s="451"/>
      <c r="S11" s="451"/>
      <c r="T11" s="451"/>
      <c r="U11" s="442"/>
      <c r="AC11" s="440"/>
      <c r="AD11" s="440"/>
      <c r="AE11" s="440"/>
    </row>
    <row r="12" spans="1:31" ht="12.75" hidden="1" customHeight="1">
      <c r="B12" s="440" t="s">
        <v>1365</v>
      </c>
      <c r="D12" s="457"/>
      <c r="E12" s="457"/>
      <c r="F12" s="457"/>
      <c r="G12" s="457"/>
      <c r="H12" s="457"/>
      <c r="I12" s="457"/>
      <c r="J12" s="457"/>
      <c r="K12" s="457"/>
      <c r="L12" s="457"/>
      <c r="M12" s="458"/>
      <c r="O12" s="460"/>
      <c r="P12" s="461"/>
      <c r="Q12" s="451"/>
      <c r="R12" s="451"/>
      <c r="S12" s="451"/>
      <c r="T12" s="451"/>
      <c r="U12" s="442"/>
      <c r="AC12" s="440"/>
      <c r="AD12" s="440"/>
      <c r="AE12" s="440"/>
    </row>
    <row r="13" spans="1:31">
      <c r="A13" s="448">
        <v>12</v>
      </c>
      <c r="B13" s="440" t="s">
        <v>1334</v>
      </c>
      <c r="D13" s="457">
        <f>Input!$AN$6</f>
        <v>2553130</v>
      </c>
      <c r="E13" s="457">
        <f>Input!$AO$6</f>
        <v>0</v>
      </c>
      <c r="F13" s="457">
        <f>Input!$AP$6</f>
        <v>0</v>
      </c>
      <c r="G13" s="457">
        <f>Input!$AQ$6</f>
        <v>0</v>
      </c>
      <c r="H13" s="457">
        <f>Input!$AR$6</f>
        <v>0</v>
      </c>
      <c r="I13" s="457">
        <f>Input!$AS$6</f>
        <v>0</v>
      </c>
      <c r="J13" s="457">
        <f>Input!$AT$6</f>
        <v>0</v>
      </c>
      <c r="K13" s="457">
        <f>Input!$AU$6</f>
        <v>0</v>
      </c>
      <c r="L13" s="457">
        <f>Input!$AV$6</f>
        <v>0</v>
      </c>
      <c r="M13" s="458">
        <f t="shared" si="0"/>
        <v>2553130</v>
      </c>
      <c r="O13" s="460" t="str">
        <f>IF(P13&lt;&gt;M13,"Out of Balance","Balanced")</f>
        <v>Balanced</v>
      </c>
      <c r="P13" s="462">
        <f>IFERROR(VLOOKUP($B$2,AMTLU,6,FALSE),0)</f>
        <v>2553130</v>
      </c>
      <c r="Q13" s="451"/>
      <c r="R13" s="451"/>
      <c r="S13" s="451"/>
      <c r="T13" s="451"/>
      <c r="U13" s="442"/>
      <c r="AC13" s="440"/>
      <c r="AD13" s="440"/>
      <c r="AE13" s="440"/>
    </row>
    <row r="14" spans="1:31">
      <c r="A14" s="448">
        <v>13</v>
      </c>
      <c r="B14" s="440" t="s">
        <v>49</v>
      </c>
      <c r="D14" s="457">
        <f>Input!$AW$6</f>
        <v>0</v>
      </c>
      <c r="E14" s="457">
        <f>Input!$AX$6</f>
        <v>0</v>
      </c>
      <c r="F14" s="457">
        <f>Input!$AY$6</f>
        <v>0</v>
      </c>
      <c r="G14" s="457">
        <f>Input!$AZ$6</f>
        <v>0</v>
      </c>
      <c r="H14" s="457">
        <f>Input!$BA$6</f>
        <v>0</v>
      </c>
      <c r="I14" s="457">
        <f>Input!$BB$6</f>
        <v>0</v>
      </c>
      <c r="J14" s="457">
        <f>Input!$BC$6</f>
        <v>0</v>
      </c>
      <c r="K14" s="457">
        <f>Input!$BD$6</f>
        <v>0</v>
      </c>
      <c r="L14" s="457">
        <f>Input!$BE$6</f>
        <v>0</v>
      </c>
      <c r="M14" s="458">
        <f t="shared" si="0"/>
        <v>0</v>
      </c>
      <c r="O14" s="460"/>
      <c r="P14" s="463"/>
      <c r="Q14" s="451"/>
      <c r="R14" s="451"/>
      <c r="S14" s="451"/>
      <c r="T14" s="451"/>
      <c r="AC14" s="440"/>
      <c r="AD14" s="440"/>
      <c r="AE14" s="440"/>
    </row>
    <row r="15" spans="1:31" ht="15">
      <c r="A15" s="448">
        <v>14</v>
      </c>
      <c r="B15" s="464" t="s">
        <v>3</v>
      </c>
      <c r="C15" s="464"/>
      <c r="D15" s="465">
        <f t="shared" ref="D15:L15" si="1">SUM(D10:D14)</f>
        <v>25695230</v>
      </c>
      <c r="E15" s="465">
        <f t="shared" si="1"/>
        <v>0</v>
      </c>
      <c r="F15" s="465">
        <f t="shared" si="1"/>
        <v>0</v>
      </c>
      <c r="G15" s="465">
        <f t="shared" si="1"/>
        <v>0</v>
      </c>
      <c r="H15" s="465">
        <f t="shared" si="1"/>
        <v>0</v>
      </c>
      <c r="I15" s="465">
        <f t="shared" si="1"/>
        <v>0</v>
      </c>
      <c r="J15" s="465">
        <f t="shared" si="1"/>
        <v>0</v>
      </c>
      <c r="K15" s="465">
        <f t="shared" si="1"/>
        <v>0</v>
      </c>
      <c r="L15" s="465">
        <f t="shared" si="1"/>
        <v>0</v>
      </c>
      <c r="M15" s="465">
        <f t="shared" si="0"/>
        <v>25695230</v>
      </c>
      <c r="O15" s="446"/>
      <c r="P15" s="445"/>
      <c r="AC15" s="440"/>
      <c r="AD15" s="440"/>
      <c r="AE15" s="440"/>
    </row>
    <row r="16" spans="1:31" ht="15.6">
      <c r="A16" s="448">
        <v>15</v>
      </c>
      <c r="D16" s="458"/>
      <c r="E16" s="458"/>
      <c r="F16" s="458"/>
      <c r="G16" s="458"/>
      <c r="H16" s="458"/>
      <c r="I16" s="458"/>
      <c r="J16" s="458"/>
      <c r="K16" s="458"/>
      <c r="L16" s="458"/>
      <c r="M16" s="458"/>
      <c r="O16" s="446"/>
      <c r="P16" s="466"/>
      <c r="Q16" s="451"/>
      <c r="R16" s="442"/>
      <c r="S16" s="442"/>
      <c r="T16" s="442"/>
      <c r="U16" s="442"/>
      <c r="V16" s="442"/>
      <c r="AC16" s="440"/>
      <c r="AD16" s="440"/>
      <c r="AE16" s="440"/>
    </row>
    <row r="17" spans="1:26" s="428" customFormat="1" ht="14.25" customHeight="1">
      <c r="A17" s="439">
        <v>16</v>
      </c>
      <c r="B17" s="467" t="s">
        <v>4</v>
      </c>
      <c r="C17" s="467"/>
      <c r="D17" s="458"/>
      <c r="E17" s="458"/>
      <c r="F17" s="458"/>
      <c r="G17" s="458"/>
      <c r="H17" s="458"/>
      <c r="I17" s="458"/>
      <c r="J17" s="458"/>
      <c r="K17" s="458"/>
      <c r="L17" s="458"/>
      <c r="M17" s="458"/>
      <c r="O17" s="468"/>
      <c r="P17" s="468"/>
      <c r="Q17" s="468"/>
      <c r="R17" s="468"/>
      <c r="S17" s="468"/>
      <c r="T17" s="442" t="s">
        <v>677</v>
      </c>
    </row>
    <row r="18" spans="1:26" s="428" customFormat="1" ht="13.5" customHeight="1" thickBot="1">
      <c r="A18" s="439"/>
      <c r="B18" s="469" t="s">
        <v>678</v>
      </c>
      <c r="C18" s="469"/>
      <c r="D18" s="465">
        <f t="shared" ref="D18:L18" si="2">D23-SUM(D19:D22)</f>
        <v>4466014</v>
      </c>
      <c r="E18" s="465">
        <f t="shared" si="2"/>
        <v>1759744</v>
      </c>
      <c r="F18" s="465">
        <f t="shared" si="2"/>
        <v>0</v>
      </c>
      <c r="G18" s="465">
        <f t="shared" si="2"/>
        <v>0</v>
      </c>
      <c r="H18" s="465">
        <f t="shared" si="2"/>
        <v>0</v>
      </c>
      <c r="I18" s="465">
        <f t="shared" si="2"/>
        <v>0</v>
      </c>
      <c r="J18" s="465">
        <f t="shared" si="2"/>
        <v>0</v>
      </c>
      <c r="K18" s="465">
        <f t="shared" si="2"/>
        <v>0</v>
      </c>
      <c r="L18" s="465">
        <f t="shared" si="2"/>
        <v>0</v>
      </c>
      <c r="M18" s="465">
        <f t="shared" ref="M18:M29" si="3">D18+E18+F18+G18+H18+I18+J18+K18+L18</f>
        <v>6225758</v>
      </c>
      <c r="V18" s="458"/>
      <c r="X18" s="470"/>
    </row>
    <row r="19" spans="1:26" s="428" customFormat="1" ht="12.75" customHeight="1" thickTop="1" thickBot="1">
      <c r="A19" s="439"/>
      <c r="B19" s="428" t="s">
        <v>679</v>
      </c>
      <c r="D19" s="457">
        <f>Input!$BF$6</f>
        <v>-404069</v>
      </c>
      <c r="E19" s="457">
        <f>Input!$BG$6</f>
        <v>0</v>
      </c>
      <c r="F19" s="457">
        <f>Input!$BH$6</f>
        <v>0</v>
      </c>
      <c r="G19" s="457">
        <f>Input!$BI$6</f>
        <v>0</v>
      </c>
      <c r="H19" s="457">
        <f>Input!$BJ$6</f>
        <v>0</v>
      </c>
      <c r="I19" s="457">
        <f>Input!$BK$6</f>
        <v>0</v>
      </c>
      <c r="J19" s="457">
        <f>Input!$BL$6</f>
        <v>0</v>
      </c>
      <c r="K19" s="457">
        <f>Input!$BM$6</f>
        <v>0</v>
      </c>
      <c r="L19" s="457">
        <f>Input!$BN$6</f>
        <v>0</v>
      </c>
      <c r="M19" s="458">
        <f t="shared" si="3"/>
        <v>-404069</v>
      </c>
      <c r="O19" s="1185" t="s">
        <v>1277</v>
      </c>
      <c r="P19" s="1186"/>
      <c r="Q19" s="1186"/>
      <c r="R19" s="1187"/>
      <c r="T19" s="1194" t="s">
        <v>680</v>
      </c>
      <c r="U19" s="1195"/>
      <c r="V19" s="1195"/>
      <c r="W19" s="1195"/>
      <c r="X19" s="1196"/>
    </row>
    <row r="20" spans="1:26" s="428" customFormat="1" ht="12.75" customHeight="1" thickTop="1">
      <c r="A20" s="439"/>
      <c r="B20" s="428" t="s">
        <v>681</v>
      </c>
      <c r="D20" s="457">
        <f>Input!$BO$6</f>
        <v>0</v>
      </c>
      <c r="E20" s="457">
        <f>Input!$BP$6</f>
        <v>0</v>
      </c>
      <c r="F20" s="457">
        <f>Input!$BQ$6</f>
        <v>0</v>
      </c>
      <c r="G20" s="457">
        <f>Input!$BR$6</f>
        <v>0</v>
      </c>
      <c r="H20" s="457">
        <f>Input!$BS$6</f>
        <v>0</v>
      </c>
      <c r="I20" s="457">
        <f>Input!$BT$6</f>
        <v>0</v>
      </c>
      <c r="J20" s="457">
        <f>Input!$BU$6</f>
        <v>0</v>
      </c>
      <c r="K20" s="457">
        <f>Input!$BV$6</f>
        <v>0</v>
      </c>
      <c r="L20" s="457">
        <f>Input!$BW$6</f>
        <v>0</v>
      </c>
      <c r="M20" s="458">
        <f t="shared" si="3"/>
        <v>0</v>
      </c>
      <c r="O20" s="472" t="s">
        <v>187</v>
      </c>
      <c r="P20" s="473"/>
      <c r="Q20" s="473"/>
      <c r="R20" s="474"/>
      <c r="T20" s="475" t="s">
        <v>682</v>
      </c>
      <c r="X20" s="476"/>
    </row>
    <row r="21" spans="1:26" s="428" customFormat="1">
      <c r="A21" s="439"/>
      <c r="B21" s="428" t="s">
        <v>683</v>
      </c>
      <c r="D21" s="457">
        <f>Input!$BX$6</f>
        <v>0</v>
      </c>
      <c r="E21" s="457">
        <f>Input!$BY$6</f>
        <v>0</v>
      </c>
      <c r="F21" s="457">
        <f>Input!$BZ$6</f>
        <v>0</v>
      </c>
      <c r="G21" s="457">
        <f>Input!$CA$6</f>
        <v>0</v>
      </c>
      <c r="H21" s="457">
        <f>Input!$CB$6</f>
        <v>0</v>
      </c>
      <c r="I21" s="457">
        <f>Input!$CC$6</f>
        <v>0</v>
      </c>
      <c r="J21" s="457">
        <f>Input!$CD$6</f>
        <v>0</v>
      </c>
      <c r="K21" s="457">
        <f>Input!$CE$6</f>
        <v>0</v>
      </c>
      <c r="L21" s="457">
        <f>Input!$CF$6</f>
        <v>0</v>
      </c>
      <c r="M21" s="458">
        <f t="shared" si="3"/>
        <v>0</v>
      </c>
      <c r="O21" s="477"/>
      <c r="R21" s="478"/>
      <c r="T21" s="479" t="s">
        <v>684</v>
      </c>
      <c r="W21" s="480">
        <f>M44</f>
        <v>4781874</v>
      </c>
      <c r="X21" s="476"/>
      <c r="Z21" s="470"/>
    </row>
    <row r="22" spans="1:26" s="428" customFormat="1">
      <c r="A22" s="439"/>
      <c r="B22" s="428" t="s">
        <v>685</v>
      </c>
      <c r="D22" s="457">
        <f>Input!$CG$6</f>
        <v>0</v>
      </c>
      <c r="E22" s="457">
        <f>Input!$CH$6</f>
        <v>0</v>
      </c>
      <c r="F22" s="457">
        <f>Input!$CI$6</f>
        <v>0</v>
      </c>
      <c r="G22" s="457">
        <f>Input!$CJ$6</f>
        <v>0</v>
      </c>
      <c r="H22" s="457">
        <f>Input!$CK$6</f>
        <v>0</v>
      </c>
      <c r="I22" s="457">
        <f>Input!$CL$6</f>
        <v>0</v>
      </c>
      <c r="J22" s="457">
        <f>Input!$CM$6</f>
        <v>0</v>
      </c>
      <c r="K22" s="457">
        <f>Input!$CN$6</f>
        <v>0</v>
      </c>
      <c r="L22" s="457">
        <f>Input!$CO$6</f>
        <v>0</v>
      </c>
      <c r="M22" s="458">
        <f t="shared" si="3"/>
        <v>0</v>
      </c>
      <c r="N22" s="446"/>
      <c r="O22" s="477" t="s">
        <v>686</v>
      </c>
      <c r="Q22" s="470">
        <f>M23</f>
        <v>5821689</v>
      </c>
      <c r="R22" s="481"/>
      <c r="T22" s="479" t="s">
        <v>687</v>
      </c>
      <c r="W22" s="482">
        <f>R30*-1</f>
        <v>4056841</v>
      </c>
      <c r="X22" s="476"/>
    </row>
    <row r="23" spans="1:26" s="428" customFormat="1" ht="12.75" customHeight="1">
      <c r="A23" s="439"/>
      <c r="B23" s="469" t="s">
        <v>688</v>
      </c>
      <c r="C23" s="483"/>
      <c r="D23" s="484">
        <f>Input!$CP$6</f>
        <v>4061945</v>
      </c>
      <c r="E23" s="484">
        <f>Input!$CQ$6</f>
        <v>1759744</v>
      </c>
      <c r="F23" s="484">
        <f>Input!$CR$6</f>
        <v>0</v>
      </c>
      <c r="G23" s="484">
        <f>Input!$CS$6</f>
        <v>0</v>
      </c>
      <c r="H23" s="484">
        <f>Input!$CT$6</f>
        <v>0</v>
      </c>
      <c r="I23" s="484">
        <f>Input!$CU$6</f>
        <v>0</v>
      </c>
      <c r="J23" s="484">
        <f>Input!$CV$6</f>
        <v>0</v>
      </c>
      <c r="K23" s="484">
        <f>Input!$CW$6</f>
        <v>0</v>
      </c>
      <c r="L23" s="484">
        <f>Input!$CX$6</f>
        <v>0</v>
      </c>
      <c r="M23" s="485">
        <f t="shared" si="3"/>
        <v>5821689</v>
      </c>
      <c r="O23" s="477"/>
      <c r="Q23" s="470"/>
      <c r="R23" s="481"/>
      <c r="T23" s="475" t="s">
        <v>1174</v>
      </c>
      <c r="X23" s="476">
        <f>SUM(W21:W22)</f>
        <v>8838715</v>
      </c>
      <c r="Z23" s="470"/>
    </row>
    <row r="24" spans="1:26" s="428" customFormat="1" ht="12.75" customHeight="1">
      <c r="A24" s="439"/>
      <c r="B24" s="428" t="s">
        <v>689</v>
      </c>
      <c r="C24" s="486"/>
      <c r="D24" s="457">
        <f>Input!$CY$6</f>
        <v>0</v>
      </c>
      <c r="E24" s="457">
        <f>Input!$CZ$6</f>
        <v>0</v>
      </c>
      <c r="F24" s="457">
        <f>Input!$DA$6</f>
        <v>0</v>
      </c>
      <c r="G24" s="457">
        <f>Input!$DB$6</f>
        <v>0</v>
      </c>
      <c r="H24" s="457">
        <f>Input!$DC$6</f>
        <v>0</v>
      </c>
      <c r="I24" s="457">
        <f>Input!$DD$6</f>
        <v>0</v>
      </c>
      <c r="J24" s="457">
        <f>Input!$DE$6</f>
        <v>0</v>
      </c>
      <c r="K24" s="457">
        <f>Input!$DF$6</f>
        <v>0</v>
      </c>
      <c r="L24" s="457">
        <f>Input!$DG$6</f>
        <v>0</v>
      </c>
      <c r="M24" s="487">
        <f t="shared" si="3"/>
        <v>0</v>
      </c>
      <c r="O24" s="488" t="s">
        <v>690</v>
      </c>
      <c r="Q24" s="458"/>
      <c r="R24" s="489">
        <f>SUM(M24:M28)</f>
        <v>-2672069</v>
      </c>
      <c r="T24" s="475"/>
      <c r="X24" s="476"/>
      <c r="Z24" s="470"/>
    </row>
    <row r="25" spans="1:26" s="428" customFormat="1" ht="12.75" customHeight="1">
      <c r="A25" s="439"/>
      <c r="B25" s="428" t="s">
        <v>691</v>
      </c>
      <c r="C25" s="486"/>
      <c r="D25" s="457">
        <f>Input!DH6</f>
        <v>0</v>
      </c>
      <c r="E25" s="457">
        <f>Input!$DI$6</f>
        <v>0</v>
      </c>
      <c r="F25" s="457">
        <f>Input!$DJ$6</f>
        <v>0</v>
      </c>
      <c r="G25" s="457">
        <f>Input!$DK$6</f>
        <v>0</v>
      </c>
      <c r="H25" s="457">
        <f>Input!$DL$6</f>
        <v>0</v>
      </c>
      <c r="I25" s="457">
        <f>Input!$DM$6</f>
        <v>0</v>
      </c>
      <c r="J25" s="457">
        <f>Input!$DN$6</f>
        <v>0</v>
      </c>
      <c r="K25" s="457">
        <f>Input!$DO$6</f>
        <v>0</v>
      </c>
      <c r="L25" s="457">
        <f>Input!$DP$6</f>
        <v>0</v>
      </c>
      <c r="M25" s="487">
        <f t="shared" si="3"/>
        <v>0</v>
      </c>
      <c r="O25" s="477"/>
      <c r="Q25" s="458"/>
      <c r="R25" s="489"/>
      <c r="T25" s="490" t="s">
        <v>692</v>
      </c>
      <c r="U25" s="491"/>
      <c r="V25" s="491"/>
      <c r="W25" s="492">
        <f>(M26+M39)*-1</f>
        <v>124761</v>
      </c>
      <c r="X25" s="476"/>
      <c r="Z25" s="470"/>
    </row>
    <row r="26" spans="1:26" s="428" customFormat="1" ht="12.75" customHeight="1">
      <c r="A26" s="439"/>
      <c r="B26" s="428" t="s">
        <v>693</v>
      </c>
      <c r="C26" s="486"/>
      <c r="D26" s="457">
        <f>Input!$DQ$6</f>
        <v>-121818</v>
      </c>
      <c r="E26" s="457">
        <f>Input!$DR$6</f>
        <v>0</v>
      </c>
      <c r="F26" s="457">
        <f>Input!$DS$6</f>
        <v>0</v>
      </c>
      <c r="G26" s="457">
        <f>Input!$DT$6</f>
        <v>0</v>
      </c>
      <c r="H26" s="457">
        <f>Input!$DU$6</f>
        <v>0</v>
      </c>
      <c r="I26" s="457">
        <f>Input!$DV$6</f>
        <v>0</v>
      </c>
      <c r="J26" s="457">
        <f>Input!$DW$6</f>
        <v>0</v>
      </c>
      <c r="K26" s="457">
        <f>Input!$DX$6</f>
        <v>0</v>
      </c>
      <c r="L26" s="457">
        <f>Input!$DY$6</f>
        <v>0</v>
      </c>
      <c r="M26" s="487">
        <f t="shared" si="3"/>
        <v>-121818</v>
      </c>
      <c r="O26" s="477" t="s">
        <v>694</v>
      </c>
      <c r="Q26" s="458">
        <f>M36</f>
        <v>3017026</v>
      </c>
      <c r="R26" s="493"/>
      <c r="T26" s="475" t="s">
        <v>695</v>
      </c>
      <c r="W26" s="494">
        <f>(M21+M34)*-1</f>
        <v>0</v>
      </c>
      <c r="X26" s="476"/>
      <c r="Z26" s="470"/>
    </row>
    <row r="27" spans="1:26" s="428" customFormat="1">
      <c r="A27" s="439"/>
      <c r="B27" s="428" t="s">
        <v>696</v>
      </c>
      <c r="C27" s="486"/>
      <c r="D27" s="457">
        <f>Input!$DZ$6</f>
        <v>0</v>
      </c>
      <c r="E27" s="457">
        <f>Input!$EA$6</f>
        <v>-272977</v>
      </c>
      <c r="F27" s="457">
        <f>Input!$EB$6</f>
        <v>0</v>
      </c>
      <c r="G27" s="457">
        <f>Input!$EC$6</f>
        <v>0</v>
      </c>
      <c r="H27" s="457">
        <f>Input!$ED$6</f>
        <v>0</v>
      </c>
      <c r="I27" s="457">
        <f>Input!$EE$6</f>
        <v>0</v>
      </c>
      <c r="J27" s="457">
        <f>Input!$EF$6</f>
        <v>0</v>
      </c>
      <c r="K27" s="457">
        <f>Input!$EG$6</f>
        <v>0</v>
      </c>
      <c r="L27" s="457">
        <f>Input!EH6</f>
        <v>0</v>
      </c>
      <c r="M27" s="487">
        <f t="shared" si="3"/>
        <v>-272977</v>
      </c>
      <c r="O27" s="477"/>
      <c r="Q27" s="458"/>
      <c r="R27" s="493"/>
      <c r="T27" s="479" t="s">
        <v>697</v>
      </c>
      <c r="U27" s="467"/>
      <c r="V27" s="467"/>
      <c r="W27" s="495">
        <f>SUM(W25:W26)</f>
        <v>124761</v>
      </c>
      <c r="X27" s="496"/>
    </row>
    <row r="28" spans="1:26" s="428" customFormat="1">
      <c r="A28" s="439"/>
      <c r="B28" s="428" t="s">
        <v>1375</v>
      </c>
      <c r="C28" s="486"/>
      <c r="D28" s="457">
        <f>Input!$EI$6</f>
        <v>-1742555</v>
      </c>
      <c r="E28" s="457">
        <f>Input!$EJ$6</f>
        <v>-534719</v>
      </c>
      <c r="F28" s="457">
        <f>Input!$EK$6</f>
        <v>0</v>
      </c>
      <c r="G28" s="457">
        <f>Input!$EL$6</f>
        <v>0</v>
      </c>
      <c r="H28" s="457">
        <f>Input!$EM$6</f>
        <v>0</v>
      </c>
      <c r="I28" s="457">
        <f>Input!$EN$6</f>
        <v>0</v>
      </c>
      <c r="J28" s="457">
        <f>Input!$EO$6</f>
        <v>0</v>
      </c>
      <c r="K28" s="457">
        <f>Input!$EP$6</f>
        <v>0</v>
      </c>
      <c r="L28" s="457">
        <f>Input!$EQ$6</f>
        <v>0</v>
      </c>
      <c r="M28" s="487">
        <f t="shared" si="3"/>
        <v>-2277274</v>
      </c>
      <c r="O28" s="488" t="s">
        <v>699</v>
      </c>
      <c r="Q28" s="458"/>
      <c r="R28" s="489">
        <f>SUM(M37:M41)</f>
        <v>-1384772</v>
      </c>
      <c r="T28" s="475" t="s">
        <v>700</v>
      </c>
      <c r="W28" s="476">
        <f>(M27+M40)*-1</f>
        <v>603264</v>
      </c>
      <c r="X28" s="496"/>
      <c r="Z28" s="470"/>
    </row>
    <row r="29" spans="1:26" s="428" customFormat="1" ht="12" customHeight="1">
      <c r="A29" s="439"/>
      <c r="B29" s="497" t="s">
        <v>39</v>
      </c>
      <c r="C29" s="483"/>
      <c r="D29" s="465">
        <f t="shared" ref="D29:L29" si="4">SUM(D23:D28)</f>
        <v>2197572</v>
      </c>
      <c r="E29" s="465">
        <f t="shared" si="4"/>
        <v>952048</v>
      </c>
      <c r="F29" s="465">
        <f t="shared" si="4"/>
        <v>0</v>
      </c>
      <c r="G29" s="465">
        <f t="shared" si="4"/>
        <v>0</v>
      </c>
      <c r="H29" s="465">
        <f t="shared" si="4"/>
        <v>0</v>
      </c>
      <c r="I29" s="465">
        <f t="shared" si="4"/>
        <v>0</v>
      </c>
      <c r="J29" s="465">
        <f t="shared" si="4"/>
        <v>0</v>
      </c>
      <c r="K29" s="465">
        <f t="shared" si="4"/>
        <v>0</v>
      </c>
      <c r="L29" s="465">
        <f t="shared" si="4"/>
        <v>0</v>
      </c>
      <c r="M29" s="465">
        <f t="shared" si="3"/>
        <v>3149620</v>
      </c>
      <c r="O29" s="488"/>
      <c r="Q29" s="458"/>
      <c r="R29" s="498"/>
      <c r="T29" s="475" t="s">
        <v>701</v>
      </c>
      <c r="W29" s="494">
        <f>(M22+M35)*-1</f>
        <v>0</v>
      </c>
      <c r="X29" s="496"/>
    </row>
    <row r="30" spans="1:26" s="428" customFormat="1" ht="16.5" customHeight="1">
      <c r="A30" s="439"/>
      <c r="C30" s="486"/>
      <c r="D30" s="486"/>
      <c r="E30" s="486"/>
      <c r="F30" s="486"/>
      <c r="G30" s="486"/>
      <c r="H30" s="486"/>
      <c r="I30" s="486"/>
      <c r="J30" s="486"/>
      <c r="K30" s="486"/>
      <c r="L30" s="486"/>
      <c r="M30" s="487"/>
      <c r="O30" s="499" t="s">
        <v>188</v>
      </c>
      <c r="P30" s="500"/>
      <c r="Q30" s="501">
        <f>Q26+Q22</f>
        <v>8838715</v>
      </c>
      <c r="R30" s="502">
        <f>R28+R24</f>
        <v>-4056841</v>
      </c>
      <c r="T30" s="479" t="s">
        <v>702</v>
      </c>
      <c r="U30" s="467"/>
      <c r="V30" s="467"/>
      <c r="W30" s="495">
        <f>SUM(W28:W29)</f>
        <v>603264</v>
      </c>
      <c r="X30" s="496"/>
    </row>
    <row r="31" spans="1:26" s="428" customFormat="1" ht="12.75" customHeight="1">
      <c r="A31" s="439"/>
      <c r="B31" s="469" t="s">
        <v>703</v>
      </c>
      <c r="C31" s="469"/>
      <c r="D31" s="465">
        <f t="shared" ref="D31:L31" si="5">D36-SUM(D32:D35)</f>
        <v>19085</v>
      </c>
      <c r="E31" s="465">
        <f t="shared" si="5"/>
        <v>2466678</v>
      </c>
      <c r="F31" s="465">
        <f t="shared" si="5"/>
        <v>531263</v>
      </c>
      <c r="G31" s="465">
        <f t="shared" si="5"/>
        <v>0</v>
      </c>
      <c r="H31" s="465">
        <f t="shared" si="5"/>
        <v>0</v>
      </c>
      <c r="I31" s="465">
        <f t="shared" si="5"/>
        <v>0</v>
      </c>
      <c r="J31" s="465">
        <f t="shared" si="5"/>
        <v>0</v>
      </c>
      <c r="K31" s="465">
        <f t="shared" si="5"/>
        <v>0</v>
      </c>
      <c r="L31" s="465">
        <f t="shared" si="5"/>
        <v>0</v>
      </c>
      <c r="M31" s="465">
        <f t="shared" ref="M31:M42" si="6">D31+E31+F31+G31+H31+I31+J31+K31+L31</f>
        <v>3017026</v>
      </c>
      <c r="O31" s="477" t="s">
        <v>189</v>
      </c>
      <c r="Q31" s="446"/>
      <c r="R31" s="481"/>
      <c r="T31" s="503" t="s">
        <v>704</v>
      </c>
      <c r="U31" s="504"/>
      <c r="V31" s="504"/>
      <c r="W31" s="505">
        <f>W27+W30</f>
        <v>728025</v>
      </c>
      <c r="X31" s="476"/>
      <c r="Z31" s="470"/>
    </row>
    <row r="32" spans="1:26" s="428" customFormat="1" ht="12.75" customHeight="1">
      <c r="A32" s="439"/>
      <c r="B32" s="428" t="s">
        <v>679</v>
      </c>
      <c r="D32" s="457">
        <f>Input!$ER$6</f>
        <v>0</v>
      </c>
      <c r="E32" s="457">
        <f>Input!$ES$6</f>
        <v>0</v>
      </c>
      <c r="F32" s="457">
        <f>Input!$ET$6</f>
        <v>0</v>
      </c>
      <c r="G32" s="457">
        <f>Input!$EU$6</f>
        <v>0</v>
      </c>
      <c r="H32" s="457">
        <f>Input!$EV$6</f>
        <v>0</v>
      </c>
      <c r="I32" s="457">
        <f>Input!$EW$6</f>
        <v>0</v>
      </c>
      <c r="J32" s="457">
        <f>Input!$EX$6</f>
        <v>0</v>
      </c>
      <c r="K32" s="457">
        <f>Input!$EY$6</f>
        <v>0</v>
      </c>
      <c r="L32" s="457">
        <f>Input!$EZ$6</f>
        <v>0</v>
      </c>
      <c r="M32" s="487">
        <f t="shared" si="6"/>
        <v>0</v>
      </c>
      <c r="O32" s="506" t="s">
        <v>1278</v>
      </c>
      <c r="P32" s="437"/>
      <c r="Q32" s="507">
        <f>Input!$SQ$6</f>
        <v>8838715</v>
      </c>
      <c r="R32" s="508"/>
      <c r="T32" s="475"/>
      <c r="X32" s="476"/>
      <c r="Z32" s="470"/>
    </row>
    <row r="33" spans="1:28" s="428" customFormat="1">
      <c r="A33" s="439"/>
      <c r="B33" s="428" t="s">
        <v>681</v>
      </c>
      <c r="D33" s="457">
        <f>Input!$FA$6</f>
        <v>0</v>
      </c>
      <c r="E33" s="457">
        <f>Input!$FB$6</f>
        <v>0</v>
      </c>
      <c r="F33" s="457">
        <f>Input!$FC$6</f>
        <v>0</v>
      </c>
      <c r="G33" s="457">
        <f>Input!$FD$6</f>
        <v>0</v>
      </c>
      <c r="H33" s="457">
        <f>Input!$FE$6</f>
        <v>0</v>
      </c>
      <c r="I33" s="457">
        <f>Input!$FF$6</f>
        <v>0</v>
      </c>
      <c r="J33" s="457">
        <f>Input!$FG$6</f>
        <v>0</v>
      </c>
      <c r="K33" s="457">
        <f>Input!$FH$6</f>
        <v>0</v>
      </c>
      <c r="L33" s="457">
        <f>Input!$FI$6</f>
        <v>0</v>
      </c>
      <c r="M33" s="487">
        <f t="shared" si="6"/>
        <v>0</v>
      </c>
      <c r="O33" s="506"/>
      <c r="P33" s="437"/>
      <c r="Q33" s="458"/>
      <c r="R33" s="508"/>
      <c r="T33" s="475" t="s">
        <v>705</v>
      </c>
      <c r="W33" s="470">
        <f>(M19+M32)*-1</f>
        <v>404069</v>
      </c>
      <c r="X33" s="476"/>
    </row>
    <row r="34" spans="1:28" s="428" customFormat="1">
      <c r="A34" s="439"/>
      <c r="B34" s="428" t="s">
        <v>683</v>
      </c>
      <c r="D34" s="457">
        <f>Input!$FJ$6</f>
        <v>0</v>
      </c>
      <c r="E34" s="457">
        <f>Input!$FK$6</f>
        <v>0</v>
      </c>
      <c r="F34" s="457">
        <f>Input!$FL$6</f>
        <v>0</v>
      </c>
      <c r="G34" s="457">
        <f>Input!$FM$6</f>
        <v>0</v>
      </c>
      <c r="H34" s="457">
        <f>Input!$FN$6</f>
        <v>0</v>
      </c>
      <c r="I34" s="457">
        <f>Input!$FO$6</f>
        <v>0</v>
      </c>
      <c r="J34" s="457">
        <f>Input!$FP$6</f>
        <v>0</v>
      </c>
      <c r="K34" s="457">
        <f>Input!$FQ$6</f>
        <v>0</v>
      </c>
      <c r="L34" s="457">
        <f>Input!$FR$6</f>
        <v>0</v>
      </c>
      <c r="M34" s="487">
        <f t="shared" si="6"/>
        <v>0</v>
      </c>
      <c r="O34" s="509" t="s">
        <v>1279</v>
      </c>
      <c r="P34" s="510"/>
      <c r="Q34" s="428" t="s">
        <v>190</v>
      </c>
      <c r="R34" s="511">
        <f>Input!$SR$6</f>
        <v>-4056841</v>
      </c>
      <c r="T34" s="475" t="s">
        <v>706</v>
      </c>
      <c r="W34" s="512">
        <f>(M24+M37)*-1</f>
        <v>0</v>
      </c>
      <c r="X34" s="476"/>
    </row>
    <row r="35" spans="1:28" s="428" customFormat="1" ht="13.8" thickBot="1">
      <c r="A35" s="439"/>
      <c r="B35" s="428" t="s">
        <v>685</v>
      </c>
      <c r="D35" s="457">
        <f>Input!$FS$6</f>
        <v>0</v>
      </c>
      <c r="E35" s="457">
        <f>Input!$FT$6</f>
        <v>0</v>
      </c>
      <c r="F35" s="457">
        <f>Input!$FU$6</f>
        <v>0</v>
      </c>
      <c r="G35" s="457">
        <f>Input!$FV$6</f>
        <v>0</v>
      </c>
      <c r="H35" s="457">
        <f>Input!$FW$6</f>
        <v>0</v>
      </c>
      <c r="I35" s="457">
        <f>Input!$FX$6</f>
        <v>0</v>
      </c>
      <c r="J35" s="457">
        <f>Input!$FY$6</f>
        <v>0</v>
      </c>
      <c r="K35" s="457">
        <f>Input!$FZ$6</f>
        <v>0</v>
      </c>
      <c r="L35" s="457">
        <f>Input!$GA$6</f>
        <v>0</v>
      </c>
      <c r="M35" s="487">
        <f t="shared" si="6"/>
        <v>0</v>
      </c>
      <c r="O35" s="513" t="s">
        <v>191</v>
      </c>
      <c r="P35" s="514"/>
      <c r="Q35" s="515">
        <f>Q30-Q32</f>
        <v>0</v>
      </c>
      <c r="R35" s="516">
        <f>R30-R34</f>
        <v>0</v>
      </c>
      <c r="T35" s="479" t="s">
        <v>707</v>
      </c>
      <c r="U35" s="467"/>
      <c r="V35" s="467"/>
      <c r="W35" s="480">
        <f>SUM(W33:W34)</f>
        <v>404069</v>
      </c>
      <c r="X35" s="496"/>
    </row>
    <row r="36" spans="1:28" s="428" customFormat="1" ht="13.8" thickTop="1">
      <c r="A36" s="439"/>
      <c r="B36" s="469" t="s">
        <v>708</v>
      </c>
      <c r="C36" s="483"/>
      <c r="D36" s="484">
        <f>Input!$GB$6</f>
        <v>19085</v>
      </c>
      <c r="E36" s="484">
        <f>Input!$GC$6</f>
        <v>2466678</v>
      </c>
      <c r="F36" s="484">
        <f>Input!$GD$6</f>
        <v>531263</v>
      </c>
      <c r="G36" s="484">
        <f>Input!$GE$6</f>
        <v>0</v>
      </c>
      <c r="H36" s="484">
        <f>Input!$GF$6</f>
        <v>0</v>
      </c>
      <c r="I36" s="484">
        <f>Input!$GG$6</f>
        <v>0</v>
      </c>
      <c r="J36" s="484">
        <f>Input!$GH$6</f>
        <v>0</v>
      </c>
      <c r="K36" s="484">
        <f>Input!$GI$6</f>
        <v>0</v>
      </c>
      <c r="L36" s="484">
        <f>Input!$GJ$6</f>
        <v>0</v>
      </c>
      <c r="M36" s="485">
        <f t="shared" si="6"/>
        <v>3017026</v>
      </c>
      <c r="Q36" s="517" t="str">
        <f>IF(Q30&lt;&gt;Q32,"Out of Balance","Balanced")</f>
        <v>Balanced</v>
      </c>
      <c r="R36" s="517" t="str">
        <f>IF(R30&lt;&gt;R34,"Out of Balance","Balanced")</f>
        <v>Balanced</v>
      </c>
      <c r="T36" s="475" t="s">
        <v>709</v>
      </c>
      <c r="W36" s="470">
        <f>(M20+M33)*-1</f>
        <v>0</v>
      </c>
      <c r="X36" s="476"/>
    </row>
    <row r="37" spans="1:28" s="428" customFormat="1">
      <c r="A37" s="439"/>
      <c r="B37" s="428" t="s">
        <v>689</v>
      </c>
      <c r="C37" s="486"/>
      <c r="D37" s="457">
        <f>Input!$GK$6</f>
        <v>0</v>
      </c>
      <c r="E37" s="457">
        <f>Input!$GL$6</f>
        <v>0</v>
      </c>
      <c r="F37" s="457">
        <f>Input!$GM$6</f>
        <v>0</v>
      </c>
      <c r="G37" s="457">
        <f>Input!$GN$6</f>
        <v>0</v>
      </c>
      <c r="H37" s="457">
        <f>Input!$GO$6</f>
        <v>0</v>
      </c>
      <c r="I37" s="457">
        <f>Input!$GP$6</f>
        <v>0</v>
      </c>
      <c r="J37" s="457">
        <f>Input!$GQ$6</f>
        <v>0</v>
      </c>
      <c r="K37" s="457">
        <f>Input!$GR$6</f>
        <v>0</v>
      </c>
      <c r="L37" s="457">
        <f>Input!$GS$6</f>
        <v>0</v>
      </c>
      <c r="M37" s="487">
        <f t="shared" si="6"/>
        <v>0</v>
      </c>
      <c r="T37" s="475" t="s">
        <v>710</v>
      </c>
      <c r="W37" s="512">
        <f>(M25+M38)*-1</f>
        <v>0</v>
      </c>
      <c r="X37" s="496"/>
    </row>
    <row r="38" spans="1:28" s="428" customFormat="1">
      <c r="A38" s="439"/>
      <c r="B38" s="428" t="s">
        <v>691</v>
      </c>
      <c r="C38" s="486"/>
      <c r="D38" s="457">
        <f>Input!$GT$6</f>
        <v>0</v>
      </c>
      <c r="E38" s="457">
        <f>Input!$GU$6</f>
        <v>0</v>
      </c>
      <c r="F38" s="457">
        <f>Input!$GV$6</f>
        <v>0</v>
      </c>
      <c r="G38" s="457">
        <f>Input!$GW$6</f>
        <v>0</v>
      </c>
      <c r="H38" s="457">
        <f>Input!$GX$6</f>
        <v>0</v>
      </c>
      <c r="I38" s="457">
        <f>Input!$GY$6</f>
        <v>0</v>
      </c>
      <c r="J38" s="457">
        <f>Input!$GZ$6</f>
        <v>0</v>
      </c>
      <c r="K38" s="457">
        <f>Input!$HA$6</f>
        <v>0</v>
      </c>
      <c r="L38" s="457">
        <f>Input!$HB$6</f>
        <v>0</v>
      </c>
      <c r="M38" s="487">
        <f t="shared" si="6"/>
        <v>0</v>
      </c>
      <c r="T38" s="479" t="s">
        <v>711</v>
      </c>
      <c r="U38" s="467"/>
      <c r="V38" s="467"/>
      <c r="W38" s="480">
        <f>SUM(W36:W37)</f>
        <v>0</v>
      </c>
      <c r="X38" s="476"/>
    </row>
    <row r="39" spans="1:28" s="428" customFormat="1">
      <c r="A39" s="439"/>
      <c r="B39" s="428" t="s">
        <v>693</v>
      </c>
      <c r="C39" s="486"/>
      <c r="D39" s="457">
        <f>Input!$HC$6</f>
        <v>-2943</v>
      </c>
      <c r="E39" s="457">
        <f>Input!$HD$6</f>
        <v>0</v>
      </c>
      <c r="F39" s="457">
        <f>Input!$HE$6</f>
        <v>0</v>
      </c>
      <c r="G39" s="457">
        <f>Input!$HF$6</f>
        <v>0</v>
      </c>
      <c r="H39" s="457">
        <f>Input!$HG$6</f>
        <v>0</v>
      </c>
      <c r="I39" s="457">
        <f>Input!$HH$6</f>
        <v>0</v>
      </c>
      <c r="J39" s="457">
        <f>Input!$HI$6</f>
        <v>0</v>
      </c>
      <c r="K39" s="457">
        <f>Input!$HJ$6</f>
        <v>0</v>
      </c>
      <c r="L39" s="457">
        <f>Input!$HK$6</f>
        <v>0</v>
      </c>
      <c r="M39" s="487">
        <f t="shared" si="6"/>
        <v>-2943</v>
      </c>
      <c r="T39" s="475" t="s">
        <v>712</v>
      </c>
      <c r="W39" s="470"/>
      <c r="X39" s="476">
        <f>W38+W35</f>
        <v>404069</v>
      </c>
    </row>
    <row r="40" spans="1:28" s="428" customFormat="1">
      <c r="A40" s="439"/>
      <c r="B40" s="428" t="s">
        <v>696</v>
      </c>
      <c r="C40" s="486"/>
      <c r="D40" s="457">
        <f>Input!$HL$6</f>
        <v>0</v>
      </c>
      <c r="E40" s="457">
        <f>Input!$HM$6</f>
        <v>-300230</v>
      </c>
      <c r="F40" s="457">
        <f>Input!$HN$6</f>
        <v>-30057</v>
      </c>
      <c r="G40" s="457">
        <f>Input!$HO$6</f>
        <v>0</v>
      </c>
      <c r="H40" s="457">
        <f>Input!$HP$6</f>
        <v>0</v>
      </c>
      <c r="I40" s="457">
        <f>Input!$HQ$6</f>
        <v>0</v>
      </c>
      <c r="J40" s="457">
        <f>Input!$HR$6</f>
        <v>0</v>
      </c>
      <c r="K40" s="457">
        <f>Input!$HS$6</f>
        <v>0</v>
      </c>
      <c r="L40" s="457">
        <f>Input!$HT$6</f>
        <v>0</v>
      </c>
      <c r="M40" s="487">
        <f t="shared" si="6"/>
        <v>-330287</v>
      </c>
      <c r="T40" s="475"/>
      <c r="X40" s="496"/>
    </row>
    <row r="41" spans="1:28" s="428" customFormat="1">
      <c r="A41" s="439"/>
      <c r="B41" s="428" t="s">
        <v>1375</v>
      </c>
      <c r="C41" s="486"/>
      <c r="D41" s="457">
        <f>Input!$HU$6</f>
        <v>-5817</v>
      </c>
      <c r="E41" s="457">
        <f>Input!$HV$6</f>
        <v>-831939</v>
      </c>
      <c r="F41" s="457">
        <f>Input!$HW$6</f>
        <v>-213786</v>
      </c>
      <c r="G41" s="457">
        <f>Input!$HX$6</f>
        <v>0</v>
      </c>
      <c r="H41" s="457">
        <f>Input!$HY$6</f>
        <v>0</v>
      </c>
      <c r="I41" s="457">
        <f>Input!$HZ$6</f>
        <v>0</v>
      </c>
      <c r="J41" s="457">
        <f>Input!$IA$6</f>
        <v>0</v>
      </c>
      <c r="K41" s="457">
        <f>Input!$IB$6</f>
        <v>0</v>
      </c>
      <c r="L41" s="457">
        <f>Input!$IC$6</f>
        <v>0</v>
      </c>
      <c r="M41" s="487">
        <f t="shared" si="6"/>
        <v>-1051542</v>
      </c>
      <c r="T41" s="475" t="s">
        <v>695</v>
      </c>
      <c r="W41" s="470">
        <f>(M21+M34)*-1</f>
        <v>0</v>
      </c>
      <c r="X41" s="476"/>
    </row>
    <row r="42" spans="1:28" s="428" customFormat="1">
      <c r="A42" s="439"/>
      <c r="B42" s="497" t="s">
        <v>40</v>
      </c>
      <c r="C42" s="483"/>
      <c r="D42" s="465">
        <f t="shared" ref="D42:L42" si="7">SUM(D36:D41)</f>
        <v>10325</v>
      </c>
      <c r="E42" s="465">
        <f t="shared" si="7"/>
        <v>1334509</v>
      </c>
      <c r="F42" s="465">
        <f t="shared" si="7"/>
        <v>287420</v>
      </c>
      <c r="G42" s="465">
        <f t="shared" si="7"/>
        <v>0</v>
      </c>
      <c r="H42" s="465">
        <f t="shared" si="7"/>
        <v>0</v>
      </c>
      <c r="I42" s="465">
        <f t="shared" si="7"/>
        <v>0</v>
      </c>
      <c r="J42" s="465">
        <f t="shared" si="7"/>
        <v>0</v>
      </c>
      <c r="K42" s="465">
        <f t="shared" si="7"/>
        <v>0</v>
      </c>
      <c r="L42" s="465">
        <f t="shared" si="7"/>
        <v>0</v>
      </c>
      <c r="M42" s="465">
        <f t="shared" si="6"/>
        <v>1632254</v>
      </c>
      <c r="T42" s="475" t="s">
        <v>701</v>
      </c>
      <c r="W42" s="512">
        <f>(M22+M35)*-1</f>
        <v>0</v>
      </c>
      <c r="X42" s="476"/>
    </row>
    <row r="43" spans="1:28" s="428" customFormat="1">
      <c r="A43" s="439"/>
      <c r="C43" s="486"/>
      <c r="D43" s="486"/>
      <c r="E43" s="486"/>
      <c r="F43" s="486"/>
      <c r="G43" s="486"/>
      <c r="H43" s="486"/>
      <c r="I43" s="486"/>
      <c r="J43" s="486"/>
      <c r="K43" s="486"/>
      <c r="L43" s="486"/>
      <c r="M43" s="487"/>
      <c r="T43" s="479" t="s">
        <v>713</v>
      </c>
      <c r="U43" s="467"/>
      <c r="V43" s="467"/>
      <c r="W43" s="480">
        <f>SUM(W41:W42)</f>
        <v>0</v>
      </c>
      <c r="X43" s="496"/>
    </row>
    <row r="44" spans="1:28" s="428" customFormat="1" ht="13.5" customHeight="1">
      <c r="A44" s="439"/>
      <c r="B44" s="497" t="s">
        <v>714</v>
      </c>
      <c r="C44" s="483"/>
      <c r="D44" s="465">
        <f t="shared" ref="D44:L44" si="8">D42+D29</f>
        <v>2207897</v>
      </c>
      <c r="E44" s="465">
        <f t="shared" si="8"/>
        <v>2286557</v>
      </c>
      <c r="F44" s="465">
        <f t="shared" si="8"/>
        <v>287420</v>
      </c>
      <c r="G44" s="465">
        <f t="shared" si="8"/>
        <v>0</v>
      </c>
      <c r="H44" s="465">
        <f t="shared" si="8"/>
        <v>0</v>
      </c>
      <c r="I44" s="465">
        <f t="shared" si="8"/>
        <v>0</v>
      </c>
      <c r="J44" s="465">
        <f t="shared" si="8"/>
        <v>0</v>
      </c>
      <c r="K44" s="465">
        <f t="shared" si="8"/>
        <v>0</v>
      </c>
      <c r="L44" s="465">
        <f t="shared" si="8"/>
        <v>0</v>
      </c>
      <c r="M44" s="465">
        <f>D44+E44+F44+G44+H44+I44+J44+K44+L44</f>
        <v>4781874</v>
      </c>
      <c r="T44" s="475"/>
      <c r="X44" s="476"/>
    </row>
    <row r="45" spans="1:28" s="440" customFormat="1">
      <c r="A45" s="448">
        <v>28</v>
      </c>
      <c r="D45" s="458"/>
      <c r="E45" s="458"/>
      <c r="F45" s="458"/>
      <c r="G45" s="458"/>
      <c r="H45" s="458"/>
      <c r="I45" s="458"/>
      <c r="J45" s="458"/>
      <c r="K45" s="458"/>
      <c r="L45" s="458"/>
      <c r="M45" s="458"/>
      <c r="O45" s="428"/>
      <c r="P45" s="428"/>
      <c r="Q45" s="428"/>
      <c r="R45" s="428"/>
      <c r="S45" s="428"/>
      <c r="T45" s="475" t="s">
        <v>706</v>
      </c>
      <c r="U45" s="428"/>
      <c r="V45" s="428"/>
      <c r="W45" s="470">
        <f>(M24+M37)*-1</f>
        <v>0</v>
      </c>
      <c r="X45" s="476"/>
      <c r="Y45" s="428"/>
      <c r="Z45" s="428"/>
      <c r="AA45" s="428"/>
      <c r="AB45" s="428"/>
    </row>
    <row r="46" spans="1:28" s="440" customFormat="1">
      <c r="A46" s="448">
        <v>29</v>
      </c>
      <c r="B46" s="449" t="s">
        <v>6</v>
      </c>
      <c r="C46" s="449"/>
      <c r="D46" s="458"/>
      <c r="E46" s="458"/>
      <c r="F46" s="458"/>
      <c r="G46" s="458"/>
      <c r="H46" s="458"/>
      <c r="I46" s="458"/>
      <c r="J46" s="458"/>
      <c r="K46" s="458"/>
      <c r="L46" s="458"/>
      <c r="M46" s="458"/>
      <c r="O46" s="428"/>
      <c r="P46" s="428"/>
      <c r="Q46" s="428"/>
      <c r="R46" s="428"/>
      <c r="S46" s="428"/>
      <c r="T46" s="475" t="s">
        <v>710</v>
      </c>
      <c r="U46" s="428"/>
      <c r="V46" s="428"/>
      <c r="W46" s="512">
        <f>(M25+M38)*-1</f>
        <v>0</v>
      </c>
      <c r="X46" s="476"/>
      <c r="Y46" s="428"/>
      <c r="Z46" s="428"/>
      <c r="AA46" s="428"/>
      <c r="AB46" s="428"/>
    </row>
    <row r="47" spans="1:28" s="440" customFormat="1">
      <c r="A47" s="448">
        <v>30</v>
      </c>
      <c r="B47" s="464" t="s">
        <v>7</v>
      </c>
      <c r="C47" s="464"/>
      <c r="D47" s="518">
        <f>Input!$ID$6</f>
        <v>287458</v>
      </c>
      <c r="E47" s="518">
        <f>Input!$IE$6</f>
        <v>-100000</v>
      </c>
      <c r="F47" s="518">
        <f>Input!$IF$6</f>
        <v>0</v>
      </c>
      <c r="G47" s="518">
        <f>Input!$IG$6</f>
        <v>11814169</v>
      </c>
      <c r="H47" s="518">
        <f>Input!$IH$6</f>
        <v>0</v>
      </c>
      <c r="I47" s="518">
        <f>Input!$II$6</f>
        <v>0</v>
      </c>
      <c r="J47" s="518">
        <f>Input!$IJ$6</f>
        <v>0</v>
      </c>
      <c r="K47" s="518">
        <f>Input!$IK$6</f>
        <v>0</v>
      </c>
      <c r="L47" s="518">
        <f>Input!$IL$6</f>
        <v>0</v>
      </c>
      <c r="M47" s="465">
        <f>D47+E47+F47+G47+H47+I47+J47+K47+L47</f>
        <v>12001627</v>
      </c>
      <c r="O47" s="428"/>
      <c r="P47" s="428"/>
      <c r="Q47" s="428"/>
      <c r="R47" s="428"/>
      <c r="S47" s="428"/>
      <c r="T47" s="479" t="s">
        <v>715</v>
      </c>
      <c r="U47" s="467"/>
      <c r="V47" s="467"/>
      <c r="W47" s="480">
        <f>SUM(W45:W46)</f>
        <v>0</v>
      </c>
      <c r="X47" s="496"/>
      <c r="Y47" s="428"/>
      <c r="Z47" s="428"/>
      <c r="AA47" s="428"/>
      <c r="AB47" s="428"/>
    </row>
    <row r="48" spans="1:28" s="440" customFormat="1">
      <c r="A48" s="448">
        <v>31</v>
      </c>
      <c r="D48" s="458"/>
      <c r="E48" s="458"/>
      <c r="F48" s="458"/>
      <c r="G48" s="458"/>
      <c r="H48" s="458"/>
      <c r="I48" s="458"/>
      <c r="J48" s="458"/>
      <c r="K48" s="458"/>
      <c r="L48" s="458"/>
      <c r="M48" s="458"/>
      <c r="O48" s="428"/>
      <c r="P48" s="428"/>
      <c r="Q48" s="428"/>
      <c r="R48" s="428"/>
      <c r="S48" s="428"/>
      <c r="T48" s="475"/>
      <c r="U48" s="428"/>
      <c r="V48" s="428"/>
      <c r="W48" s="428"/>
      <c r="X48" s="505">
        <f>W43-W47</f>
        <v>0</v>
      </c>
      <c r="Y48" s="428"/>
      <c r="Z48" s="428"/>
      <c r="AA48" s="428"/>
      <c r="AB48" s="428"/>
    </row>
    <row r="49" spans="1:28" s="440" customFormat="1">
      <c r="A49" s="448">
        <v>32</v>
      </c>
      <c r="B49" s="449" t="s">
        <v>8</v>
      </c>
      <c r="C49" s="449"/>
      <c r="D49" s="458"/>
      <c r="E49" s="458"/>
      <c r="F49" s="458"/>
      <c r="G49" s="458"/>
      <c r="H49" s="458"/>
      <c r="I49" s="458"/>
      <c r="J49" s="458"/>
      <c r="K49" s="458"/>
      <c r="L49" s="458"/>
      <c r="M49" s="458"/>
      <c r="O49" s="446"/>
      <c r="P49" s="428"/>
      <c r="Q49" s="428"/>
      <c r="R49" s="428"/>
      <c r="S49" s="428"/>
      <c r="T49" s="519" t="s">
        <v>186</v>
      </c>
      <c r="U49" s="504"/>
      <c r="V49" s="520"/>
      <c r="W49" s="520"/>
      <c r="X49" s="505">
        <f>SUM(X23:X48)</f>
        <v>9242784</v>
      </c>
      <c r="Y49" s="428"/>
      <c r="Z49" s="428"/>
      <c r="AA49" s="428"/>
      <c r="AB49" s="428"/>
    </row>
    <row r="50" spans="1:28" s="440" customFormat="1">
      <c r="A50" s="448">
        <v>33</v>
      </c>
      <c r="B50" s="440" t="s">
        <v>42</v>
      </c>
      <c r="D50" s="457">
        <f>Input!$IM$6</f>
        <v>17836</v>
      </c>
      <c r="E50" s="457">
        <f>Input!$IN$6</f>
        <v>19899</v>
      </c>
      <c r="F50" s="457">
        <f>Input!$IO$6</f>
        <v>10489</v>
      </c>
      <c r="G50" s="457">
        <f>Input!$IP$6</f>
        <v>0</v>
      </c>
      <c r="H50" s="457">
        <f>Input!$IQ$6</f>
        <v>0</v>
      </c>
      <c r="I50" s="457">
        <f>Input!$IR$6</f>
        <v>0</v>
      </c>
      <c r="J50" s="457">
        <f>Input!$IS$6</f>
        <v>0</v>
      </c>
      <c r="K50" s="457">
        <f>Input!$IT$6</f>
        <v>0</v>
      </c>
      <c r="L50" s="457">
        <f>Input!$IU$6</f>
        <v>0</v>
      </c>
      <c r="M50" s="458">
        <f t="shared" ref="M50:M57" si="9">D50+E50+F50+G50+H50+I50+J50+K50+L50</f>
        <v>48224</v>
      </c>
      <c r="O50" s="446"/>
      <c r="P50" s="428"/>
      <c r="Q50" s="428"/>
      <c r="R50" s="428"/>
      <c r="S50" s="428"/>
      <c r="T50" s="428"/>
      <c r="U50" s="521"/>
      <c r="V50" s="428"/>
      <c r="W50" s="428"/>
      <c r="X50" s="428"/>
      <c r="Y50" s="428"/>
      <c r="Z50" s="428"/>
      <c r="AA50" s="428"/>
      <c r="AB50" s="428"/>
    </row>
    <row r="51" spans="1:28" s="440" customFormat="1">
      <c r="A51" s="448">
        <v>34</v>
      </c>
      <c r="B51" s="440" t="s">
        <v>9</v>
      </c>
      <c r="D51" s="457">
        <f>Input!$IV$6</f>
        <v>0</v>
      </c>
      <c r="E51" s="457">
        <f>Input!$IW$6</f>
        <v>0</v>
      </c>
      <c r="F51" s="457">
        <f>Input!$IX$6</f>
        <v>0</v>
      </c>
      <c r="G51" s="457">
        <f>Input!$IY$6</f>
        <v>0</v>
      </c>
      <c r="H51" s="457">
        <f>Input!$IZ$6</f>
        <v>0</v>
      </c>
      <c r="I51" s="457">
        <f>Input!$JA$6</f>
        <v>0</v>
      </c>
      <c r="J51" s="457">
        <f>Input!$JB$6</f>
        <v>0</v>
      </c>
      <c r="K51" s="457">
        <f>Input!$JC$6</f>
        <v>0</v>
      </c>
      <c r="L51" s="457">
        <f>Input!$JD$6</f>
        <v>0</v>
      </c>
      <c r="M51" s="522">
        <f t="shared" si="9"/>
        <v>0</v>
      </c>
      <c r="O51" s="428"/>
      <c r="P51" s="428"/>
      <c r="Q51" s="428"/>
      <c r="R51" s="428"/>
      <c r="S51" s="428"/>
      <c r="T51" s="428"/>
      <c r="U51" s="428"/>
      <c r="V51" s="428"/>
      <c r="W51" s="428"/>
      <c r="X51" s="428"/>
      <c r="Y51" s="439"/>
      <c r="Z51" s="428"/>
      <c r="AA51" s="428"/>
      <c r="AB51" s="428"/>
    </row>
    <row r="52" spans="1:28" s="440" customFormat="1">
      <c r="A52" s="448">
        <v>35</v>
      </c>
      <c r="B52" s="440" t="s">
        <v>10</v>
      </c>
      <c r="D52" s="457">
        <f>Input!$JE$6</f>
        <v>0</v>
      </c>
      <c r="E52" s="457">
        <f>Input!$JF$6</f>
        <v>0</v>
      </c>
      <c r="F52" s="457">
        <f>Input!$JG$6</f>
        <v>0</v>
      </c>
      <c r="G52" s="457">
        <f>Input!$JH$6</f>
        <v>1396136</v>
      </c>
      <c r="H52" s="457">
        <f>Input!$JI$6</f>
        <v>0</v>
      </c>
      <c r="I52" s="457">
        <f>Input!$JJ$6</f>
        <v>0</v>
      </c>
      <c r="J52" s="457">
        <f>Input!$JK$6</f>
        <v>0</v>
      </c>
      <c r="K52" s="457">
        <f>Input!$JL$6</f>
        <v>0</v>
      </c>
      <c r="L52" s="457">
        <f>Input!$JM$6</f>
        <v>0</v>
      </c>
      <c r="M52" s="458">
        <f t="shared" si="9"/>
        <v>1396136</v>
      </c>
      <c r="O52" s="446"/>
      <c r="P52" s="523"/>
      <c r="Q52" s="428"/>
      <c r="R52" s="428"/>
      <c r="S52" s="428"/>
      <c r="T52" s="428"/>
      <c r="U52" s="428"/>
      <c r="V52" s="428"/>
      <c r="W52" s="428"/>
      <c r="X52" s="428"/>
      <c r="Y52" s="428"/>
      <c r="Z52" s="428"/>
      <c r="AA52" s="428"/>
      <c r="AB52" s="428"/>
    </row>
    <row r="53" spans="1:28" s="440" customFormat="1">
      <c r="A53" s="448">
        <v>36</v>
      </c>
      <c r="B53" s="440" t="s">
        <v>11</v>
      </c>
      <c r="D53" s="457">
        <f>Input!$JN$6</f>
        <v>0</v>
      </c>
      <c r="E53" s="457">
        <f>Input!$JO$6</f>
        <v>0</v>
      </c>
      <c r="F53" s="457">
        <f>Input!$JP$6</f>
        <v>0</v>
      </c>
      <c r="G53" s="457">
        <f>Input!$JQ$6</f>
        <v>0</v>
      </c>
      <c r="H53" s="457">
        <f>Input!$JR$6</f>
        <v>0</v>
      </c>
      <c r="I53" s="457">
        <f>Input!$JS$6</f>
        <v>0</v>
      </c>
      <c r="J53" s="457">
        <f>Input!$JT$6</f>
        <v>0</v>
      </c>
      <c r="K53" s="457">
        <f>Input!$JU$6</f>
        <v>0</v>
      </c>
      <c r="L53" s="457">
        <f>Input!$JV$6</f>
        <v>0</v>
      </c>
      <c r="M53" s="458">
        <f t="shared" si="9"/>
        <v>0</v>
      </c>
      <c r="O53" s="446"/>
      <c r="P53" s="428"/>
      <c r="Q53" s="428"/>
      <c r="R53" s="428"/>
      <c r="S53" s="428"/>
      <c r="T53" s="428"/>
      <c r="U53" s="428"/>
      <c r="V53" s="428"/>
      <c r="W53" s="428"/>
      <c r="X53" s="428"/>
      <c r="Y53" s="428"/>
      <c r="Z53" s="428"/>
      <c r="AA53" s="428"/>
      <c r="AB53" s="428"/>
    </row>
    <row r="54" spans="1:28" s="440" customFormat="1" ht="13.8" thickBot="1">
      <c r="A54" s="448">
        <v>37</v>
      </c>
      <c r="B54" s="440" t="s">
        <v>1376</v>
      </c>
      <c r="D54" s="457">
        <f>Input!$JW$6</f>
        <v>0</v>
      </c>
      <c r="E54" s="457">
        <f>Input!$JX$6</f>
        <v>0</v>
      </c>
      <c r="F54" s="457">
        <f>Input!$JY$6</f>
        <v>0</v>
      </c>
      <c r="G54" s="457">
        <f>Input!$JZ$6</f>
        <v>0</v>
      </c>
      <c r="H54" s="457">
        <f>Input!$KA$6</f>
        <v>0</v>
      </c>
      <c r="I54" s="457">
        <f>Input!$KB$6</f>
        <v>0</v>
      </c>
      <c r="J54" s="457">
        <f>Input!$KC$6</f>
        <v>0</v>
      </c>
      <c r="K54" s="457">
        <f>Input!$KD$6</f>
        <v>0</v>
      </c>
      <c r="L54" s="457">
        <f>Input!$KE$6</f>
        <v>0</v>
      </c>
      <c r="M54" s="458">
        <f t="shared" si="9"/>
        <v>0</v>
      </c>
      <c r="O54" s="446"/>
      <c r="P54" s="428"/>
      <c r="Q54" s="428"/>
      <c r="R54" s="428"/>
      <c r="S54" s="428"/>
      <c r="T54" s="428"/>
      <c r="U54" s="428"/>
      <c r="V54" s="428"/>
      <c r="W54" s="428"/>
      <c r="X54" s="428"/>
      <c r="Y54" s="428"/>
      <c r="Z54" s="428"/>
      <c r="AA54" s="428"/>
      <c r="AB54" s="428"/>
    </row>
    <row r="55" spans="1:28" s="440" customFormat="1" ht="14.4" thickTop="1" thickBot="1">
      <c r="A55" s="448">
        <v>38</v>
      </c>
      <c r="B55" s="440" t="s">
        <v>43</v>
      </c>
      <c r="D55" s="457">
        <f>Input!$KF$6</f>
        <v>194242</v>
      </c>
      <c r="E55" s="457">
        <f>Input!$KG$6</f>
        <v>146410</v>
      </c>
      <c r="F55" s="457">
        <f>Input!$KH$6</f>
        <v>9898</v>
      </c>
      <c r="G55" s="457">
        <f>Input!$KI$6</f>
        <v>46259</v>
      </c>
      <c r="H55" s="457">
        <f>Input!$KJ$6</f>
        <v>21940</v>
      </c>
      <c r="I55" s="457">
        <f>Input!$KK$6</f>
        <v>0</v>
      </c>
      <c r="J55" s="457">
        <f>Input!$KL$6</f>
        <v>0</v>
      </c>
      <c r="K55" s="457">
        <f>Input!$KM$6</f>
        <v>0</v>
      </c>
      <c r="L55" s="457">
        <f>Input!$KN$6</f>
        <v>2191466</v>
      </c>
      <c r="M55" s="458">
        <f t="shared" si="9"/>
        <v>2610215</v>
      </c>
      <c r="O55" s="1227" t="s">
        <v>162</v>
      </c>
      <c r="P55" s="1228"/>
      <c r="Q55" s="1228"/>
      <c r="R55" s="1229"/>
      <c r="S55" s="524"/>
      <c r="T55" s="1230" t="s">
        <v>163</v>
      </c>
      <c r="U55" s="1231"/>
      <c r="V55" s="1231"/>
      <c r="W55" s="1231"/>
      <c r="X55" s="1232"/>
      <c r="Y55" s="442"/>
      <c r="Z55" s="1164" t="s">
        <v>1284</v>
      </c>
      <c r="AA55" s="1165"/>
      <c r="AB55" s="1166"/>
    </row>
    <row r="56" spans="1:28" s="440" customFormat="1" ht="13.5" customHeight="1" thickTop="1">
      <c r="A56" s="448">
        <v>39</v>
      </c>
      <c r="B56" s="464" t="s">
        <v>3</v>
      </c>
      <c r="C56" s="464"/>
      <c r="D56" s="465">
        <f>SUM(D50:D55)</f>
        <v>212078</v>
      </c>
      <c r="E56" s="465">
        <f t="shared" ref="E56:L56" si="10">SUM(E50:E55)</f>
        <v>166309</v>
      </c>
      <c r="F56" s="465">
        <f t="shared" si="10"/>
        <v>20387</v>
      </c>
      <c r="G56" s="465">
        <f t="shared" si="10"/>
        <v>1442395</v>
      </c>
      <c r="H56" s="465">
        <f t="shared" si="10"/>
        <v>21940</v>
      </c>
      <c r="I56" s="465">
        <f t="shared" si="10"/>
        <v>0</v>
      </c>
      <c r="J56" s="465">
        <f t="shared" si="10"/>
        <v>0</v>
      </c>
      <c r="K56" s="465">
        <f t="shared" si="10"/>
        <v>0</v>
      </c>
      <c r="L56" s="465">
        <f t="shared" si="10"/>
        <v>2191466</v>
      </c>
      <c r="M56" s="465">
        <f t="shared" si="9"/>
        <v>4054575</v>
      </c>
      <c r="O56" s="1197" t="s">
        <v>164</v>
      </c>
      <c r="P56" s="1200" t="s">
        <v>165</v>
      </c>
      <c r="Q56" s="1200" t="s">
        <v>192</v>
      </c>
      <c r="R56" s="1203" t="s">
        <v>1038</v>
      </c>
      <c r="S56" s="525"/>
      <c r="T56" s="1216" t="s">
        <v>166</v>
      </c>
      <c r="U56" s="1219" t="s">
        <v>165</v>
      </c>
      <c r="V56" s="1220" t="s">
        <v>167</v>
      </c>
      <c r="W56" s="1219" t="s">
        <v>168</v>
      </c>
      <c r="X56" s="1206" t="s">
        <v>1039</v>
      </c>
      <c r="Y56" s="428"/>
      <c r="Z56" s="1223" t="s">
        <v>1626</v>
      </c>
      <c r="AA56" s="1214" t="s">
        <v>1285</v>
      </c>
      <c r="AB56" s="1212" t="s">
        <v>145</v>
      </c>
    </row>
    <row r="57" spans="1:28" s="440" customFormat="1">
      <c r="A57" s="448">
        <v>40</v>
      </c>
      <c r="B57" s="526" t="s">
        <v>67</v>
      </c>
      <c r="C57" s="526"/>
      <c r="D57" s="465">
        <f>D15+D44+D47+D56</f>
        <v>28402663</v>
      </c>
      <c r="E57" s="465">
        <f t="shared" ref="E57:L57" si="11">E15+E44+E47+E56</f>
        <v>2352866</v>
      </c>
      <c r="F57" s="465">
        <f t="shared" si="11"/>
        <v>307807</v>
      </c>
      <c r="G57" s="465">
        <f t="shared" si="11"/>
        <v>13256564</v>
      </c>
      <c r="H57" s="465">
        <f t="shared" si="11"/>
        <v>21940</v>
      </c>
      <c r="I57" s="465">
        <f t="shared" si="11"/>
        <v>0</v>
      </c>
      <c r="J57" s="465">
        <f t="shared" si="11"/>
        <v>0</v>
      </c>
      <c r="K57" s="465">
        <f t="shared" si="11"/>
        <v>0</v>
      </c>
      <c r="L57" s="465">
        <f t="shared" si="11"/>
        <v>2191466</v>
      </c>
      <c r="M57" s="465">
        <f t="shared" si="9"/>
        <v>46533306</v>
      </c>
      <c r="O57" s="1198"/>
      <c r="P57" s="1201"/>
      <c r="Q57" s="1201"/>
      <c r="R57" s="1204"/>
      <c r="S57" s="525"/>
      <c r="T57" s="1217"/>
      <c r="U57" s="1201"/>
      <c r="V57" s="1221"/>
      <c r="W57" s="1201"/>
      <c r="X57" s="1207"/>
      <c r="Y57" s="428"/>
      <c r="Z57" s="1224"/>
      <c r="AA57" s="1214"/>
      <c r="AB57" s="1212"/>
    </row>
    <row r="58" spans="1:28" s="440" customFormat="1">
      <c r="A58" s="448">
        <v>41</v>
      </c>
      <c r="D58" s="458"/>
      <c r="E58" s="458"/>
      <c r="F58" s="458"/>
      <c r="G58" s="458"/>
      <c r="H58" s="458"/>
      <c r="I58" s="458"/>
      <c r="J58" s="458"/>
      <c r="K58" s="458"/>
      <c r="L58" s="458"/>
      <c r="M58" s="458"/>
      <c r="O58" s="1198"/>
      <c r="P58" s="1201"/>
      <c r="Q58" s="1201"/>
      <c r="R58" s="1204"/>
      <c r="S58" s="525"/>
      <c r="T58" s="1217"/>
      <c r="U58" s="1201"/>
      <c r="V58" s="1221"/>
      <c r="W58" s="1201"/>
      <c r="X58" s="1207"/>
      <c r="Y58" s="428"/>
      <c r="Z58" s="1224"/>
      <c r="AA58" s="1214"/>
      <c r="AB58" s="1212"/>
    </row>
    <row r="59" spans="1:28" s="440" customFormat="1" ht="15.75" customHeight="1">
      <c r="A59" s="448">
        <v>42</v>
      </c>
      <c r="B59" s="527" t="s">
        <v>71</v>
      </c>
      <c r="C59" s="527"/>
      <c r="D59" s="512"/>
      <c r="E59" s="512"/>
      <c r="F59" s="512"/>
      <c r="G59" s="1176" t="str">
        <f>IF(OR(P105&gt;0,P106&lt;&gt;0,P107&lt;&gt;0),"Do not Enter Cents - Whole Dollars Only","")</f>
        <v/>
      </c>
      <c r="H59" s="1176"/>
      <c r="I59" s="1176"/>
      <c r="J59" s="1176"/>
      <c r="K59" s="1176"/>
      <c r="L59" s="512"/>
      <c r="M59" s="512"/>
      <c r="O59" s="1199"/>
      <c r="P59" s="1202"/>
      <c r="Q59" s="1202"/>
      <c r="R59" s="1205"/>
      <c r="S59" s="525"/>
      <c r="T59" s="1218"/>
      <c r="U59" s="1202"/>
      <c r="V59" s="1222"/>
      <c r="W59" s="1202"/>
      <c r="X59" s="1208"/>
      <c r="Y59" s="428"/>
      <c r="Z59" s="1225"/>
      <c r="AA59" s="1215"/>
      <c r="AB59" s="1213"/>
    </row>
    <row r="60" spans="1:28" s="440" customFormat="1" ht="13.8" thickBot="1">
      <c r="A60" s="448">
        <v>43</v>
      </c>
      <c r="B60" s="440" t="s">
        <v>14</v>
      </c>
      <c r="D60" s="457">
        <f>Input!$KO$6</f>
        <v>12306422</v>
      </c>
      <c r="E60" s="457">
        <f>Input!$KP$6</f>
        <v>792161</v>
      </c>
      <c r="F60" s="457">
        <f>Input!$KQ$6</f>
        <v>0</v>
      </c>
      <c r="G60" s="457">
        <f>Input!$KR$6</f>
        <v>959007</v>
      </c>
      <c r="H60" s="457">
        <f>Input!$KS$6</f>
        <v>0</v>
      </c>
      <c r="I60" s="457">
        <f>Input!$KT$6</f>
        <v>0</v>
      </c>
      <c r="J60" s="457">
        <f>Input!$KU$6</f>
        <v>0</v>
      </c>
      <c r="K60" s="457">
        <f>Input!$KV$6</f>
        <v>0</v>
      </c>
      <c r="L60" s="457">
        <f>Input!$KW$6</f>
        <v>0</v>
      </c>
      <c r="M60" s="458">
        <f t="shared" ref="M60:M71" si="12">D60+E60+F60+G60+H60+I60+J60+K60+L60</f>
        <v>14057590</v>
      </c>
      <c r="O60" s="528">
        <f>D60+E60+G60+J60</f>
        <v>14057590</v>
      </c>
      <c r="P60" s="529">
        <f>Input!$SS$6</f>
        <v>621046</v>
      </c>
      <c r="Q60" s="530" t="s">
        <v>170</v>
      </c>
      <c r="R60" s="531">
        <f>SUM(O60:P60)</f>
        <v>14678636</v>
      </c>
      <c r="S60" s="532"/>
      <c r="T60" s="533">
        <f t="shared" ref="T60:T67" si="13">D60+E60+G60</f>
        <v>14057590</v>
      </c>
      <c r="U60" s="534">
        <f t="shared" ref="U60:U67" si="14">P60</f>
        <v>621046</v>
      </c>
      <c r="V60" s="535">
        <f>Input!$TC$6</f>
        <v>0</v>
      </c>
      <c r="W60" s="535">
        <f>Input!$TK$6</f>
        <v>0</v>
      </c>
      <c r="X60" s="536">
        <f t="shared" ref="X60:X66" si="15">T60+U60-V60-W60</f>
        <v>14678636</v>
      </c>
      <c r="Y60" s="428"/>
      <c r="Z60" s="537" t="s">
        <v>14</v>
      </c>
      <c r="AA60" s="538">
        <f>Input!$TS$6</f>
        <v>14057590</v>
      </c>
      <c r="AB60" s="539">
        <f t="shared" ref="AB60:AB68" si="16">AA60-M60</f>
        <v>0</v>
      </c>
    </row>
    <row r="61" spans="1:28" s="440" customFormat="1" ht="14.4" thickTop="1" thickBot="1">
      <c r="A61" s="448">
        <v>44</v>
      </c>
      <c r="B61" s="440" t="s">
        <v>15</v>
      </c>
      <c r="D61" s="457">
        <f>Input!$KX$6</f>
        <v>0</v>
      </c>
      <c r="E61" s="457">
        <f>Input!$KY$6</f>
        <v>0</v>
      </c>
      <c r="F61" s="457">
        <f>Input!$KZ$6</f>
        <v>0</v>
      </c>
      <c r="G61" s="457">
        <f>Input!$LA$6</f>
        <v>0</v>
      </c>
      <c r="H61" s="457">
        <f>Input!$LB$6</f>
        <v>0</v>
      </c>
      <c r="I61" s="457">
        <f>Input!$LC$6</f>
        <v>0</v>
      </c>
      <c r="J61" s="457">
        <f>Input!$LD$6</f>
        <v>0</v>
      </c>
      <c r="K61" s="457">
        <f>Input!$LE$6</f>
        <v>0</v>
      </c>
      <c r="L61" s="457">
        <f>Input!$LF$6</f>
        <v>0</v>
      </c>
      <c r="M61" s="458">
        <f t="shared" si="12"/>
        <v>0</v>
      </c>
      <c r="O61" s="540">
        <f t="shared" ref="O61:O67" si="17">D61+E61+G61+J61</f>
        <v>0</v>
      </c>
      <c r="P61" s="529">
        <f>Input!$ST$6</f>
        <v>0</v>
      </c>
      <c r="Q61" s="541" t="s">
        <v>170</v>
      </c>
      <c r="R61" s="542">
        <f>SUM(O61:P61)</f>
        <v>0</v>
      </c>
      <c r="S61" s="543"/>
      <c r="T61" s="544">
        <f t="shared" si="13"/>
        <v>0</v>
      </c>
      <c r="U61" s="545">
        <f t="shared" si="14"/>
        <v>0</v>
      </c>
      <c r="V61" s="546">
        <f>Input!$TD$6</f>
        <v>0</v>
      </c>
      <c r="W61" s="546">
        <f>Input!$TL$6</f>
        <v>0</v>
      </c>
      <c r="X61" s="547">
        <f t="shared" si="15"/>
        <v>0</v>
      </c>
      <c r="Y61" s="428"/>
      <c r="Z61" s="537" t="s">
        <v>15</v>
      </c>
      <c r="AA61" s="529">
        <f>Input!$TT$6</f>
        <v>0</v>
      </c>
      <c r="AB61" s="548">
        <f t="shared" si="16"/>
        <v>0</v>
      </c>
    </row>
    <row r="62" spans="1:28" s="440" customFormat="1" ht="13.8" thickTop="1">
      <c r="A62" s="448">
        <v>45</v>
      </c>
      <c r="B62" s="440" t="s">
        <v>16</v>
      </c>
      <c r="D62" s="457">
        <f>Input!$LG$6</f>
        <v>121806</v>
      </c>
      <c r="E62" s="457">
        <f>Input!$LH$6</f>
        <v>22178</v>
      </c>
      <c r="F62" s="457">
        <f>Input!$LI$6</f>
        <v>0</v>
      </c>
      <c r="G62" s="457">
        <f>Input!$LJ$6</f>
        <v>0</v>
      </c>
      <c r="H62" s="457">
        <f>Input!$LK$6</f>
        <v>0</v>
      </c>
      <c r="I62" s="457">
        <f>Input!$LL$6</f>
        <v>0</v>
      </c>
      <c r="J62" s="457">
        <f>Input!$LM$6</f>
        <v>0</v>
      </c>
      <c r="K62" s="457">
        <f>Input!$LN$6</f>
        <v>0</v>
      </c>
      <c r="L62" s="457">
        <f>Input!$LO$6</f>
        <v>0</v>
      </c>
      <c r="M62" s="458">
        <f t="shared" si="12"/>
        <v>143984</v>
      </c>
      <c r="O62" s="540">
        <f t="shared" si="17"/>
        <v>143984</v>
      </c>
      <c r="P62" s="529">
        <f>Input!$SU$6</f>
        <v>0</v>
      </c>
      <c r="Q62" s="541" t="s">
        <v>170</v>
      </c>
      <c r="R62" s="549" t="s">
        <v>170</v>
      </c>
      <c r="S62" s="543"/>
      <c r="T62" s="544">
        <f t="shared" si="13"/>
        <v>143984</v>
      </c>
      <c r="U62" s="545">
        <f t="shared" si="14"/>
        <v>0</v>
      </c>
      <c r="V62" s="546">
        <f>Input!$TE$6</f>
        <v>0</v>
      </c>
      <c r="W62" s="546">
        <f>Input!$TM$6</f>
        <v>0</v>
      </c>
      <c r="X62" s="550">
        <f t="shared" si="15"/>
        <v>143984</v>
      </c>
      <c r="Y62" s="428"/>
      <c r="Z62" s="537" t="s">
        <v>16</v>
      </c>
      <c r="AA62" s="529">
        <f>Input!$TU$6</f>
        <v>143984</v>
      </c>
      <c r="AB62" s="548">
        <f t="shared" si="16"/>
        <v>0</v>
      </c>
    </row>
    <row r="63" spans="1:28" s="440" customFormat="1">
      <c r="A63" s="448">
        <v>46</v>
      </c>
      <c r="B63" s="440" t="s">
        <v>17</v>
      </c>
      <c r="D63" s="457">
        <f>Input!$LP$6</f>
        <v>2032560</v>
      </c>
      <c r="E63" s="457">
        <f>Input!$LQ$6</f>
        <v>173022</v>
      </c>
      <c r="F63" s="457">
        <f>Input!$LR$6</f>
        <v>0</v>
      </c>
      <c r="G63" s="457">
        <f>Input!$LS$6</f>
        <v>0</v>
      </c>
      <c r="H63" s="457">
        <f>Input!$LT$6</f>
        <v>0</v>
      </c>
      <c r="I63" s="457">
        <f>Input!$LU$6</f>
        <v>0</v>
      </c>
      <c r="J63" s="457">
        <f>Input!$LV$6</f>
        <v>0</v>
      </c>
      <c r="K63" s="457">
        <f>Input!$LW$6</f>
        <v>0</v>
      </c>
      <c r="L63" s="457">
        <f>Input!$LX$6</f>
        <v>0</v>
      </c>
      <c r="M63" s="458">
        <f t="shared" si="12"/>
        <v>2205582</v>
      </c>
      <c r="O63" s="540">
        <f t="shared" si="17"/>
        <v>2205582</v>
      </c>
      <c r="P63" s="529">
        <f>Input!$SV$6</f>
        <v>0</v>
      </c>
      <c r="Q63" s="541" t="s">
        <v>170</v>
      </c>
      <c r="R63" s="542">
        <f t="shared" ref="R63:R65" si="18">SUM(O63:P63)</f>
        <v>2205582</v>
      </c>
      <c r="S63" s="543"/>
      <c r="T63" s="544">
        <f t="shared" si="13"/>
        <v>2205582</v>
      </c>
      <c r="U63" s="545">
        <f t="shared" si="14"/>
        <v>0</v>
      </c>
      <c r="V63" s="546">
        <f>Input!$TF$6</f>
        <v>0</v>
      </c>
      <c r="W63" s="546">
        <f>Input!$TN$6</f>
        <v>0</v>
      </c>
      <c r="X63" s="550">
        <f t="shared" si="15"/>
        <v>2205582</v>
      </c>
      <c r="Y63" s="428"/>
      <c r="Z63" s="537" t="s">
        <v>17</v>
      </c>
      <c r="AA63" s="529">
        <f>Input!$TV$6</f>
        <v>2205582</v>
      </c>
      <c r="AB63" s="548">
        <f t="shared" si="16"/>
        <v>0</v>
      </c>
    </row>
    <row r="64" spans="1:28" s="440" customFormat="1">
      <c r="A64" s="448">
        <v>47</v>
      </c>
      <c r="B64" s="440" t="s">
        <v>18</v>
      </c>
      <c r="D64" s="457">
        <f>Input!$LY$6</f>
        <v>1159349</v>
      </c>
      <c r="E64" s="457">
        <f>Input!$LZ$6</f>
        <v>60264</v>
      </c>
      <c r="F64" s="457">
        <f>Input!$MA$6</f>
        <v>0</v>
      </c>
      <c r="G64" s="457">
        <f>Input!$MB$6</f>
        <v>295255</v>
      </c>
      <c r="H64" s="457">
        <f>Input!$MC$6</f>
        <v>0</v>
      </c>
      <c r="I64" s="457">
        <f>Input!$MD$6</f>
        <v>0</v>
      </c>
      <c r="J64" s="457">
        <f>Input!$ME$6</f>
        <v>0</v>
      </c>
      <c r="K64" s="457">
        <f>Input!$MF$6</f>
        <v>0</v>
      </c>
      <c r="L64" s="457">
        <f>Input!$MG$6</f>
        <v>0</v>
      </c>
      <c r="M64" s="458">
        <f t="shared" si="12"/>
        <v>1514868</v>
      </c>
      <c r="O64" s="540">
        <f t="shared" si="17"/>
        <v>1514868</v>
      </c>
      <c r="P64" s="529">
        <f>Input!$SW$6</f>
        <v>371697</v>
      </c>
      <c r="Q64" s="529">
        <f>Input!$TB$6</f>
        <v>0</v>
      </c>
      <c r="R64" s="542">
        <f>SUM(O64:P64)-Q64</f>
        <v>1886565</v>
      </c>
      <c r="S64" s="543"/>
      <c r="T64" s="544">
        <f t="shared" si="13"/>
        <v>1514868</v>
      </c>
      <c r="U64" s="545">
        <f t="shared" si="14"/>
        <v>371697</v>
      </c>
      <c r="V64" s="546">
        <f>Input!$TG$6</f>
        <v>0</v>
      </c>
      <c r="W64" s="546">
        <f>Input!$TO$6</f>
        <v>0</v>
      </c>
      <c r="X64" s="550">
        <f t="shared" si="15"/>
        <v>1886565</v>
      </c>
      <c r="Y64" s="428"/>
      <c r="Z64" s="537" t="s">
        <v>18</v>
      </c>
      <c r="AA64" s="529">
        <f>Input!$TW$6</f>
        <v>1514868</v>
      </c>
      <c r="AB64" s="548">
        <f t="shared" si="16"/>
        <v>0</v>
      </c>
    </row>
    <row r="65" spans="1:28" s="440" customFormat="1">
      <c r="A65" s="448">
        <v>48</v>
      </c>
      <c r="B65" s="440" t="s">
        <v>19</v>
      </c>
      <c r="D65" s="457">
        <f>Input!$MH$6</f>
        <v>3545809</v>
      </c>
      <c r="E65" s="457">
        <f>Input!$MI$6</f>
        <v>1079972</v>
      </c>
      <c r="F65" s="457">
        <f>Input!$MJ$6</f>
        <v>0</v>
      </c>
      <c r="G65" s="457">
        <f>Input!$MK$6</f>
        <v>29818</v>
      </c>
      <c r="H65" s="457">
        <f>Input!$ML$6</f>
        <v>0</v>
      </c>
      <c r="I65" s="457">
        <f>Input!$MM$6</f>
        <v>0</v>
      </c>
      <c r="J65" s="457">
        <f>Input!$MN$6</f>
        <v>0</v>
      </c>
      <c r="K65" s="457">
        <f>Input!$MO$6</f>
        <v>0</v>
      </c>
      <c r="L65" s="457">
        <f>Input!$MP$6</f>
        <v>0</v>
      </c>
      <c r="M65" s="458">
        <f t="shared" si="12"/>
        <v>4655599</v>
      </c>
      <c r="O65" s="540">
        <f t="shared" si="17"/>
        <v>4655599</v>
      </c>
      <c r="P65" s="529">
        <f>Input!$SX$6</f>
        <v>308223</v>
      </c>
      <c r="Q65" s="541" t="s">
        <v>170</v>
      </c>
      <c r="R65" s="542">
        <f t="shared" si="18"/>
        <v>4963822</v>
      </c>
      <c r="S65" s="543"/>
      <c r="T65" s="544">
        <f t="shared" si="13"/>
        <v>4655599</v>
      </c>
      <c r="U65" s="545">
        <f t="shared" si="14"/>
        <v>308223</v>
      </c>
      <c r="V65" s="546">
        <f>Input!$TH$6</f>
        <v>0</v>
      </c>
      <c r="W65" s="546">
        <f>Input!$TP$6</f>
        <v>0</v>
      </c>
      <c r="X65" s="550">
        <f t="shared" si="15"/>
        <v>4963822</v>
      </c>
      <c r="Y65" s="428"/>
      <c r="Z65" s="537" t="s">
        <v>19</v>
      </c>
      <c r="AA65" s="529">
        <f>Input!$TX$6</f>
        <v>4655599</v>
      </c>
      <c r="AB65" s="548">
        <f t="shared" si="16"/>
        <v>0</v>
      </c>
    </row>
    <row r="66" spans="1:28" s="440" customFormat="1">
      <c r="A66" s="448">
        <v>49</v>
      </c>
      <c r="B66" s="440" t="s">
        <v>20</v>
      </c>
      <c r="D66" s="457">
        <f>Input!$MQ$6</f>
        <v>1394510</v>
      </c>
      <c r="E66" s="457">
        <f>Input!$MR$6</f>
        <v>1204499</v>
      </c>
      <c r="F66" s="457">
        <f>Input!$MS$6</f>
        <v>0</v>
      </c>
      <c r="G66" s="457">
        <f>Input!$MT$6</f>
        <v>35938</v>
      </c>
      <c r="H66" s="457">
        <f>Input!$MU$6</f>
        <v>0</v>
      </c>
      <c r="I66" s="457">
        <f>Input!$MV$6</f>
        <v>0</v>
      </c>
      <c r="J66" s="457">
        <f>Input!$MW$6</f>
        <v>0</v>
      </c>
      <c r="K66" s="457">
        <f>Input!$MX$6</f>
        <v>0</v>
      </c>
      <c r="L66" s="457">
        <f>Input!$MY$6</f>
        <v>0</v>
      </c>
      <c r="M66" s="458">
        <f t="shared" si="12"/>
        <v>2634947</v>
      </c>
      <c r="O66" s="540">
        <f t="shared" si="17"/>
        <v>2634947</v>
      </c>
      <c r="P66" s="529">
        <f>Input!$SY$6</f>
        <v>2032438</v>
      </c>
      <c r="Q66" s="541" t="s">
        <v>170</v>
      </c>
      <c r="R66" s="551" t="s">
        <v>170</v>
      </c>
      <c r="S66" s="543"/>
      <c r="T66" s="544">
        <f t="shared" si="13"/>
        <v>2634947</v>
      </c>
      <c r="U66" s="545">
        <v>0</v>
      </c>
      <c r="V66" s="546">
        <f>Input!$TI$6</f>
        <v>0</v>
      </c>
      <c r="W66" s="546">
        <f>Input!$TQ$6</f>
        <v>0</v>
      </c>
      <c r="X66" s="550">
        <f t="shared" si="15"/>
        <v>2634947</v>
      </c>
      <c r="Y66" s="428"/>
      <c r="Z66" s="537" t="s">
        <v>171</v>
      </c>
      <c r="AA66" s="529">
        <f>Input!$TY$6</f>
        <v>2634947</v>
      </c>
      <c r="AB66" s="548">
        <f t="shared" si="16"/>
        <v>0</v>
      </c>
    </row>
    <row r="67" spans="1:28" s="440" customFormat="1" ht="13.8" thickBot="1">
      <c r="A67" s="448">
        <v>50</v>
      </c>
      <c r="B67" s="440" t="s">
        <v>21</v>
      </c>
      <c r="D67" s="457">
        <f>Input!$MZ$6</f>
        <v>0</v>
      </c>
      <c r="E67" s="457">
        <f>Input!$NA$6</f>
        <v>0</v>
      </c>
      <c r="F67" s="457">
        <f>Input!$NB$6</f>
        <v>0</v>
      </c>
      <c r="G67" s="457">
        <f>Input!$NC$6</f>
        <v>8083149</v>
      </c>
      <c r="H67" s="457">
        <f>Input!$ND$6</f>
        <v>0</v>
      </c>
      <c r="I67" s="457">
        <f>Input!$NE$6</f>
        <v>0</v>
      </c>
      <c r="J67" s="457">
        <f>Input!$NF$6</f>
        <v>0</v>
      </c>
      <c r="K67" s="457">
        <f>Input!$NG$6</f>
        <v>0</v>
      </c>
      <c r="L67" s="457">
        <f>Input!$NH$6</f>
        <v>0</v>
      </c>
      <c r="M67" s="458">
        <f t="shared" si="12"/>
        <v>8083149</v>
      </c>
      <c r="O67" s="540">
        <f t="shared" si="17"/>
        <v>8083149</v>
      </c>
      <c r="P67" s="529">
        <f>Input!$SZ$6</f>
        <v>0</v>
      </c>
      <c r="Q67" s="541" t="s">
        <v>170</v>
      </c>
      <c r="R67" s="551" t="s">
        <v>170</v>
      </c>
      <c r="S67" s="543"/>
      <c r="T67" s="552">
        <f t="shared" si="13"/>
        <v>8083149</v>
      </c>
      <c r="U67" s="553">
        <f t="shared" si="14"/>
        <v>0</v>
      </c>
      <c r="V67" s="554">
        <f>Input!$TJ$6</f>
        <v>0</v>
      </c>
      <c r="W67" s="554">
        <f>Input!$TR$6</f>
        <v>0</v>
      </c>
      <c r="X67" s="550">
        <f>U67+T67-V67-W67</f>
        <v>8083149</v>
      </c>
      <c r="Y67" s="428"/>
      <c r="Z67" s="537" t="s">
        <v>21</v>
      </c>
      <c r="AA67" s="529">
        <f>Input!$TZ$6</f>
        <v>8083149</v>
      </c>
      <c r="AB67" s="548">
        <f t="shared" si="16"/>
        <v>0</v>
      </c>
    </row>
    <row r="68" spans="1:28" s="440" customFormat="1" ht="14.4" thickTop="1" thickBot="1">
      <c r="A68" s="448">
        <v>51</v>
      </c>
      <c r="B68" s="440" t="s">
        <v>1377</v>
      </c>
      <c r="D68" s="457">
        <f>Input!$NI$6</f>
        <v>0</v>
      </c>
      <c r="E68" s="457">
        <f>Input!$NJ$6</f>
        <v>0</v>
      </c>
      <c r="F68" s="457">
        <f>Input!$NK$6</f>
        <v>460865</v>
      </c>
      <c r="G68" s="457">
        <f>Input!$NL$6</f>
        <v>0</v>
      </c>
      <c r="H68" s="457">
        <f>Input!$NM$6</f>
        <v>0</v>
      </c>
      <c r="I68" s="457">
        <f>Input!$NN$6</f>
        <v>0</v>
      </c>
      <c r="J68" s="457">
        <f>Input!$NO$6</f>
        <v>0</v>
      </c>
      <c r="K68" s="457">
        <f>Input!$NP$6</f>
        <v>0</v>
      </c>
      <c r="L68" s="457">
        <f>Input!$NQ$6</f>
        <v>0</v>
      </c>
      <c r="M68" s="458">
        <f t="shared" si="12"/>
        <v>460865</v>
      </c>
      <c r="O68" s="555" t="s">
        <v>170</v>
      </c>
      <c r="P68" s="556">
        <f>Input!$TA$6</f>
        <v>0</v>
      </c>
      <c r="Q68" s="557" t="s">
        <v>170</v>
      </c>
      <c r="R68" s="558" t="s">
        <v>170</v>
      </c>
      <c r="S68" s="543"/>
      <c r="T68" s="428"/>
      <c r="U68" s="428"/>
      <c r="V68" s="559" t="s">
        <v>172</v>
      </c>
      <c r="W68" s="560"/>
      <c r="X68" s="561">
        <f>SUM(X60:X67)</f>
        <v>34596685</v>
      </c>
      <c r="Y68" s="428"/>
      <c r="Z68" s="537" t="s">
        <v>22</v>
      </c>
      <c r="AA68" s="529">
        <f>Input!$UA$6</f>
        <v>460865</v>
      </c>
      <c r="AB68" s="548">
        <f t="shared" si="16"/>
        <v>0</v>
      </c>
    </row>
    <row r="69" spans="1:28" s="440" customFormat="1" ht="14.4" thickTop="1" thickBot="1">
      <c r="A69" s="448">
        <v>52</v>
      </c>
      <c r="B69" s="441" t="s">
        <v>58</v>
      </c>
      <c r="C69" s="441"/>
      <c r="D69" s="457">
        <f>Input!$NR$6</f>
        <v>2660058</v>
      </c>
      <c r="E69" s="457">
        <f>Input!$NS$6</f>
        <v>5000</v>
      </c>
      <c r="F69" s="457">
        <f>Input!$NT$6</f>
        <v>0</v>
      </c>
      <c r="G69" s="457">
        <f>Input!$NU$6</f>
        <v>668346</v>
      </c>
      <c r="H69" s="457">
        <f>Input!$NV$6</f>
        <v>0</v>
      </c>
      <c r="I69" s="457">
        <f>Input!$NW$6</f>
        <v>0</v>
      </c>
      <c r="J69" s="457">
        <f>Input!$NX$6</f>
        <v>0</v>
      </c>
      <c r="K69" s="457">
        <f>Input!$NY$6</f>
        <v>0</v>
      </c>
      <c r="L69" s="457">
        <f>Input!$NZ$6</f>
        <v>0</v>
      </c>
      <c r="M69" s="458">
        <f t="shared" si="12"/>
        <v>3333404</v>
      </c>
      <c r="O69" s="562"/>
      <c r="P69" s="563">
        <f>SUM(P60:P68)</f>
        <v>3333404</v>
      </c>
      <c r="Q69" s="563">
        <f>SUM(Q64:Q68)</f>
        <v>0</v>
      </c>
      <c r="R69" s="564">
        <f>SUM(R60:R65)</f>
        <v>23734605</v>
      </c>
      <c r="S69" s="563"/>
      <c r="T69" s="428"/>
      <c r="U69" s="428"/>
      <c r="V69" s="428"/>
      <c r="W69" s="439"/>
      <c r="X69" s="439"/>
      <c r="Y69" s="439"/>
      <c r="Z69" s="537" t="s">
        <v>193</v>
      </c>
      <c r="AA69" s="565">
        <f>M88*-1</f>
        <v>2626276</v>
      </c>
      <c r="AB69" s="548">
        <f>AA69+M88</f>
        <v>0</v>
      </c>
    </row>
    <row r="70" spans="1:28" s="440" customFormat="1" ht="14.4" thickTop="1" thickBot="1">
      <c r="A70" s="448">
        <v>53</v>
      </c>
      <c r="B70" s="566" t="s">
        <v>44</v>
      </c>
      <c r="C70" s="566"/>
      <c r="D70" s="567">
        <f>Input!$OA$6</f>
        <v>165912</v>
      </c>
      <c r="E70" s="567">
        <f>Input!$OB$6</f>
        <v>383</v>
      </c>
      <c r="F70" s="567">
        <f>Input!$OC$6</f>
        <v>0</v>
      </c>
      <c r="G70" s="567">
        <f>Input!$OD$6</f>
        <v>278100</v>
      </c>
      <c r="H70" s="567">
        <f>Input!$OE$6</f>
        <v>-393430</v>
      </c>
      <c r="I70" s="567">
        <f>Input!$OF$6</f>
        <v>0</v>
      </c>
      <c r="J70" s="567">
        <f>Input!$OG$6</f>
        <v>315798</v>
      </c>
      <c r="K70" s="567">
        <f>Input!$OH$6</f>
        <v>0</v>
      </c>
      <c r="L70" s="567">
        <f>Input!$OI$6</f>
        <v>0</v>
      </c>
      <c r="M70" s="458">
        <f t="shared" si="12"/>
        <v>366763</v>
      </c>
      <c r="O70" s="442"/>
      <c r="P70" s="568" t="str">
        <f>IF(P69&lt;&gt;M69,"Out of Balance","Balanced")</f>
        <v>Balanced</v>
      </c>
      <c r="Q70" s="428"/>
      <c r="R70" s="428"/>
      <c r="S70" s="428"/>
      <c r="T70" s="428"/>
      <c r="U70" s="439"/>
      <c r="V70" s="1226" t="str">
        <f>IF(X68-INT(X68)&lt;&gt;0,"Whole Dollars Only","")</f>
        <v/>
      </c>
      <c r="W70" s="1226"/>
      <c r="X70" s="569"/>
      <c r="Y70" s="570"/>
      <c r="Z70" s="571" t="s">
        <v>194</v>
      </c>
      <c r="AA70" s="572" t="s">
        <v>170</v>
      </c>
      <c r="AB70" s="573">
        <f>M90</f>
        <v>0</v>
      </c>
    </row>
    <row r="71" spans="1:28" s="440" customFormat="1" ht="13.8" thickTop="1">
      <c r="A71" s="448">
        <v>54</v>
      </c>
      <c r="B71" s="526" t="s">
        <v>68</v>
      </c>
      <c r="C71" s="526"/>
      <c r="D71" s="465">
        <f>SUM(D60:D70)</f>
        <v>23386426</v>
      </c>
      <c r="E71" s="465">
        <f>SUM(E60:E70)</f>
        <v>3337479</v>
      </c>
      <c r="F71" s="465">
        <f t="shared" ref="F71:L71" si="19">SUM(F60:F70)</f>
        <v>460865</v>
      </c>
      <c r="G71" s="465">
        <f t="shared" si="19"/>
        <v>10349613</v>
      </c>
      <c r="H71" s="465">
        <f t="shared" si="19"/>
        <v>-393430</v>
      </c>
      <c r="I71" s="465">
        <f t="shared" si="19"/>
        <v>0</v>
      </c>
      <c r="J71" s="465">
        <f t="shared" si="19"/>
        <v>315798</v>
      </c>
      <c r="K71" s="465">
        <f t="shared" si="19"/>
        <v>0</v>
      </c>
      <c r="L71" s="465">
        <f t="shared" si="19"/>
        <v>0</v>
      </c>
      <c r="M71" s="465">
        <f t="shared" si="12"/>
        <v>37456751</v>
      </c>
      <c r="O71" s="574"/>
      <c r="P71" s="1226" t="str">
        <f>IF(P69-INT(P69)&lt;&gt;0,"Whole Dollars Only","")</f>
        <v/>
      </c>
      <c r="Q71" s="1226"/>
      <c r="R71" s="575"/>
      <c r="S71" s="575"/>
      <c r="T71" s="575"/>
      <c r="U71" s="470"/>
      <c r="V71" s="576"/>
      <c r="W71" s="470"/>
      <c r="X71" s="470"/>
      <c r="Y71" s="470"/>
      <c r="Z71" s="428"/>
      <c r="AA71" s="577">
        <f>SUM(AA60:AA70)</f>
        <v>36382860</v>
      </c>
      <c r="AB71" s="578">
        <f>SUM(AB60:AB70)</f>
        <v>0</v>
      </c>
    </row>
    <row r="72" spans="1:28" s="440" customFormat="1">
      <c r="A72" s="448">
        <v>55</v>
      </c>
      <c r="D72" s="458"/>
      <c r="E72" s="458"/>
      <c r="F72" s="458"/>
      <c r="G72" s="458"/>
      <c r="H72" s="458"/>
      <c r="I72" s="458"/>
      <c r="J72" s="458"/>
      <c r="K72" s="458"/>
      <c r="L72" s="458"/>
      <c r="M72" s="458"/>
      <c r="O72" s="470"/>
      <c r="P72" s="428"/>
      <c r="Q72" s="470"/>
      <c r="R72" s="428"/>
      <c r="S72" s="428"/>
      <c r="T72" s="428"/>
      <c r="U72" s="458"/>
      <c r="V72" s="428"/>
      <c r="W72" s="579"/>
      <c r="X72" s="579"/>
      <c r="Y72" s="428"/>
      <c r="Z72" s="428"/>
      <c r="AA72" s="428"/>
      <c r="AB72" s="517" t="str">
        <f>IF(AB71&lt;&gt;0,"Out of Balance","Balanced")</f>
        <v>Balanced</v>
      </c>
    </row>
    <row r="73" spans="1:28" s="440" customFormat="1">
      <c r="A73" s="448">
        <v>56</v>
      </c>
      <c r="B73" s="449" t="s">
        <v>23</v>
      </c>
      <c r="C73" s="449"/>
      <c r="D73" s="458"/>
      <c r="E73" s="458"/>
      <c r="F73" s="458"/>
      <c r="G73" s="458"/>
      <c r="H73" s="458"/>
      <c r="I73" s="458"/>
      <c r="J73" s="458"/>
      <c r="K73" s="458"/>
      <c r="L73" s="458"/>
      <c r="M73" s="458"/>
      <c r="O73" s="458"/>
      <c r="P73" s="428"/>
      <c r="Q73" s="470"/>
      <c r="R73" s="470"/>
      <c r="S73" s="470"/>
      <c r="T73" s="470"/>
      <c r="U73" s="458"/>
      <c r="V73" s="428"/>
      <c r="W73" s="580"/>
      <c r="X73" s="580"/>
      <c r="Y73" s="470"/>
      <c r="Z73" s="470"/>
      <c r="AA73" s="428"/>
      <c r="AB73" s="428"/>
    </row>
    <row r="74" spans="1:28" s="440" customFormat="1" ht="13.8" thickBot="1">
      <c r="A74" s="448">
        <v>57</v>
      </c>
      <c r="B74" s="440" t="s">
        <v>59</v>
      </c>
      <c r="D74" s="457">
        <f>Input!$OJ$6</f>
        <v>0</v>
      </c>
      <c r="E74" s="457">
        <f>Input!$OK$6</f>
        <v>0</v>
      </c>
      <c r="F74" s="457">
        <f>Input!$OL$6</f>
        <v>0</v>
      </c>
      <c r="G74" s="457">
        <f>Input!$OM$6</f>
        <v>0</v>
      </c>
      <c r="H74" s="457">
        <f>Input!$ON$6</f>
        <v>0</v>
      </c>
      <c r="I74" s="457">
        <f>Input!$OO$6</f>
        <v>0</v>
      </c>
      <c r="J74" s="457">
        <f>Input!$OP$6</f>
        <v>0</v>
      </c>
      <c r="K74" s="457">
        <f>Input!$OQ$6</f>
        <v>0</v>
      </c>
      <c r="L74" s="457">
        <f>Input!$OR$6</f>
        <v>0</v>
      </c>
      <c r="M74" s="458">
        <f>D74+E74+F74+G74+H74+I74+J74+K74+L74</f>
        <v>0</v>
      </c>
      <c r="O74" s="458"/>
      <c r="P74" s="428"/>
      <c r="Q74" s="470"/>
      <c r="R74" s="470"/>
      <c r="S74" s="470"/>
      <c r="T74" s="470"/>
      <c r="U74" s="458"/>
      <c r="V74" s="428"/>
      <c r="W74" s="580"/>
      <c r="X74" s="580"/>
      <c r="Y74" s="470"/>
      <c r="Z74" s="458"/>
      <c r="AA74" s="428"/>
      <c r="AB74" s="428"/>
    </row>
    <row r="75" spans="1:28" s="440" customFormat="1" ht="14.4" thickTop="1" thickBot="1">
      <c r="A75" s="448">
        <v>58</v>
      </c>
      <c r="B75" s="440" t="s">
        <v>627</v>
      </c>
      <c r="D75" s="457">
        <f>Input!$OS$6</f>
        <v>-2615696</v>
      </c>
      <c r="E75" s="457">
        <f>Input!$OT$6</f>
        <v>109930</v>
      </c>
      <c r="F75" s="457">
        <f>Input!$OU$6</f>
        <v>-12000</v>
      </c>
      <c r="G75" s="457">
        <f>Input!$OV$6</f>
        <v>19806</v>
      </c>
      <c r="H75" s="457">
        <f>Input!$OW$6</f>
        <v>42912</v>
      </c>
      <c r="I75" s="457">
        <f>Input!$OX$6</f>
        <v>0</v>
      </c>
      <c r="J75" s="457">
        <f>Input!$OY$6</f>
        <v>315798</v>
      </c>
      <c r="K75" s="457">
        <f>Input!$OZ$6</f>
        <v>0</v>
      </c>
      <c r="L75" s="457">
        <f>Input!$PA$6</f>
        <v>3313598</v>
      </c>
      <c r="M75" s="458">
        <f>D75+E75+F75+G75+H75+I75+J75+K75+L75</f>
        <v>1174348</v>
      </c>
      <c r="O75" s="1182" t="str">
        <f>IF(M85&lt;0,"Footnote 11 is N/A - No Data Entry Required","Footnote 11")</f>
        <v>Footnote 11</v>
      </c>
      <c r="P75" s="1183"/>
      <c r="Q75" s="1183"/>
      <c r="R75" s="1184"/>
      <c r="S75" s="470"/>
      <c r="T75" s="470"/>
      <c r="U75" s="458"/>
      <c r="V75" s="428"/>
      <c r="W75" s="580"/>
      <c r="X75" s="580"/>
      <c r="Y75" s="579"/>
      <c r="Z75" s="579"/>
      <c r="AA75" s="428"/>
      <c r="AB75" s="428" t="s">
        <v>195</v>
      </c>
    </row>
    <row r="76" spans="1:28" s="440" customFormat="1" ht="13.8" thickTop="1">
      <c r="A76" s="448">
        <v>59</v>
      </c>
      <c r="B76" s="440" t="s">
        <v>45</v>
      </c>
      <c r="D76" s="457">
        <f>Input!$PB$6</f>
        <v>0</v>
      </c>
      <c r="E76" s="457">
        <f>Input!$PC$6</f>
        <v>0</v>
      </c>
      <c r="F76" s="457">
        <f>Input!$PD$6</f>
        <v>0</v>
      </c>
      <c r="G76" s="457">
        <f>Input!$PE$6</f>
        <v>0</v>
      </c>
      <c r="H76" s="457">
        <f>Input!$PF$6</f>
        <v>0</v>
      </c>
      <c r="I76" s="457">
        <f>Input!$PG$6</f>
        <v>0</v>
      </c>
      <c r="J76" s="457">
        <f>Input!$PH$6</f>
        <v>0</v>
      </c>
      <c r="K76" s="457">
        <f>Input!$PI$6</f>
        <v>0</v>
      </c>
      <c r="L76" s="457">
        <f>Input!$PJ$6</f>
        <v>0</v>
      </c>
      <c r="M76" s="458">
        <f>D76+E76+F76+G76+H76+I76+J76+K76+L76</f>
        <v>0</v>
      </c>
      <c r="O76" s="581" t="s">
        <v>202</v>
      </c>
      <c r="P76" s="582"/>
      <c r="Q76" s="583"/>
      <c r="R76" s="584">
        <f>IF($M$85&lt;0,"N/A",$M$85)</f>
        <v>8956153</v>
      </c>
      <c r="S76" s="470"/>
      <c r="T76" s="470"/>
      <c r="U76" s="458"/>
      <c r="V76" s="428"/>
      <c r="W76" s="580"/>
      <c r="X76" s="580"/>
      <c r="Y76" s="580"/>
      <c r="Z76" s="580"/>
      <c r="AA76" s="428"/>
      <c r="AB76" s="428"/>
    </row>
    <row r="77" spans="1:28" s="440" customFormat="1">
      <c r="A77" s="448">
        <v>60</v>
      </c>
      <c r="B77" s="440" t="s">
        <v>46</v>
      </c>
      <c r="D77" s="457">
        <f>Input!$PK$6</f>
        <v>-1294750</v>
      </c>
      <c r="E77" s="457">
        <f>Input!$PL$6</f>
        <v>0</v>
      </c>
      <c r="F77" s="457">
        <f>Input!$PM$6</f>
        <v>0</v>
      </c>
      <c r="G77" s="457">
        <f>Input!$PN$6</f>
        <v>0</v>
      </c>
      <c r="H77" s="457">
        <f>Input!$PO$6</f>
        <v>0</v>
      </c>
      <c r="I77" s="457">
        <f>Input!$PP$6</f>
        <v>0</v>
      </c>
      <c r="J77" s="457">
        <f>Input!$PQ$6</f>
        <v>0</v>
      </c>
      <c r="K77" s="457">
        <f>Input!$PR$6</f>
        <v>0</v>
      </c>
      <c r="L77" s="457">
        <f>Input!$PS$6</f>
        <v>0</v>
      </c>
      <c r="M77" s="458">
        <f>D77+E77+F77+G77+H77+I77+J77+K77+L77</f>
        <v>-1294750</v>
      </c>
      <c r="O77" s="585" t="s">
        <v>203</v>
      </c>
      <c r="P77" s="470"/>
      <c r="Q77" s="470"/>
      <c r="R77" s="586">
        <f>Input!$UB$6</f>
        <v>8956153</v>
      </c>
      <c r="S77" s="470"/>
      <c r="T77" s="470"/>
      <c r="U77" s="458"/>
      <c r="V77" s="428"/>
      <c r="W77" s="580"/>
      <c r="X77" s="580"/>
      <c r="Y77" s="580"/>
      <c r="Z77" s="580"/>
      <c r="AA77" s="428"/>
      <c r="AB77" s="428"/>
    </row>
    <row r="78" spans="1:28" s="440" customFormat="1">
      <c r="A78" s="448">
        <v>61</v>
      </c>
      <c r="B78" s="526" t="s">
        <v>3</v>
      </c>
      <c r="C78" s="526"/>
      <c r="D78" s="465">
        <f t="shared" ref="D78:L78" si="20">SUM(D74:D77)</f>
        <v>-3910446</v>
      </c>
      <c r="E78" s="465">
        <f t="shared" si="20"/>
        <v>109930</v>
      </c>
      <c r="F78" s="465">
        <f t="shared" si="20"/>
        <v>-12000</v>
      </c>
      <c r="G78" s="465">
        <f t="shared" si="20"/>
        <v>19806</v>
      </c>
      <c r="H78" s="465">
        <f t="shared" si="20"/>
        <v>42912</v>
      </c>
      <c r="I78" s="465">
        <f t="shared" si="20"/>
        <v>0</v>
      </c>
      <c r="J78" s="465">
        <f t="shared" si="20"/>
        <v>315798</v>
      </c>
      <c r="K78" s="465">
        <f t="shared" si="20"/>
        <v>0</v>
      </c>
      <c r="L78" s="465">
        <f t="shared" si="20"/>
        <v>3313598</v>
      </c>
      <c r="M78" s="465">
        <f>D78+E78+F78+G78+H78+I78+J78+K78+L78</f>
        <v>-120402</v>
      </c>
      <c r="O78" s="585" t="s">
        <v>204</v>
      </c>
      <c r="P78" s="428"/>
      <c r="Q78" s="470"/>
      <c r="R78" s="587">
        <f>IF($M$85&lt;0,"",$R$76-$R$77)</f>
        <v>0</v>
      </c>
      <c r="S78" s="470"/>
      <c r="T78" s="470"/>
      <c r="U78" s="458"/>
      <c r="V78" s="428"/>
      <c r="W78" s="580"/>
      <c r="X78" s="580"/>
      <c r="Y78" s="580"/>
      <c r="Z78" s="580"/>
      <c r="AA78" s="428"/>
      <c r="AB78" s="428"/>
    </row>
    <row r="79" spans="1:28" s="440" customFormat="1">
      <c r="A79" s="448">
        <v>62</v>
      </c>
      <c r="D79" s="458"/>
      <c r="E79" s="458"/>
      <c r="F79" s="458"/>
      <c r="G79" s="458"/>
      <c r="H79" s="458"/>
      <c r="I79" s="458"/>
      <c r="J79" s="458"/>
      <c r="K79" s="458"/>
      <c r="L79" s="458"/>
      <c r="M79" s="458"/>
      <c r="O79" s="588"/>
      <c r="P79" s="428"/>
      <c r="Q79" s="470"/>
      <c r="R79" s="589"/>
      <c r="S79" s="470"/>
      <c r="T79" s="470"/>
      <c r="U79" s="458"/>
      <c r="V79" s="428"/>
      <c r="W79" s="580"/>
      <c r="X79" s="580"/>
      <c r="Y79" s="580"/>
      <c r="Z79" s="580"/>
      <c r="AA79" s="428"/>
      <c r="AB79" s="428"/>
    </row>
    <row r="80" spans="1:28" s="440" customFormat="1">
      <c r="A80" s="448">
        <v>63</v>
      </c>
      <c r="B80" s="449" t="s">
        <v>24</v>
      </c>
      <c r="C80" s="449"/>
      <c r="D80" s="458"/>
      <c r="E80" s="458"/>
      <c r="F80" s="458"/>
      <c r="G80" s="458"/>
      <c r="H80" s="458"/>
      <c r="I80" s="458"/>
      <c r="J80" s="458"/>
      <c r="K80" s="458"/>
      <c r="L80" s="458"/>
      <c r="M80" s="458"/>
      <c r="O80" s="585" t="s">
        <v>205</v>
      </c>
      <c r="P80" s="428"/>
      <c r="Q80" s="470"/>
      <c r="R80" s="586">
        <f>Input!$UC$6</f>
        <v>0</v>
      </c>
      <c r="S80" s="470"/>
      <c r="T80" s="470"/>
      <c r="U80" s="470"/>
      <c r="V80" s="428"/>
      <c r="W80" s="579"/>
      <c r="X80" s="579"/>
      <c r="Y80" s="580"/>
      <c r="Z80" s="580"/>
      <c r="AA80" s="428"/>
      <c r="AB80" s="428"/>
    </row>
    <row r="81" spans="1:28" s="440" customFormat="1">
      <c r="A81" s="448">
        <v>64</v>
      </c>
      <c r="B81" s="440" t="s">
        <v>47</v>
      </c>
      <c r="D81" s="457">
        <f>Input!$PT$6</f>
        <v>0</v>
      </c>
      <c r="E81" s="457">
        <f>Input!$PU$6</f>
        <v>0</v>
      </c>
      <c r="F81" s="457">
        <f>Input!$PV$6</f>
        <v>0</v>
      </c>
      <c r="G81" s="457">
        <f>Input!$PW$6</f>
        <v>0</v>
      </c>
      <c r="H81" s="457">
        <f>Input!$PX$6</f>
        <v>0</v>
      </c>
      <c r="I81" s="457">
        <f>Input!$PY$6</f>
        <v>0</v>
      </c>
      <c r="J81" s="457">
        <f>Input!$PZ$6</f>
        <v>0</v>
      </c>
      <c r="K81" s="457">
        <f>Input!$QA$6</f>
        <v>0</v>
      </c>
      <c r="L81" s="457">
        <f>Input!$QB$6</f>
        <v>0</v>
      </c>
      <c r="M81" s="458">
        <f>D81+E81+F81+G81+H81+I81+J81+K81+L81</f>
        <v>0</v>
      </c>
      <c r="O81" s="590" t="s">
        <v>206</v>
      </c>
      <c r="P81" s="428"/>
      <c r="Q81" s="428"/>
      <c r="R81" s="591"/>
      <c r="S81" s="470"/>
      <c r="T81" s="470"/>
      <c r="U81" s="428"/>
      <c r="V81" s="428"/>
      <c r="W81" s="428"/>
      <c r="X81" s="428"/>
      <c r="Y81" s="580"/>
      <c r="Z81" s="580"/>
      <c r="AA81" s="428"/>
      <c r="AB81" s="428"/>
    </row>
    <row r="82" spans="1:28" s="440" customFormat="1">
      <c r="A82" s="448">
        <v>65</v>
      </c>
      <c r="B82" s="440" t="s">
        <v>48</v>
      </c>
      <c r="D82" s="457">
        <f>Input!$QC$6</f>
        <v>0</v>
      </c>
      <c r="E82" s="457">
        <f>Input!$QD$6</f>
        <v>0</v>
      </c>
      <c r="F82" s="457">
        <f>Input!$QE$6</f>
        <v>0</v>
      </c>
      <c r="G82" s="457">
        <f>Input!$QF$6</f>
        <v>0</v>
      </c>
      <c r="H82" s="457">
        <f>Input!$QG$6</f>
        <v>0</v>
      </c>
      <c r="I82" s="457">
        <f>Input!$QH$6</f>
        <v>0</v>
      </c>
      <c r="J82" s="457">
        <f>Input!$QI$6</f>
        <v>0</v>
      </c>
      <c r="K82" s="457">
        <f>Input!$QJ$6</f>
        <v>0</v>
      </c>
      <c r="L82" s="457">
        <f>Input!$QK$6</f>
        <v>0</v>
      </c>
      <c r="M82" s="458">
        <f>D82+E82+F82+G82+H82+I82+J82+K82+L82</f>
        <v>0</v>
      </c>
      <c r="O82" s="585" t="s">
        <v>207</v>
      </c>
      <c r="P82" s="428"/>
      <c r="Q82" s="428"/>
      <c r="R82" s="587">
        <f>IFERROR($R$78-$R$80,"")</f>
        <v>0</v>
      </c>
      <c r="S82" s="428"/>
      <c r="T82" s="428"/>
      <c r="U82" s="428"/>
      <c r="V82" s="428"/>
      <c r="W82" s="428"/>
      <c r="X82" s="428"/>
      <c r="Y82" s="580"/>
      <c r="AA82" s="442"/>
      <c r="AB82" s="442"/>
    </row>
    <row r="83" spans="1:28" s="440" customFormat="1">
      <c r="A83" s="448">
        <v>66</v>
      </c>
      <c r="B83" s="526" t="s">
        <v>3</v>
      </c>
      <c r="C83" s="526"/>
      <c r="D83" s="465">
        <f t="shared" ref="D83:L83" si="21">SUM(D81:D82)</f>
        <v>0</v>
      </c>
      <c r="E83" s="465">
        <f t="shared" si="21"/>
        <v>0</v>
      </c>
      <c r="F83" s="465">
        <f t="shared" si="21"/>
        <v>0</v>
      </c>
      <c r="G83" s="465">
        <f t="shared" si="21"/>
        <v>0</v>
      </c>
      <c r="H83" s="465">
        <f t="shared" si="21"/>
        <v>0</v>
      </c>
      <c r="I83" s="465">
        <f t="shared" si="21"/>
        <v>0</v>
      </c>
      <c r="J83" s="465">
        <f t="shared" si="21"/>
        <v>0</v>
      </c>
      <c r="K83" s="465">
        <f t="shared" si="21"/>
        <v>0</v>
      </c>
      <c r="L83" s="465">
        <f t="shared" si="21"/>
        <v>0</v>
      </c>
      <c r="M83" s="465">
        <f>D83+E83+F83+G83+H83+I83+J83+K83+L83</f>
        <v>0</v>
      </c>
      <c r="O83" s="588"/>
      <c r="P83" s="428"/>
      <c r="Q83" s="428"/>
      <c r="R83" s="591"/>
      <c r="S83" s="428"/>
      <c r="T83" s="428"/>
      <c r="U83" s="428"/>
      <c r="V83" s="428"/>
      <c r="W83" s="428"/>
      <c r="X83" s="428"/>
      <c r="Y83" s="449"/>
      <c r="Z83" s="592"/>
      <c r="AA83" s="532"/>
      <c r="AB83" s="463"/>
    </row>
    <row r="84" spans="1:28" s="440" customFormat="1" ht="13.8" thickBot="1">
      <c r="A84" s="448">
        <v>67</v>
      </c>
      <c r="D84" s="458"/>
      <c r="E84" s="458"/>
      <c r="F84" s="458"/>
      <c r="G84" s="458"/>
      <c r="H84" s="458"/>
      <c r="I84" s="458"/>
      <c r="J84" s="458"/>
      <c r="K84" s="458"/>
      <c r="L84" s="458"/>
      <c r="M84" s="458"/>
      <c r="O84" s="593" t="s">
        <v>208</v>
      </c>
      <c r="P84" s="594"/>
      <c r="Q84" s="594"/>
      <c r="R84" s="595">
        <f>IFERROR((R82+R80)-R78,"")</f>
        <v>0</v>
      </c>
      <c r="S84" s="428"/>
      <c r="T84" s="428"/>
      <c r="U84" s="428"/>
      <c r="V84" s="428"/>
      <c r="W84" s="428"/>
      <c r="X84" s="428"/>
      <c r="Y84" s="442"/>
      <c r="Z84" s="592"/>
      <c r="AA84" s="532"/>
      <c r="AB84" s="596"/>
    </row>
    <row r="85" spans="1:28" s="440" customFormat="1" ht="13.8" thickTop="1">
      <c r="A85" s="448">
        <v>68</v>
      </c>
      <c r="B85" s="526" t="s">
        <v>628</v>
      </c>
      <c r="C85" s="526"/>
      <c r="D85" s="465">
        <f t="shared" ref="D85:L85" si="22">D57-D71+D78+D83</f>
        <v>1105791</v>
      </c>
      <c r="E85" s="465">
        <f t="shared" si="22"/>
        <v>-874683</v>
      </c>
      <c r="F85" s="465">
        <f t="shared" si="22"/>
        <v>-165058</v>
      </c>
      <c r="G85" s="465">
        <f t="shared" si="22"/>
        <v>2926757</v>
      </c>
      <c r="H85" s="465">
        <f t="shared" si="22"/>
        <v>458282</v>
      </c>
      <c r="I85" s="465">
        <f t="shared" si="22"/>
        <v>0</v>
      </c>
      <c r="J85" s="465">
        <f t="shared" si="22"/>
        <v>0</v>
      </c>
      <c r="K85" s="465">
        <f t="shared" si="22"/>
        <v>0</v>
      </c>
      <c r="L85" s="465">
        <f t="shared" si="22"/>
        <v>5505064</v>
      </c>
      <c r="M85" s="465">
        <f>D85+E85+F85+G85+H85+I85+J85+K85+L85</f>
        <v>8956153</v>
      </c>
      <c r="O85" s="428"/>
      <c r="P85" s="428"/>
      <c r="Q85" s="428"/>
      <c r="R85" s="428"/>
      <c r="S85" s="428"/>
      <c r="T85" s="428"/>
      <c r="U85" s="428"/>
      <c r="V85" s="428"/>
      <c r="W85" s="428"/>
      <c r="X85" s="428"/>
      <c r="Y85" s="442"/>
      <c r="Z85" s="592"/>
      <c r="AA85" s="532"/>
      <c r="AB85" s="596"/>
    </row>
    <row r="86" spans="1:28" s="440" customFormat="1">
      <c r="A86" s="448">
        <v>69</v>
      </c>
      <c r="B86" s="449"/>
      <c r="C86" s="449"/>
      <c r="D86" s="458"/>
      <c r="E86" s="458"/>
      <c r="F86" s="458"/>
      <c r="G86" s="458"/>
      <c r="H86" s="458"/>
      <c r="I86" s="458"/>
      <c r="J86" s="458"/>
      <c r="K86" s="458"/>
      <c r="L86" s="458"/>
      <c r="M86" s="458"/>
      <c r="O86" s="428"/>
      <c r="P86" s="428"/>
      <c r="Q86" s="428"/>
      <c r="R86" s="428"/>
      <c r="S86" s="428"/>
      <c r="T86" s="428"/>
      <c r="U86" s="428"/>
      <c r="V86" s="428"/>
      <c r="W86" s="428"/>
      <c r="X86" s="428"/>
      <c r="Y86" s="442"/>
      <c r="Z86" s="592"/>
      <c r="AA86" s="532"/>
      <c r="AB86" s="596"/>
    </row>
    <row r="87" spans="1:28" s="440" customFormat="1">
      <c r="A87" s="448">
        <v>70</v>
      </c>
      <c r="B87" s="441" t="s">
        <v>64</v>
      </c>
      <c r="C87" s="441"/>
      <c r="D87" s="457">
        <f>Input!$QL$6</f>
        <v>0</v>
      </c>
      <c r="E87" s="457">
        <f>Input!$QM$6</f>
        <v>0</v>
      </c>
      <c r="F87" s="457">
        <f>Input!$QN$6</f>
        <v>0</v>
      </c>
      <c r="G87" s="457">
        <f>Input!$QO$6</f>
        <v>0</v>
      </c>
      <c r="H87" s="457">
        <f>Input!$QP$6</f>
        <v>0</v>
      </c>
      <c r="I87" s="457">
        <f>Input!$QQ$6</f>
        <v>0</v>
      </c>
      <c r="J87" s="457">
        <f>Input!$QR$6</f>
        <v>0</v>
      </c>
      <c r="K87" s="457">
        <f>Input!$QS$6</f>
        <v>0</v>
      </c>
      <c r="L87" s="457">
        <f>Input!$QT$6</f>
        <v>0</v>
      </c>
      <c r="M87" s="458">
        <f>D87+E87+F87+G87+H87+I87+J87+K87+L87</f>
        <v>0</v>
      </c>
      <c r="O87" s="428"/>
      <c r="P87" s="428"/>
      <c r="Q87" s="428"/>
      <c r="R87" s="428"/>
      <c r="S87" s="428"/>
      <c r="T87" s="428"/>
      <c r="U87" s="428"/>
      <c r="V87" s="428"/>
      <c r="W87" s="428"/>
      <c r="X87" s="428"/>
      <c r="Y87" s="442"/>
      <c r="Z87" s="592"/>
      <c r="AA87" s="532"/>
      <c r="AB87" s="596"/>
    </row>
    <row r="88" spans="1:28" s="440" customFormat="1">
      <c r="A88" s="448">
        <v>72</v>
      </c>
      <c r="B88" s="440" t="s">
        <v>65</v>
      </c>
      <c r="D88" s="457">
        <f>Input!$QU$6</f>
        <v>0</v>
      </c>
      <c r="E88" s="457">
        <f>Input!$QV$6</f>
        <v>0</v>
      </c>
      <c r="F88" s="457">
        <f>Input!$QW$6</f>
        <v>0</v>
      </c>
      <c r="G88" s="457">
        <f>Input!$QX$6</f>
        <v>0</v>
      </c>
      <c r="H88" s="457">
        <f>Input!$QY$6</f>
        <v>0</v>
      </c>
      <c r="I88" s="457">
        <f>Input!$QZ$6</f>
        <v>0</v>
      </c>
      <c r="J88" s="457">
        <f>Input!$RA$6</f>
        <v>0</v>
      </c>
      <c r="K88" s="457">
        <f>Input!$RB$6</f>
        <v>0</v>
      </c>
      <c r="L88" s="457">
        <f>Input!$RC$6</f>
        <v>-2626276</v>
      </c>
      <c r="M88" s="458">
        <f>D88+E88+F88+G88+H88+I88+J88+K88+L88</f>
        <v>-2626276</v>
      </c>
      <c r="O88" s="446"/>
      <c r="P88" s="446"/>
      <c r="Q88" s="428"/>
      <c r="R88" s="428"/>
      <c r="S88" s="428"/>
      <c r="T88" s="428"/>
      <c r="U88" s="428"/>
      <c r="V88" s="428"/>
      <c r="W88" s="428"/>
      <c r="X88" s="428"/>
      <c r="Y88" s="442"/>
      <c r="Z88" s="592"/>
      <c r="AA88" s="532"/>
      <c r="AB88" s="596"/>
    </row>
    <row r="89" spans="1:28" s="440" customFormat="1">
      <c r="A89" s="448"/>
      <c r="B89" s="440" t="s">
        <v>173</v>
      </c>
      <c r="D89" s="457">
        <f>Input!$RD$6</f>
        <v>0</v>
      </c>
      <c r="E89" s="457">
        <f>Input!$RE$6</f>
        <v>0</v>
      </c>
      <c r="F89" s="457">
        <f>Input!$RF$6</f>
        <v>0</v>
      </c>
      <c r="G89" s="457">
        <f>Input!$RG$6</f>
        <v>0</v>
      </c>
      <c r="H89" s="457">
        <f>Input!$RH$6</f>
        <v>0</v>
      </c>
      <c r="I89" s="457">
        <f>Input!$RI$6</f>
        <v>0</v>
      </c>
      <c r="J89" s="457">
        <f>Input!$RJ$6</f>
        <v>0</v>
      </c>
      <c r="K89" s="457">
        <f>Input!$RK$6</f>
        <v>0</v>
      </c>
      <c r="L89" s="457">
        <f>Input!$RL$6</f>
        <v>0</v>
      </c>
      <c r="M89" s="458">
        <f t="shared" ref="M89:M91" si="23">D89+E89+F89+G89+H89+I89+J89+K89+L89</f>
        <v>0</v>
      </c>
      <c r="O89" s="1188" t="s">
        <v>1313</v>
      </c>
      <c r="P89" s="1189"/>
      <c r="Q89" s="1189"/>
      <c r="R89" s="1189"/>
      <c r="S89" s="1189"/>
      <c r="T89" s="1189"/>
      <c r="U89" s="1190"/>
      <c r="V89" s="428"/>
      <c r="W89" s="428"/>
      <c r="X89" s="428"/>
      <c r="Y89" s="442"/>
      <c r="Z89" s="592"/>
      <c r="AA89" s="532"/>
      <c r="AB89" s="596"/>
    </row>
    <row r="90" spans="1:28" s="440" customFormat="1">
      <c r="A90" s="448"/>
      <c r="B90" s="440" t="s">
        <v>174</v>
      </c>
      <c r="D90" s="457">
        <f>Input!$RM$6</f>
        <v>0</v>
      </c>
      <c r="E90" s="457">
        <f>Input!$RN$6</f>
        <v>0</v>
      </c>
      <c r="F90" s="457">
        <f>Input!$RO$6</f>
        <v>0</v>
      </c>
      <c r="G90" s="457">
        <f>Input!$RP$6</f>
        <v>0</v>
      </c>
      <c r="H90" s="457">
        <f>Input!$RQ$6</f>
        <v>0</v>
      </c>
      <c r="I90" s="457">
        <f>Input!$RR$6</f>
        <v>0</v>
      </c>
      <c r="J90" s="457">
        <f>Input!$RS$6</f>
        <v>0</v>
      </c>
      <c r="K90" s="457">
        <f>Input!$RT$6</f>
        <v>0</v>
      </c>
      <c r="L90" s="457">
        <f>Input!$RU$6</f>
        <v>0</v>
      </c>
      <c r="M90" s="458">
        <f t="shared" si="23"/>
        <v>0</v>
      </c>
      <c r="O90" s="597" t="s">
        <v>209</v>
      </c>
      <c r="P90" s="598"/>
      <c r="Q90" s="597" t="s">
        <v>210</v>
      </c>
      <c r="R90" s="598"/>
      <c r="S90" s="491"/>
      <c r="T90" s="597" t="s">
        <v>211</v>
      </c>
      <c r="U90" s="598"/>
      <c r="V90" s="428"/>
      <c r="W90" s="428"/>
      <c r="X90" s="428"/>
      <c r="Y90" s="442"/>
      <c r="Z90" s="592"/>
      <c r="AA90" s="532"/>
      <c r="AB90" s="596"/>
    </row>
    <row r="91" spans="1:28" s="440" customFormat="1">
      <c r="A91" s="448"/>
      <c r="B91" s="440" t="s">
        <v>175</v>
      </c>
      <c r="D91" s="457">
        <f>Input!$RV$6</f>
        <v>0</v>
      </c>
      <c r="E91" s="457">
        <f>Input!$RW$6</f>
        <v>0</v>
      </c>
      <c r="F91" s="457">
        <f>Input!$RX$6</f>
        <v>0</v>
      </c>
      <c r="G91" s="457">
        <f>Input!$RY$6</f>
        <v>0</v>
      </c>
      <c r="H91" s="457">
        <f>Input!$RZ$6</f>
        <v>0</v>
      </c>
      <c r="I91" s="457">
        <f>Input!$SA$6</f>
        <v>0</v>
      </c>
      <c r="J91" s="457">
        <f>Input!$SB$6</f>
        <v>0</v>
      </c>
      <c r="K91" s="457">
        <f>Input!$SC$6</f>
        <v>0</v>
      </c>
      <c r="L91" s="457">
        <f>Input!$SD$6</f>
        <v>0</v>
      </c>
      <c r="M91" s="458">
        <f t="shared" si="23"/>
        <v>0</v>
      </c>
      <c r="O91" s="475"/>
      <c r="P91" s="496"/>
      <c r="Q91" s="475"/>
      <c r="R91" s="496"/>
      <c r="S91" s="428"/>
      <c r="T91" s="475"/>
      <c r="U91" s="496"/>
      <c r="V91" s="428"/>
      <c r="W91" s="428"/>
      <c r="X91" s="428"/>
      <c r="Y91" s="442"/>
      <c r="Z91" s="592"/>
      <c r="AA91" s="532"/>
      <c r="AB91" s="596"/>
    </row>
    <row r="92" spans="1:28" s="440" customFormat="1">
      <c r="A92" s="448">
        <v>73</v>
      </c>
      <c r="B92" s="440" t="s">
        <v>66</v>
      </c>
      <c r="D92" s="457">
        <f>Input!$SE$6</f>
        <v>0</v>
      </c>
      <c r="E92" s="457">
        <f>Input!$SF$6</f>
        <v>0</v>
      </c>
      <c r="F92" s="457">
        <f>Input!$SG$6</f>
        <v>0</v>
      </c>
      <c r="G92" s="457">
        <f>Input!$SH$6</f>
        <v>0</v>
      </c>
      <c r="H92" s="457">
        <f>Input!$SI$6</f>
        <v>0</v>
      </c>
      <c r="I92" s="457">
        <f>Input!$SJ$6</f>
        <v>0</v>
      </c>
      <c r="J92" s="457">
        <f>Input!$SK$6</f>
        <v>0</v>
      </c>
      <c r="K92" s="457">
        <f>Input!$SL$6</f>
        <v>0</v>
      </c>
      <c r="L92" s="457">
        <f>Input!$SM$6</f>
        <v>0</v>
      </c>
      <c r="M92" s="458">
        <f>D92+E92+F92+G92+H92+I92+J92+K92+L92</f>
        <v>0</v>
      </c>
      <c r="O92" s="1191" t="str">
        <f>Input!UF$6</f>
        <v>Alicia Placette</v>
      </c>
      <c r="P92" s="1192"/>
      <c r="Q92" s="1191" t="str">
        <f>Input!$UG$6</f>
        <v>409.839.2025</v>
      </c>
      <c r="R92" s="1192"/>
      <c r="S92" s="428"/>
      <c r="T92" s="1193" t="str">
        <f>HYPERLINK("Mailto:"&amp;Input!$UH$6,Input!$UH$6)</f>
        <v>aaplacette@lit.edu</v>
      </c>
      <c r="U92" s="1192"/>
      <c r="V92" s="428"/>
      <c r="W92" s="428"/>
      <c r="X92" s="428"/>
      <c r="Y92" s="442"/>
      <c r="Z92" s="592"/>
      <c r="AA92" s="543"/>
      <c r="AB92" s="596"/>
    </row>
    <row r="93" spans="1:28" s="440" customFormat="1" ht="13.8" thickBot="1">
      <c r="A93" s="448">
        <v>74</v>
      </c>
      <c r="B93" s="599" t="s">
        <v>57</v>
      </c>
      <c r="C93" s="599"/>
      <c r="D93" s="600">
        <f t="shared" ref="D93:K93" si="24">SUM(D85:D92)</f>
        <v>1105791</v>
      </c>
      <c r="E93" s="600">
        <f t="shared" si="24"/>
        <v>-874683</v>
      </c>
      <c r="F93" s="600">
        <f t="shared" si="24"/>
        <v>-165058</v>
      </c>
      <c r="G93" s="600">
        <f t="shared" si="24"/>
        <v>2926757</v>
      </c>
      <c r="H93" s="600">
        <f t="shared" si="24"/>
        <v>458282</v>
      </c>
      <c r="I93" s="600">
        <f t="shared" si="24"/>
        <v>0</v>
      </c>
      <c r="J93" s="600">
        <f t="shared" si="24"/>
        <v>0</v>
      </c>
      <c r="K93" s="600">
        <f t="shared" si="24"/>
        <v>0</v>
      </c>
      <c r="L93" s="600">
        <f>SUM(L85:L92)</f>
        <v>2878788</v>
      </c>
      <c r="M93" s="600">
        <f>D93+E93+F93+G93+H93+I93+J93+K93+L93</f>
        <v>6329877</v>
      </c>
      <c r="O93" s="475"/>
      <c r="P93" s="428"/>
      <c r="Q93" s="428"/>
      <c r="R93" s="428"/>
      <c r="S93" s="428"/>
      <c r="T93" s="428"/>
      <c r="U93" s="496"/>
      <c r="V93" s="428"/>
      <c r="W93" s="428"/>
      <c r="X93" s="428"/>
      <c r="Y93" s="442"/>
      <c r="Z93" s="592"/>
      <c r="AA93" s="543"/>
      <c r="AB93" s="596"/>
    </row>
    <row r="94" spans="1:28" s="440" customFormat="1" ht="13.8" thickTop="1">
      <c r="A94" s="448">
        <v>75</v>
      </c>
      <c r="D94" s="601"/>
      <c r="E94" s="601"/>
      <c r="F94" s="601"/>
      <c r="G94" s="601"/>
      <c r="H94" s="601"/>
      <c r="I94" s="601"/>
      <c r="J94" s="601"/>
      <c r="K94" s="601"/>
      <c r="L94" s="601"/>
      <c r="M94" s="602"/>
      <c r="O94" s="1179" t="s">
        <v>212</v>
      </c>
      <c r="P94" s="1180"/>
      <c r="Q94" s="1180"/>
      <c r="R94" s="1180"/>
      <c r="S94" s="1180"/>
      <c r="T94" s="1180"/>
      <c r="U94" s="1181"/>
      <c r="V94" s="428"/>
      <c r="W94" s="428"/>
      <c r="X94" s="428"/>
      <c r="Y94" s="442"/>
      <c r="Z94" s="603"/>
      <c r="AA94" s="543"/>
      <c r="AB94" s="596"/>
    </row>
    <row r="95" spans="1:28" s="440" customFormat="1">
      <c r="A95" s="448">
        <v>76</v>
      </c>
      <c r="B95" s="440" t="s">
        <v>1333</v>
      </c>
      <c r="C95" s="441"/>
      <c r="D95" s="601"/>
      <c r="E95" s="601"/>
      <c r="F95" s="601"/>
      <c r="G95" s="601"/>
      <c r="H95" s="601"/>
      <c r="I95" s="601"/>
      <c r="J95" s="601"/>
      <c r="K95" s="601"/>
      <c r="L95" s="601"/>
      <c r="M95" s="602"/>
      <c r="O95" s="1179"/>
      <c r="P95" s="1180"/>
      <c r="Q95" s="1180"/>
      <c r="R95" s="1180"/>
      <c r="S95" s="1180"/>
      <c r="T95" s="1180"/>
      <c r="U95" s="1181"/>
      <c r="V95" s="428"/>
      <c r="W95" s="428"/>
      <c r="X95" s="428"/>
      <c r="Y95" s="442"/>
      <c r="Z95" s="442"/>
      <c r="AA95" s="604"/>
      <c r="AB95" s="605"/>
    </row>
    <row r="96" spans="1:28" s="440" customFormat="1">
      <c r="A96" s="448">
        <v>77</v>
      </c>
      <c r="B96" s="441" t="s">
        <v>79</v>
      </c>
      <c r="D96" s="601"/>
      <c r="E96" s="601"/>
      <c r="F96" s="601"/>
      <c r="G96" s="601"/>
      <c r="H96" s="601"/>
      <c r="I96" s="601"/>
      <c r="J96" s="601"/>
      <c r="K96" s="601"/>
      <c r="L96" s="601"/>
      <c r="M96" s="602"/>
      <c r="O96" s="503"/>
      <c r="P96" s="504"/>
      <c r="Q96" s="504"/>
      <c r="R96" s="504"/>
      <c r="S96" s="504"/>
      <c r="T96" s="504"/>
      <c r="U96" s="606"/>
      <c r="V96" s="428"/>
      <c r="W96" s="428"/>
      <c r="X96" s="428"/>
      <c r="Y96" s="442"/>
      <c r="Z96" s="442"/>
      <c r="AA96" s="442"/>
      <c r="AB96" s="442"/>
    </row>
    <row r="97" spans="1:28" s="440" customFormat="1">
      <c r="A97" s="448"/>
      <c r="B97" s="428" t="s">
        <v>1280</v>
      </c>
      <c r="D97" s="601"/>
      <c r="E97" s="601"/>
      <c r="F97" s="601"/>
      <c r="G97" s="601"/>
      <c r="H97" s="601"/>
      <c r="I97" s="601"/>
      <c r="J97" s="601"/>
      <c r="K97" s="601"/>
      <c r="L97" s="601"/>
      <c r="M97" s="602"/>
      <c r="O97" s="428"/>
      <c r="P97" s="428"/>
      <c r="Q97" s="428"/>
      <c r="R97" s="428"/>
      <c r="S97" s="428"/>
      <c r="T97" s="428"/>
      <c r="U97" s="428"/>
      <c r="V97" s="428"/>
      <c r="W97" s="428"/>
      <c r="X97" s="428"/>
      <c r="Y97" s="442"/>
      <c r="Z97" s="428"/>
      <c r="AA97" s="428"/>
      <c r="AB97" s="428"/>
    </row>
    <row r="98" spans="1:28" s="440" customFormat="1">
      <c r="A98" s="448"/>
      <c r="D98" s="601"/>
      <c r="E98" s="601"/>
      <c r="F98" s="601"/>
      <c r="G98" s="601"/>
      <c r="H98" s="601"/>
      <c r="I98" s="601"/>
      <c r="J98" s="601"/>
      <c r="K98" s="601"/>
      <c r="L98" s="601"/>
      <c r="M98" s="602"/>
      <c r="O98" s="424"/>
      <c r="P98" s="428"/>
      <c r="Q98" s="428"/>
      <c r="R98" s="428"/>
      <c r="S98" s="428"/>
      <c r="T98" s="428"/>
      <c r="U98" s="428"/>
      <c r="V98" s="428"/>
      <c r="W98" s="428"/>
      <c r="X98" s="428"/>
      <c r="Y98" s="428"/>
      <c r="Z98" s="428"/>
      <c r="AA98" s="428"/>
      <c r="AB98" s="428"/>
    </row>
    <row r="99" spans="1:28" s="440" customFormat="1">
      <c r="A99" s="448">
        <v>78</v>
      </c>
      <c r="M99" s="607" t="s">
        <v>93</v>
      </c>
      <c r="O99" s="608"/>
      <c r="P99" s="428"/>
      <c r="Q99" s="428"/>
      <c r="R99" s="428"/>
      <c r="S99" s="428"/>
      <c r="T99" s="428"/>
      <c r="U99" s="428"/>
      <c r="V99" s="428"/>
      <c r="W99" s="428"/>
      <c r="X99" s="428"/>
      <c r="Y99" s="428"/>
      <c r="Z99" s="428"/>
      <c r="AA99" s="428"/>
      <c r="AB99" s="428"/>
    </row>
    <row r="100" spans="1:28" s="440" customFormat="1">
      <c r="A100" s="448"/>
      <c r="B100" s="428" t="s">
        <v>1281</v>
      </c>
      <c r="M100" s="457">
        <f>Input!$SN$6</f>
        <v>6329877</v>
      </c>
      <c r="O100" s="608"/>
      <c r="P100" s="428"/>
      <c r="Q100" s="428"/>
      <c r="R100" s="428"/>
      <c r="S100" s="428"/>
      <c r="T100" s="428"/>
      <c r="U100" s="428"/>
      <c r="V100" s="428"/>
      <c r="W100" s="428"/>
      <c r="X100" s="428"/>
      <c r="Y100" s="428"/>
      <c r="Z100" s="428"/>
      <c r="AA100" s="428"/>
      <c r="AB100" s="428"/>
    </row>
    <row r="101" spans="1:28" s="440" customFormat="1">
      <c r="A101" s="448"/>
      <c r="B101" s="440" t="s">
        <v>92</v>
      </c>
      <c r="M101" s="609">
        <f>M93-M100</f>
        <v>0</v>
      </c>
      <c r="O101" s="608"/>
      <c r="P101" s="428"/>
      <c r="Q101" s="428"/>
      <c r="R101" s="428"/>
      <c r="S101" s="428"/>
      <c r="T101" s="428"/>
      <c r="U101" s="428"/>
      <c r="V101" s="428"/>
      <c r="W101" s="428"/>
      <c r="X101" s="428"/>
      <c r="Y101" s="428"/>
      <c r="Z101" s="428"/>
      <c r="AA101" s="428"/>
      <c r="AB101" s="428"/>
    </row>
    <row r="102" spans="1:28" s="440" customFormat="1">
      <c r="A102" s="448"/>
      <c r="L102" s="610" t="str">
        <f>IF($L$119&lt;&gt;Input!$F$6,"Out of Balance","Balanced")</f>
        <v>Balanced</v>
      </c>
      <c r="M102" s="611" t="str">
        <f>IF(M100&lt;&gt;M93,"Out of Balance","Balanced")</f>
        <v>Balanced</v>
      </c>
      <c r="O102" s="608"/>
      <c r="P102" s="428"/>
      <c r="Q102" s="428"/>
      <c r="R102" s="428"/>
      <c r="S102" s="428"/>
      <c r="T102" s="428"/>
      <c r="U102" s="428"/>
      <c r="V102" s="428"/>
      <c r="W102" s="428"/>
      <c r="X102" s="428"/>
      <c r="Y102" s="428"/>
      <c r="Z102" s="428"/>
      <c r="AA102" s="428"/>
      <c r="AB102" s="428"/>
    </row>
    <row r="103" spans="1:28" s="440" customFormat="1">
      <c r="A103" s="448"/>
      <c r="O103" s="424"/>
      <c r="P103" s="428"/>
      <c r="Q103" s="428"/>
      <c r="R103" s="428"/>
      <c r="S103" s="428"/>
      <c r="T103" s="428"/>
      <c r="U103" s="428"/>
      <c r="V103" s="428"/>
      <c r="W103" s="428"/>
      <c r="X103" s="428"/>
      <c r="Y103" s="428"/>
      <c r="Z103" s="428"/>
      <c r="AA103" s="428"/>
      <c r="AB103" s="428"/>
    </row>
    <row r="104" spans="1:28" s="440" customFormat="1">
      <c r="A104" s="448"/>
      <c r="O104" s="424"/>
      <c r="P104" s="428"/>
      <c r="Q104" s="428"/>
      <c r="R104" s="428"/>
      <c r="S104" s="428"/>
      <c r="T104" s="428"/>
      <c r="U104" s="428"/>
      <c r="V104" s="428"/>
      <c r="W104" s="428"/>
      <c r="X104" s="428"/>
      <c r="Y104" s="428"/>
      <c r="Z104" s="428"/>
      <c r="AA104" s="428"/>
      <c r="AB104" s="428"/>
    </row>
    <row r="105" spans="1:28" s="428" customFormat="1">
      <c r="A105" s="439"/>
      <c r="D105" s="458">
        <f>SUM($D$10:$D$14)+SUM($D$19:$D$28)+SUM($D$32:$D$41)+$D$47+SUM($D$50:$D$55)+SUM($D$60:$D$70)+SUM($D$74:$D$77)+SUM($D$81:$D$82)+SUM($D$87:$D$92)</f>
        <v>47474574</v>
      </c>
      <c r="E105" s="458">
        <f>SUM($E$10:$E$14)+SUM($E$19:$E$28)+SUM($E$32:$E$41)+$E$47+SUM($E$50:$E$55)+SUM($E$60:$E$70)+SUM($E$74:$E$77)+SUM($E$81:$E$82)+SUM($E$87:$E$92)</f>
        <v>5800275</v>
      </c>
      <c r="F105" s="458">
        <f>SUM($F$10:$F$14)+SUM($F$19:$F$28)+SUM($F$32:$F$41)+$F$47+SUM($F$50:$F$55)+SUM($F$60:$F$70)+SUM($F$74:$F$77)+SUM($F$81:$F$82)+SUM($F$87:$F$92)</f>
        <v>756672</v>
      </c>
      <c r="G105" s="458">
        <f>SUM($G$10:$G$14)+SUM($G$19:$G$28)+SUM($G$32:$G$41)+$G$47+SUM($G$50:$G$55)+SUM($G$60:$G$70)+SUM($G$74:$G$77)+SUM($G$81:$G$82)+SUM($G$87:$G$92)</f>
        <v>23625983</v>
      </c>
      <c r="H105" s="458">
        <f>SUM($H$10:$H$14)+SUM($H$19:$H$28)+SUM($H$32:$H$41)+$H$47+SUM($H$50:$H$55)+SUM($H$60:$H$70)+SUM($H$74:$H$77)+SUM($H$81:$H$82)+SUM($H$87:$H$92)</f>
        <v>-328578</v>
      </c>
      <c r="I105" s="458">
        <f>SUM($I$10:$I$14)+SUM($I$19:$I$28)+SUM($I$32:$I$41)+$I$47+SUM($I$50:$I$55)+SUM($I$60:$I$70)+SUM($I$74:$I$77)+SUM($I$81:$I$82)+SUM($I$87:$I$92)</f>
        <v>0</v>
      </c>
      <c r="J105" s="458">
        <f>SUM($J$10:$J$14)+SUM($J$19:$J$28)+SUM($J$32:$J$41)+$J$47+SUM($J$50:$J$55)+SUM($J$60:$J$70)+SUM($J$74:$J$77)+SUM($J$81:$J$82)+SUM($J$87:$J$92)</f>
        <v>631596</v>
      </c>
      <c r="K105" s="458">
        <f>SUM($K$10:$K$14)+SUM($K$19:$K$28)+SUM($K$32:$K$41)+$K$47+SUM($K$50:$K$55)+SUM($K$60:$K$70)+SUM($K$74:$K$77)+SUM($K$81:$K$82)+SUM($K$87:$K$92)</f>
        <v>0</v>
      </c>
      <c r="L105" s="458">
        <f>SUM($L$10:$L$14)+SUM($L$19:$L$28)+SUM($L$32:$L$41)+$L$47+SUM($L$50:$L$55)+SUM($L$60:$L$70)+SUM($L$74:$L$77)+SUM($L$81:$L$82)+SUM($L$87:$L$92)</f>
        <v>2878788</v>
      </c>
      <c r="M105" s="458"/>
      <c r="P105" s="612">
        <f>M18-INT(M18)</f>
        <v>0</v>
      </c>
    </row>
    <row r="106" spans="1:28" s="428" customFormat="1">
      <c r="A106" s="439"/>
      <c r="L106" s="458">
        <f>SUM($D$105:$L$105)</f>
        <v>80839310</v>
      </c>
      <c r="P106" s="612">
        <f>M31-INT(M31)</f>
        <v>0</v>
      </c>
    </row>
    <row r="107" spans="1:28" s="428" customFormat="1">
      <c r="A107" s="439"/>
      <c r="J107" s="428" t="s">
        <v>1283</v>
      </c>
      <c r="L107" s="458">
        <f>$M$100</f>
        <v>6329877</v>
      </c>
      <c r="P107" s="612">
        <f>M93-INT(M93)</f>
        <v>0</v>
      </c>
    </row>
    <row r="108" spans="1:28" s="428" customFormat="1">
      <c r="A108" s="439"/>
      <c r="J108" s="428" t="s">
        <v>1282</v>
      </c>
      <c r="L108" s="470">
        <f>$Q$32</f>
        <v>8838715</v>
      </c>
    </row>
    <row r="109" spans="1:28" s="428" customFormat="1">
      <c r="A109" s="439"/>
      <c r="J109" s="428" t="s">
        <v>1282</v>
      </c>
      <c r="L109" s="470">
        <f>$R$34</f>
        <v>-4056841</v>
      </c>
    </row>
    <row r="110" spans="1:28" s="428" customFormat="1">
      <c r="A110" s="439"/>
      <c r="J110" s="428" t="s">
        <v>29</v>
      </c>
      <c r="L110" s="470">
        <f>SUM($P$60:$P$68)</f>
        <v>3333404</v>
      </c>
    </row>
    <row r="111" spans="1:28" s="428" customFormat="1">
      <c r="A111" s="439"/>
      <c r="J111" s="428" t="s">
        <v>213</v>
      </c>
      <c r="L111" s="458">
        <f>$Q$64</f>
        <v>0</v>
      </c>
    </row>
    <row r="112" spans="1:28" s="428" customFormat="1">
      <c r="A112" s="439"/>
      <c r="J112" s="428" t="s">
        <v>214</v>
      </c>
      <c r="L112" s="470">
        <f>SUM($V$60:$V$67)</f>
        <v>0</v>
      </c>
    </row>
    <row r="113" spans="1:12" s="428" customFormat="1">
      <c r="A113" s="439"/>
      <c r="J113" s="428" t="s">
        <v>126</v>
      </c>
      <c r="L113" s="470">
        <f>SUM($W$60:$W$67)</f>
        <v>0</v>
      </c>
    </row>
    <row r="114" spans="1:12" s="428" customFormat="1">
      <c r="A114" s="439"/>
      <c r="J114" s="428" t="s">
        <v>169</v>
      </c>
      <c r="L114" s="470">
        <f>SUM($AA$60:$AA$68)</f>
        <v>33756584</v>
      </c>
    </row>
    <row r="115" spans="1:12" s="428" customFormat="1">
      <c r="A115" s="439"/>
      <c r="J115" s="428" t="s">
        <v>215</v>
      </c>
      <c r="L115" s="470">
        <f>$R$77</f>
        <v>8956153</v>
      </c>
    </row>
    <row r="116" spans="1:12" s="428" customFormat="1">
      <c r="A116" s="439"/>
      <c r="J116" s="428" t="s">
        <v>215</v>
      </c>
      <c r="L116" s="613">
        <f>$R$80</f>
        <v>0</v>
      </c>
    </row>
    <row r="117" spans="1:12" s="428" customFormat="1">
      <c r="A117" s="439"/>
      <c r="L117" s="458">
        <f>SUM(L106:L116)</f>
        <v>137997202</v>
      </c>
    </row>
    <row r="118" spans="1:12" s="428" customFormat="1">
      <c r="A118" s="439"/>
      <c r="J118" s="428" t="s">
        <v>1024</v>
      </c>
      <c r="L118" s="504">
        <f>Input!E6</f>
        <v>36273</v>
      </c>
    </row>
    <row r="119" spans="1:12" s="428" customFormat="1">
      <c r="A119" s="439"/>
      <c r="L119" s="609">
        <f>SUM(L117:L118)</f>
        <v>138033475</v>
      </c>
    </row>
  </sheetData>
  <mergeCells count="32">
    <mergeCell ref="G59:K59"/>
    <mergeCell ref="V70:W70"/>
    <mergeCell ref="P71:Q71"/>
    <mergeCell ref="O55:R55"/>
    <mergeCell ref="T55:X55"/>
    <mergeCell ref="P10:P11"/>
    <mergeCell ref="Z55:AB55"/>
    <mergeCell ref="AB56:AB59"/>
    <mergeCell ref="AA56:AA59"/>
    <mergeCell ref="T56:T59"/>
    <mergeCell ref="U56:U59"/>
    <mergeCell ref="V56:V59"/>
    <mergeCell ref="W56:W59"/>
    <mergeCell ref="Z56:Z59"/>
    <mergeCell ref="B6:M6"/>
    <mergeCell ref="B2:F2"/>
    <mergeCell ref="B3:F3"/>
    <mergeCell ref="B4:F4"/>
    <mergeCell ref="P4:Q4"/>
    <mergeCell ref="O94:U95"/>
    <mergeCell ref="O75:R75"/>
    <mergeCell ref="O19:R19"/>
    <mergeCell ref="O89:U89"/>
    <mergeCell ref="O92:P92"/>
    <mergeCell ref="Q92:R92"/>
    <mergeCell ref="T92:U92"/>
    <mergeCell ref="T19:X19"/>
    <mergeCell ref="O56:O59"/>
    <mergeCell ref="P56:P59"/>
    <mergeCell ref="Q56:Q59"/>
    <mergeCell ref="R56:R59"/>
    <mergeCell ref="X56:X59"/>
  </mergeCells>
  <phoneticPr fontId="0" type="noConversion"/>
  <conditionalFormatting sqref="G59:K59">
    <cfRule type="expression" dxfId="241" priority="5">
      <formula>OR($P$105&gt;0,$P$106&lt;&gt;0,$P$107&lt;&gt;0)</formula>
    </cfRule>
  </conditionalFormatting>
  <conditionalFormatting sqref="M101">
    <cfRule type="expression" dxfId="240" priority="13">
      <formula>$M$101&lt;&gt;0</formula>
    </cfRule>
  </conditionalFormatting>
  <conditionalFormatting sqref="M102">
    <cfRule type="expression" dxfId="239" priority="12">
      <formula>$M$93&lt;&gt;$M$100</formula>
    </cfRule>
  </conditionalFormatting>
  <conditionalFormatting sqref="O12">
    <cfRule type="expression" dxfId="238" priority="20">
      <formula>$P$12&lt;&gt;$M$12</formula>
    </cfRule>
  </conditionalFormatting>
  <conditionalFormatting sqref="P70">
    <cfRule type="expression" dxfId="237" priority="24">
      <formula>$P$69&lt;&gt;$M$69</formula>
    </cfRule>
  </conditionalFormatting>
  <conditionalFormatting sqref="P71">
    <cfRule type="expression" dxfId="236" priority="22">
      <formula>P69-INT(P69)</formula>
    </cfRule>
  </conditionalFormatting>
  <conditionalFormatting sqref="P88:Q93 U93:X93 T94:T95">
    <cfRule type="cellIs" dxfId="235" priority="19" stopIfTrue="1" operator="notEqual">
      <formula>#REF!</formula>
    </cfRule>
  </conditionalFormatting>
  <conditionalFormatting sqref="P89:Q89 T89:U89 O89:O90 R89:S91 T90 Q91">
    <cfRule type="cellIs" dxfId="234" priority="10" stopIfTrue="1" operator="notEqual">
      <formula>#REF!</formula>
    </cfRule>
  </conditionalFormatting>
  <conditionalFormatting sqref="Q35">
    <cfRule type="expression" dxfId="233" priority="7">
      <formula>#REF!&lt;&gt;0</formula>
    </cfRule>
  </conditionalFormatting>
  <conditionalFormatting sqref="Q36">
    <cfRule type="expression" dxfId="232" priority="9">
      <formula>#REF!&lt;&gt;#REF!</formula>
    </cfRule>
  </conditionalFormatting>
  <conditionalFormatting sqref="R35">
    <cfRule type="expression" dxfId="231" priority="8">
      <formula>#REF!&lt;&gt;0</formula>
    </cfRule>
  </conditionalFormatting>
  <conditionalFormatting sqref="R36">
    <cfRule type="expression" dxfId="230" priority="6">
      <formula>#REF!&lt;&gt;#REF!</formula>
    </cfRule>
  </conditionalFormatting>
  <conditionalFormatting sqref="R77 R80">
    <cfRule type="expression" dxfId="229" priority="15" stopIfTrue="1">
      <formula>$M$85&gt;=0</formula>
    </cfRule>
    <cfRule type="expression" priority="16">
      <formula>$M$85&lt;0</formula>
    </cfRule>
  </conditionalFormatting>
  <conditionalFormatting sqref="R84">
    <cfRule type="expression" priority="17" stopIfTrue="1">
      <formula>$M$85&lt;0</formula>
    </cfRule>
    <cfRule type="expression" dxfId="228" priority="18">
      <formula>$S$85&lt;&gt;0</formula>
    </cfRule>
  </conditionalFormatting>
  <conditionalFormatting sqref="R89:U91">
    <cfRule type="cellIs" dxfId="227" priority="14" stopIfTrue="1" operator="notEqual">
      <formula>#REF!</formula>
    </cfRule>
  </conditionalFormatting>
  <conditionalFormatting sqref="T92:U92">
    <cfRule type="cellIs" dxfId="226" priority="1" stopIfTrue="1" operator="notEqual">
      <formula>#REF!</formula>
    </cfRule>
  </conditionalFormatting>
  <conditionalFormatting sqref="T92:X92">
    <cfRule type="cellIs" dxfId="225" priority="3" stopIfTrue="1" operator="notEqual">
      <formula>#REF!</formula>
    </cfRule>
  </conditionalFormatting>
  <conditionalFormatting sqref="U87:X91 O88:Q92 R90:T91 R90:S95">
    <cfRule type="cellIs" dxfId="224" priority="11" stopIfTrue="1" operator="notEqual">
      <formula>#REF!</formula>
    </cfRule>
  </conditionalFormatting>
  <conditionalFormatting sqref="V70">
    <cfRule type="expression" dxfId="223" priority="21">
      <formula>X68-INT(X68)</formula>
    </cfRule>
  </conditionalFormatting>
  <conditionalFormatting sqref="Y90:Y95 D93:M98">
    <cfRule type="cellIs" dxfId="222" priority="25" stopIfTrue="1" operator="notEqual">
      <formula>#REF!</formula>
    </cfRule>
  </conditionalFormatting>
  <conditionalFormatting sqref="AB72">
    <cfRule type="expression" dxfId="221" priority="23">
      <formula>$AB$71&lt;&gt;0</formula>
    </cfRule>
  </conditionalFormatting>
  <hyperlinks>
    <hyperlink ref="O2" location="Index!A1" display="Return to Index" xr:uid="{00000000-0004-0000-1C00-000000000000}"/>
  </hyperlinks>
  <printOptions horizontalCentered="1"/>
  <pageMargins left="0.25" right="0.25" top="0.2" bottom="0.2" header="0.5" footer="0.5"/>
  <pageSetup scale="10" pageOrder="overThenDown"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
  <dimension ref="A1:E31"/>
  <sheetViews>
    <sheetView showGridLines="0" workbookViewId="0">
      <selection activeCell="I90" sqref="I90"/>
    </sheetView>
  </sheetViews>
  <sheetFormatPr defaultRowHeight="13.2"/>
  <cols>
    <col min="1" max="1" width="7" style="428" customWidth="1"/>
    <col min="2" max="2" width="93" style="428" customWidth="1"/>
    <col min="3" max="3" width="14.33203125" style="428" customWidth="1"/>
    <col min="4" max="9" width="8.88671875" style="428"/>
    <col min="10" max="10" width="13.6640625" style="428" customWidth="1"/>
    <col min="11" max="11" width="12.44140625" style="428" customWidth="1"/>
    <col min="12" max="16384" width="8.88671875" style="428"/>
  </cols>
  <sheetData>
    <row r="1" spans="1:4" ht="13.8" thickBot="1">
      <c r="B1" s="425" t="s">
        <v>1129</v>
      </c>
      <c r="D1" s="426" t="s">
        <v>1079</v>
      </c>
    </row>
    <row r="2" spans="1:4">
      <c r="B2" s="744" t="str">
        <f>'Smmy LIT-TSTC Chrts'!$A$2</f>
        <v>For the Year Ended August 31, 2022</v>
      </c>
    </row>
    <row r="3" spans="1:4">
      <c r="B3" s="744" t="str">
        <f>'Smmy LIT-TSTC Chrts'!$A$3</f>
        <v>Source: FY 2022 Annual Financial Report</v>
      </c>
    </row>
    <row r="4" spans="1:4">
      <c r="B4" s="744"/>
    </row>
    <row r="5" spans="1:4">
      <c r="B5" s="429" t="s">
        <v>631</v>
      </c>
    </row>
    <row r="6" spans="1:4">
      <c r="B6" s="430"/>
    </row>
    <row r="7" spans="1:4" ht="226.5" customHeight="1">
      <c r="B7" s="431" t="s">
        <v>630</v>
      </c>
      <c r="C7" s="432"/>
    </row>
    <row r="8" spans="1:4" ht="263.25" customHeight="1">
      <c r="B8" s="431" t="s">
        <v>629</v>
      </c>
    </row>
    <row r="9" spans="1:4" s="424" customFormat="1" ht="64.5" customHeight="1">
      <c r="B9" s="745" t="str">
        <f>IF('LIT FGD'!$R$76="N/A","FN11.  N/A",$B$13&amp;$B$14&amp;$B$15&amp;$B$16&amp;$B$17&amp;$B$18&amp;$B$19&amp;$B$20&amp;$B$21&amp;$B$22&amp;$B$23)</f>
        <v>FN11: Of the net increase of $8,956,153 approximately $9.0 million represents revenues received but not yet expended.  This income is fully committed to program expenditures and capital disbursements.  The remaining $0 represents non-expendable funds from unrealized gains and additions to permanent endowments of approximately $0 and $0 respectively.  Unrealized gains and additions to permanent endowments do not contribute to the availability of the institution's operating cash as discussed in FN6 and FN7.</v>
      </c>
    </row>
    <row r="10" spans="1:4" s="424" customFormat="1"/>
    <row r="11" spans="1:4" s="424" customFormat="1">
      <c r="D11" s="434"/>
    </row>
    <row r="12" spans="1:4" s="424" customFormat="1"/>
    <row r="13" spans="1:4" s="424" customFormat="1">
      <c r="B13" s="424" t="s">
        <v>620</v>
      </c>
    </row>
    <row r="14" spans="1:4" s="424" customFormat="1">
      <c r="A14" s="424">
        <v>69</v>
      </c>
      <c r="B14" s="434" t="str">
        <f>TEXT(IF('LIT FGD'!$M$85&lt;0,"N/A",'LIT FGD'!$M$85),"$* #,##0;$* (#,##0)")</f>
        <v>$8,956,153</v>
      </c>
    </row>
    <row r="15" spans="1:4" s="424" customFormat="1">
      <c r="B15" s="424" t="s">
        <v>621</v>
      </c>
    </row>
    <row r="16" spans="1:4" s="424" customFormat="1">
      <c r="A16" s="424">
        <v>61</v>
      </c>
      <c r="B16" s="435" t="str">
        <f>IF(ABS('LIT FGD'!$R$77)&gt;=1000000,TEXT('LIT FGD'!$R$77/1000000,"$* #,##0.0;$* (#,##0.0)")&amp;" million",IF(ABS('LIT FGD'!$R$77)&lt;1000,TEXT('LIT FGD'!$R$77,"$* #,##0;$* (#,##0)"),TEXT('LIT FGD'!$R$77/1000,"$* #,##0;$* (#,##0)")&amp;" thousand"))</f>
        <v>$9.0 million</v>
      </c>
    </row>
    <row r="17" spans="1:5" s="424" customFormat="1">
      <c r="B17" s="424" t="s">
        <v>622</v>
      </c>
    </row>
    <row r="18" spans="1:5" s="424" customFormat="1">
      <c r="A18" s="424">
        <v>62</v>
      </c>
      <c r="B18" s="435" t="str">
        <f>IF(ABS('LIT FGD'!$R$78)&gt;=1000000,TEXT('LIT FGD'!$R$78/1000000,"$* #,##0.0;$* (#,##0.0)")&amp;" million",IF(ABS('LIT FGD'!$R$78)&lt;1000,TEXT('LIT FGD'!$R$78,"$* #,##0;$* (#,##0)"),TEXT('LIT FGD'!$R$78/1000,"$* #,##0;$* (#,##0)")&amp;" thousand"))</f>
        <v>$0</v>
      </c>
    </row>
    <row r="19" spans="1:5" s="424" customFormat="1">
      <c r="B19" s="424" t="s">
        <v>623</v>
      </c>
    </row>
    <row r="20" spans="1:5" s="424" customFormat="1">
      <c r="A20" s="424">
        <v>64</v>
      </c>
      <c r="B20" s="435" t="str">
        <f>IF(ABS('LIT FGD'!$R$80)&gt;=1000000,TEXT('LIT FGD'!$R$80/1000000,"$* #,##0.0;$* (#,##0.0)")&amp;" million",IF(ABS('LIT FGD'!$R$80)&lt;1000,TEXT('LIT FGD'!$R$80,"$* #,##0;$* (#,##0)"),TEXT('LIT FGD'!$R$80/1000,"$* #,##0;$* (#,##0)")&amp;" thousand"))</f>
        <v>$0</v>
      </c>
    </row>
    <row r="21" spans="1:5" s="424" customFormat="1">
      <c r="B21" s="424" t="s">
        <v>624</v>
      </c>
      <c r="E21" s="436"/>
    </row>
    <row r="22" spans="1:5" s="424" customFormat="1">
      <c r="A22" s="424">
        <v>66</v>
      </c>
      <c r="B22" s="435" t="str">
        <f>IF(ABS('LIT FGD'!$R$82)&gt;=1000000,TEXT('LIT FGD'!$R$82/1000000,"$* #,##0.0;$* (#,##0.0)")&amp;" million",IF(ABS('LIT FGD'!$R$82)&lt;1000,TEXT('LIT FGD'!$R$82,"$* #,##0;$* (#,##0)"),TEXT('LIT FGD'!$R$82/1000,"$* #,##0;$* (#,##0)")&amp;" thousand"))</f>
        <v>$0</v>
      </c>
    </row>
    <row r="23" spans="1:5" s="424" customFormat="1">
      <c r="B23" s="424" t="s">
        <v>625</v>
      </c>
      <c r="C23" s="435"/>
      <c r="E23" s="435"/>
    </row>
    <row r="24" spans="1:5" s="424" customFormat="1"/>
    <row r="25" spans="1:5" s="424" customFormat="1">
      <c r="C25" s="435"/>
      <c r="E25" s="435"/>
    </row>
    <row r="26" spans="1:5" s="424" customFormat="1"/>
    <row r="27" spans="1:5" s="424" customFormat="1">
      <c r="C27" s="435"/>
      <c r="E27" s="435"/>
    </row>
    <row r="28" spans="1:5" s="424" customFormat="1"/>
    <row r="29" spans="1:5" s="424" customFormat="1">
      <c r="C29" s="435"/>
      <c r="E29" s="435"/>
    </row>
    <row r="30" spans="1:5" s="424" customFormat="1"/>
    <row r="31" spans="1:5" s="424" customFormat="1">
      <c r="B31" s="437"/>
    </row>
  </sheetData>
  <phoneticPr fontId="8" type="noConversion"/>
  <hyperlinks>
    <hyperlink ref="D1" location="Index!A1" display="Return to Index" xr:uid="{00000000-0004-0000-1D00-000000000000}"/>
  </hyperlinks>
  <pageMargins left="0.25" right="0.25" top="0.5" bottom="0.25" header="0.5" footer="0.5"/>
  <pageSetup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indexed="47"/>
    <pageSetUpPr fitToPage="1"/>
  </sheetPr>
  <dimension ref="A1:E148"/>
  <sheetViews>
    <sheetView showGridLines="0" zoomScale="65" zoomScaleNormal="65" workbookViewId="0">
      <selection activeCell="I90" sqref="I90"/>
    </sheetView>
  </sheetViews>
  <sheetFormatPr defaultColWidth="9.109375" defaultRowHeight="12.75" customHeight="1"/>
  <cols>
    <col min="1" max="1" width="158.6640625" style="424" customWidth="1"/>
    <col min="2" max="2" width="11.33203125" style="424" customWidth="1"/>
    <col min="3" max="3" width="54.6640625" style="424" customWidth="1"/>
    <col min="4" max="4" width="20.6640625" style="424" customWidth="1"/>
    <col min="5" max="5" width="9.109375" style="715"/>
    <col min="6" max="16384" width="9.109375" style="424"/>
  </cols>
  <sheetData>
    <row r="1" spans="1:5" ht="28.8" thickBot="1">
      <c r="A1" s="714" t="s">
        <v>96</v>
      </c>
      <c r="B1" s="424" t="s">
        <v>1129</v>
      </c>
      <c r="C1" s="426" t="s">
        <v>1079</v>
      </c>
    </row>
    <row r="2" spans="1:5" ht="28.2">
      <c r="A2" s="716" t="str">
        <f>'Smmy LIT-TSTC Chrts'!$A$2</f>
        <v>For the Year Ended August 31, 2022</v>
      </c>
      <c r="C2" s="717" t="s">
        <v>62</v>
      </c>
    </row>
    <row r="3" spans="1:5" ht="28.2">
      <c r="A3" s="716" t="str">
        <f>'Smmy LIT-TSTC Chrts'!$A$3</f>
        <v>Source: FY 2022 Annual Financial Report</v>
      </c>
      <c r="C3" s="424" t="s">
        <v>63</v>
      </c>
    </row>
    <row r="5" spans="1:5" ht="12.75" customHeight="1">
      <c r="C5" s="424" t="s">
        <v>184</v>
      </c>
    </row>
    <row r="7" spans="1:5" ht="12.75" customHeight="1">
      <c r="C7" s="1149" t="s">
        <v>25</v>
      </c>
      <c r="D7" s="1149"/>
    </row>
    <row r="8" spans="1:5" ht="12.75" customHeight="1">
      <c r="C8" s="717"/>
      <c r="D8" s="719"/>
    </row>
    <row r="9" spans="1:5" ht="12.75" customHeight="1">
      <c r="C9" s="720" t="s">
        <v>0</v>
      </c>
      <c r="D9" s="721">
        <f>'LSCO Sum'!B15</f>
        <v>17672907</v>
      </c>
      <c r="E9" s="722">
        <f>ROUND(D9/$D$14,3)</f>
        <v>0.51500000000000001</v>
      </c>
    </row>
    <row r="10" spans="1:5" ht="12.75" customHeight="1">
      <c r="C10" s="720" t="s">
        <v>4</v>
      </c>
      <c r="D10" s="721">
        <f>'LSCO Sum'!B20</f>
        <v>4277712</v>
      </c>
      <c r="E10" s="722">
        <f t="shared" ref="E10:E12" si="0">ROUND(D10/$D$14,3)</f>
        <v>0.125</v>
      </c>
    </row>
    <row r="11" spans="1:5" ht="12.75" customHeight="1">
      <c r="C11" s="720" t="s">
        <v>6</v>
      </c>
      <c r="D11" s="721">
        <f>'LSCO Sum'!B23</f>
        <v>9510924</v>
      </c>
      <c r="E11" s="722">
        <f t="shared" si="0"/>
        <v>0.27700000000000002</v>
      </c>
    </row>
    <row r="12" spans="1:5" ht="12.75" customHeight="1">
      <c r="C12" s="720" t="s">
        <v>8</v>
      </c>
      <c r="D12" s="721">
        <f>'LSCO Sum'!B32</f>
        <v>2881756</v>
      </c>
      <c r="E12" s="722">
        <f t="shared" si="0"/>
        <v>8.4000000000000005E-2</v>
      </c>
    </row>
    <row r="13" spans="1:5" ht="12.75" customHeight="1">
      <c r="C13" s="717"/>
      <c r="D13" s="719"/>
      <c r="E13" s="722"/>
    </row>
    <row r="14" spans="1:5" ht="12.75" customHeight="1">
      <c r="C14" s="723" t="s">
        <v>67</v>
      </c>
      <c r="D14" s="724">
        <f>SUM(D9:D13)</f>
        <v>34343299</v>
      </c>
      <c r="E14" s="722">
        <f>SUM(E9:E13)</f>
        <v>1.0010000000000001</v>
      </c>
    </row>
    <row r="20" spans="3:3" ht="12.75" customHeight="1">
      <c r="C20" s="424" t="s">
        <v>88</v>
      </c>
    </row>
    <row r="21" spans="3:3" ht="12.75" customHeight="1">
      <c r="C21" s="424" t="s">
        <v>89</v>
      </c>
    </row>
    <row r="22" spans="3:3" ht="12.75" customHeight="1">
      <c r="C22" s="424" t="s">
        <v>90</v>
      </c>
    </row>
    <row r="23" spans="3:3" ht="12.75" customHeight="1">
      <c r="C23" s="424" t="s">
        <v>91</v>
      </c>
    </row>
    <row r="47" spans="1:1" ht="12.75" customHeight="1">
      <c r="A47" s="1148" t="str">
        <f>C14&amp;" "&amp;TEXT(D14,"$#,###")</f>
        <v>Total Operating Sources $34,343,299</v>
      </c>
    </row>
    <row r="48" spans="1:1" ht="12.75" customHeight="1">
      <c r="A48" s="1148"/>
    </row>
    <row r="52" spans="3:5" ht="12.75" customHeight="1">
      <c r="C52" s="718" t="s">
        <v>25</v>
      </c>
      <c r="D52" s="719"/>
    </row>
    <row r="54" spans="3:5" ht="12.75" customHeight="1">
      <c r="C54" s="720" t="s">
        <v>1</v>
      </c>
      <c r="D54" s="721">
        <f>'LSCO Sum'!B10</f>
        <v>15246265</v>
      </c>
      <c r="E54" s="722">
        <f>ROUND(D54/$D$67,3)</f>
        <v>0.44400000000000001</v>
      </c>
    </row>
    <row r="55" spans="3:5" ht="12.75" customHeight="1">
      <c r="C55" s="720" t="s">
        <v>72</v>
      </c>
      <c r="D55" s="721">
        <f>'LSCO Sum'!B11</f>
        <v>938246</v>
      </c>
      <c r="E55" s="722">
        <f t="shared" ref="E55:E66" si="1">ROUND(D55/$D$67,3)</f>
        <v>2.7E-2</v>
      </c>
    </row>
    <row r="56" spans="3:5" ht="12.75" customHeight="1">
      <c r="C56" s="725"/>
      <c r="D56" s="721"/>
      <c r="E56" s="722"/>
    </row>
    <row r="57" spans="3:5" ht="12.75" customHeight="1">
      <c r="C57" s="720" t="s">
        <v>1334</v>
      </c>
      <c r="D57" s="721">
        <f>'LSCO Sum'!B13</f>
        <v>1488396</v>
      </c>
      <c r="E57" s="722">
        <f t="shared" si="1"/>
        <v>4.2999999999999997E-2</v>
      </c>
    </row>
    <row r="58" spans="3:5" ht="12.75" customHeight="1">
      <c r="C58" s="725" t="s">
        <v>41</v>
      </c>
      <c r="D58" s="721">
        <f>'LSCO Sum'!B14</f>
        <v>0</v>
      </c>
      <c r="E58" s="722">
        <f t="shared" si="1"/>
        <v>0</v>
      </c>
    </row>
    <row r="59" spans="3:5" ht="12.75" customHeight="1">
      <c r="C59" s="720" t="s">
        <v>87</v>
      </c>
      <c r="D59" s="721">
        <f>'LSCO Sum'!B20</f>
        <v>4277712</v>
      </c>
      <c r="E59" s="722">
        <f t="shared" si="1"/>
        <v>0.125</v>
      </c>
    </row>
    <row r="60" spans="3:5" ht="12.75" customHeight="1">
      <c r="C60" s="720" t="s">
        <v>73</v>
      </c>
      <c r="D60" s="721">
        <f>'LSCO Sum'!B23</f>
        <v>9510924</v>
      </c>
      <c r="E60" s="722">
        <f t="shared" si="1"/>
        <v>0.27700000000000002</v>
      </c>
    </row>
    <row r="61" spans="3:5" ht="12.75" customHeight="1">
      <c r="C61" s="720" t="s">
        <v>74</v>
      </c>
      <c r="D61" s="721">
        <f>'LSCO Sum'!B26</f>
        <v>464196</v>
      </c>
      <c r="E61" s="722">
        <f t="shared" si="1"/>
        <v>1.4E-2</v>
      </c>
    </row>
    <row r="62" spans="3:5" ht="12.75" customHeight="1">
      <c r="C62" s="725" t="s">
        <v>27</v>
      </c>
      <c r="D62" s="721">
        <f>'LSCO Sum'!B27</f>
        <v>0</v>
      </c>
      <c r="E62" s="722">
        <f t="shared" si="1"/>
        <v>0</v>
      </c>
    </row>
    <row r="63" spans="3:5" ht="12.75" customHeight="1">
      <c r="C63" s="720" t="s">
        <v>75</v>
      </c>
      <c r="D63" s="721">
        <f>'LSCO Sum'!B28</f>
        <v>408961</v>
      </c>
      <c r="E63" s="722">
        <f t="shared" si="1"/>
        <v>1.2E-2</v>
      </c>
    </row>
    <row r="64" spans="3:5" ht="12.75" customHeight="1">
      <c r="C64" s="720" t="s">
        <v>76</v>
      </c>
      <c r="D64" s="721">
        <f>'LSCO Sum'!B29</f>
        <v>987807</v>
      </c>
      <c r="E64" s="722">
        <f t="shared" si="1"/>
        <v>2.9000000000000001E-2</v>
      </c>
    </row>
    <row r="65" spans="1:5" ht="12.75" customHeight="1">
      <c r="C65" s="725" t="s">
        <v>123</v>
      </c>
      <c r="D65" s="721">
        <f>'LSCO Sum'!B30</f>
        <v>0</v>
      </c>
      <c r="E65" s="722">
        <f t="shared" si="1"/>
        <v>0</v>
      </c>
    </row>
    <row r="66" spans="1:5" ht="12.75" customHeight="1">
      <c r="C66" s="720" t="s">
        <v>51</v>
      </c>
      <c r="D66" s="721">
        <f>'LSCO Sum'!B31</f>
        <v>1020792</v>
      </c>
      <c r="E66" s="722">
        <f t="shared" si="1"/>
        <v>0.03</v>
      </c>
    </row>
    <row r="67" spans="1:5" ht="12.75" customHeight="1">
      <c r="C67" s="723" t="s">
        <v>67</v>
      </c>
      <c r="D67" s="724">
        <f>SUM(D54:D66)</f>
        <v>34343299</v>
      </c>
      <c r="E67" s="726">
        <f>SUM(E54:E66)</f>
        <v>1.0010000000000001</v>
      </c>
    </row>
    <row r="80" spans="1:5" ht="12.75" customHeight="1">
      <c r="A80" s="727"/>
    </row>
    <row r="81" spans="1:1" ht="12.75" customHeight="1">
      <c r="A81" s="727"/>
    </row>
    <row r="82" spans="1:1" ht="12.75" customHeight="1">
      <c r="A82" s="727"/>
    </row>
    <row r="83" spans="1:1" ht="12.75" customHeight="1">
      <c r="A83" s="727"/>
    </row>
    <row r="84" spans="1:1" ht="12.75" customHeight="1">
      <c r="A84" s="727"/>
    </row>
    <row r="85" spans="1:1" ht="12.75" customHeight="1">
      <c r="A85" s="727"/>
    </row>
    <row r="86" spans="1:1" ht="12.75" customHeight="1">
      <c r="A86" s="727"/>
    </row>
    <row r="87" spans="1:1" ht="12.75" customHeight="1">
      <c r="A87" s="727"/>
    </row>
    <row r="88" spans="1:1" ht="12.75" customHeight="1">
      <c r="A88" s="727"/>
    </row>
    <row r="89" spans="1:1" ht="12.75" customHeight="1">
      <c r="A89" s="727"/>
    </row>
    <row r="90" spans="1:1" ht="12.75" customHeight="1">
      <c r="A90" s="727"/>
    </row>
    <row r="91" spans="1:1" ht="12.75" customHeight="1">
      <c r="A91" s="727"/>
    </row>
    <row r="92" spans="1:1" ht="12.75" customHeight="1">
      <c r="A92" s="1148" t="str">
        <f>C67&amp;" "&amp;TEXT(D67,"$#,###")</f>
        <v>Total Operating Sources $34,343,299</v>
      </c>
    </row>
    <row r="93" spans="1:1" ht="12.75" customHeight="1">
      <c r="A93" s="1148"/>
    </row>
    <row r="94" spans="1:1" ht="12.75" customHeight="1">
      <c r="A94" s="727"/>
    </row>
    <row r="95" spans="1:1" ht="12.75" customHeight="1">
      <c r="A95" s="727"/>
    </row>
    <row r="96" spans="1:1" ht="12.75" customHeight="1">
      <c r="A96" s="727"/>
    </row>
    <row r="97" spans="1:5" ht="12.75" customHeight="1">
      <c r="A97" s="727"/>
    </row>
    <row r="98" spans="1:5" ht="12.75" customHeight="1">
      <c r="A98" s="727"/>
    </row>
    <row r="100" spans="1:5" ht="12.75" customHeight="1">
      <c r="C100" s="1149" t="s">
        <v>13</v>
      </c>
      <c r="D100" s="1149"/>
    </row>
    <row r="101" spans="1:5" ht="12.75" customHeight="1">
      <c r="C101" s="1149"/>
      <c r="D101" s="1149"/>
    </row>
    <row r="102" spans="1:5" ht="12.75" customHeight="1">
      <c r="C102" s="728" t="s">
        <v>14</v>
      </c>
      <c r="D102" s="721">
        <f>'LSCO Sum'!B36</f>
        <v>7124752</v>
      </c>
      <c r="E102" s="722">
        <f>ROUND(D102/$D$114,3)</f>
        <v>0.23400000000000001</v>
      </c>
    </row>
    <row r="103" spans="1:5" ht="12.75" customHeight="1">
      <c r="C103" s="729" t="s">
        <v>15</v>
      </c>
      <c r="D103" s="721">
        <f>'LSCO Sum'!B37</f>
        <v>0</v>
      </c>
      <c r="E103" s="722">
        <f t="shared" ref="E103:E112" si="2">ROUND(D103/$D$114,3)</f>
        <v>0</v>
      </c>
    </row>
    <row r="104" spans="1:5" ht="12.75" customHeight="1">
      <c r="C104" s="728" t="s">
        <v>16</v>
      </c>
      <c r="D104" s="721">
        <f>'LSCO Sum'!B38</f>
        <v>1631064</v>
      </c>
      <c r="E104" s="722">
        <f t="shared" si="2"/>
        <v>5.3999999999999999E-2</v>
      </c>
    </row>
    <row r="105" spans="1:5" ht="12.75" customHeight="1">
      <c r="C105" s="728" t="s">
        <v>17</v>
      </c>
      <c r="D105" s="721">
        <f>'LSCO Sum'!B39</f>
        <v>2657037</v>
      </c>
      <c r="E105" s="722">
        <f t="shared" si="2"/>
        <v>8.6999999999999994E-2</v>
      </c>
    </row>
    <row r="106" spans="1:5" ht="12.75" customHeight="1">
      <c r="C106" s="728" t="s">
        <v>18</v>
      </c>
      <c r="D106" s="721">
        <f>'LSCO Sum'!B40</f>
        <v>1979342</v>
      </c>
      <c r="E106" s="722">
        <f t="shared" si="2"/>
        <v>6.5000000000000002E-2</v>
      </c>
    </row>
    <row r="107" spans="1:5" ht="12.75" customHeight="1">
      <c r="C107" s="728" t="s">
        <v>19</v>
      </c>
      <c r="D107" s="721">
        <f>'LSCO Sum'!B41</f>
        <v>3182091</v>
      </c>
      <c r="E107" s="722">
        <f t="shared" si="2"/>
        <v>0.105</v>
      </c>
    </row>
    <row r="108" spans="1:5" ht="12.75" customHeight="1">
      <c r="C108" s="728" t="s">
        <v>77</v>
      </c>
      <c r="D108" s="721">
        <f>'LSCO Sum'!B42</f>
        <v>2529971</v>
      </c>
      <c r="E108" s="722">
        <f t="shared" si="2"/>
        <v>8.3000000000000004E-2</v>
      </c>
    </row>
    <row r="109" spans="1:5" ht="12.75" customHeight="1">
      <c r="C109" s="728" t="s">
        <v>78</v>
      </c>
      <c r="D109" s="721">
        <f>'LSCO Sum'!B43</f>
        <v>7921815</v>
      </c>
      <c r="E109" s="722">
        <f t="shared" si="2"/>
        <v>0.26</v>
      </c>
    </row>
    <row r="110" spans="1:5" ht="12.75" customHeight="1">
      <c r="C110" s="729" t="s">
        <v>22</v>
      </c>
      <c r="D110" s="721">
        <f>'LSCO Sum'!B44</f>
        <v>0</v>
      </c>
      <c r="E110" s="722">
        <f t="shared" si="2"/>
        <v>0</v>
      </c>
    </row>
    <row r="111" spans="1:5" ht="12.75" customHeight="1">
      <c r="C111" s="728" t="s">
        <v>29</v>
      </c>
      <c r="D111" s="721">
        <f>'LSCO Sum'!B45</f>
        <v>3388479</v>
      </c>
      <c r="E111" s="722">
        <f t="shared" si="2"/>
        <v>0.111</v>
      </c>
    </row>
    <row r="112" spans="1:5" ht="12.75" customHeight="1">
      <c r="C112" s="720" t="s">
        <v>52</v>
      </c>
      <c r="D112" s="721">
        <f>'LSCO Sum'!B46</f>
        <v>0</v>
      </c>
      <c r="E112" s="722">
        <f t="shared" si="2"/>
        <v>0</v>
      </c>
    </row>
    <row r="113" spans="3:5" ht="12.75" customHeight="1">
      <c r="C113" s="717"/>
      <c r="D113" s="717"/>
    </row>
    <row r="114" spans="3:5" ht="12.75" customHeight="1">
      <c r="C114" s="730" t="s">
        <v>68</v>
      </c>
      <c r="D114" s="724">
        <f>SUM(D102:D113)</f>
        <v>30414551</v>
      </c>
      <c r="E114" s="726">
        <f>SUM(E102:E113)</f>
        <v>0.999</v>
      </c>
    </row>
    <row r="116" spans="3:5" ht="12.75" customHeight="1">
      <c r="C116" s="731"/>
    </row>
    <row r="131" spans="1:1" ht="12.75" customHeight="1">
      <c r="A131" s="720"/>
    </row>
    <row r="136" spans="1:1" ht="12.75" customHeight="1">
      <c r="A136" s="1148" t="str">
        <f>C114&amp;" "&amp;TEXT(D114,"$#,###")</f>
        <v>Total Operating Uses $30,414,551</v>
      </c>
    </row>
    <row r="137" spans="1:1" ht="12.75" customHeight="1">
      <c r="A137" s="1148"/>
    </row>
    <row r="139" spans="1:1" ht="16.5" customHeight="1">
      <c r="A139" s="732" t="s">
        <v>69</v>
      </c>
    </row>
    <row r="140" spans="1:1" ht="19.5" customHeight="1">
      <c r="A140" s="720" t="s">
        <v>55</v>
      </c>
    </row>
    <row r="141" spans="1:1" ht="13.5" customHeight="1"/>
    <row r="142" spans="1:1" ht="13.5" customHeight="1"/>
    <row r="143" spans="1:1" ht="13.5" customHeight="1"/>
    <row r="144" spans="1:1" ht="13.5" customHeight="1"/>
    <row r="145" spans="1:1" ht="13.5" customHeight="1"/>
    <row r="146" spans="1:1" ht="12.75" customHeight="1">
      <c r="A146" s="623"/>
    </row>
    <row r="147" spans="1:1" ht="12.75" customHeight="1">
      <c r="A147" s="623"/>
    </row>
    <row r="148" spans="1:1" ht="12.75" customHeight="1">
      <c r="A148" s="623"/>
    </row>
  </sheetData>
  <mergeCells count="6">
    <mergeCell ref="A136:A137"/>
    <mergeCell ref="C101:D101"/>
    <mergeCell ref="C7:D7"/>
    <mergeCell ref="C100:D100"/>
    <mergeCell ref="A47:A48"/>
    <mergeCell ref="A92:A93"/>
  </mergeCells>
  <hyperlinks>
    <hyperlink ref="C1" location="Index!A1" display="Return to Index" xr:uid="{00000000-0004-0000-1E00-000000000000}"/>
  </hyperlinks>
  <printOptions horizontalCentered="1"/>
  <pageMargins left="0.5" right="0.5" top="0.25" bottom="0.25" header="0" footer="0.25"/>
  <pageSetup scale="42" orientation="portrait" r:id="rId1"/>
  <headerFooter alignWithMargins="0"/>
  <rowBreaks count="1" manualBreakCount="1">
    <brk id="118" max="16383" man="1"/>
  </rowBreaks>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ransitionEvaluation="1" transitionEntry="1">
    <tabColor indexed="13"/>
  </sheetPr>
  <dimension ref="A1:AD74"/>
  <sheetViews>
    <sheetView showGridLines="0" zoomScale="85" zoomScaleNormal="85" workbookViewId="0">
      <pane xSplit="2" ySplit="6" topLeftCell="C7" activePane="bottomRight" state="frozen"/>
      <selection activeCell="I90" sqref="I90"/>
      <selection pane="topRight" activeCell="I90" sqref="I90"/>
      <selection pane="bottomLeft" activeCell="I90" sqref="I90"/>
      <selection pane="bottomRight" activeCell="I90" sqref="I90"/>
    </sheetView>
  </sheetViews>
  <sheetFormatPr defaultColWidth="9.109375" defaultRowHeight="13.2"/>
  <cols>
    <col min="1" max="1" width="61.6640625" style="424" customWidth="1"/>
    <col min="2" max="2" width="17.88671875" style="424" customWidth="1"/>
    <col min="3" max="3" width="14.6640625" style="428" customWidth="1"/>
    <col min="4" max="4" width="14" style="428" customWidth="1"/>
    <col min="5" max="5" width="13.109375" style="428" customWidth="1"/>
    <col min="6" max="6" width="19.44140625" style="428" customWidth="1"/>
    <col min="7" max="7" width="18.88671875" style="428" customWidth="1"/>
    <col min="8" max="8" width="24.33203125" style="428" customWidth="1"/>
    <col min="9" max="9" width="15.88671875" style="428" customWidth="1"/>
    <col min="10" max="10" width="15.6640625" style="428" customWidth="1"/>
    <col min="11" max="11" width="15.44140625" style="428" customWidth="1"/>
    <col min="12" max="12" width="14.44140625" style="428" customWidth="1"/>
    <col min="13" max="14" width="14.33203125" style="428" customWidth="1"/>
    <col min="15" max="15" width="10.88671875" style="428" customWidth="1"/>
    <col min="16" max="16" width="9.5546875" style="428" customWidth="1"/>
    <col min="17" max="17" width="9.109375" style="428"/>
    <col min="18" max="16384" width="9.109375" style="424"/>
  </cols>
  <sheetData>
    <row r="1" spans="1:15" ht="16.8" thickTop="1" thickBot="1">
      <c r="A1" s="614" t="str">
        <f>'LSCO Chrts'!$A$1</f>
        <v>Lamar State College - Orange</v>
      </c>
      <c r="B1" s="447" t="s">
        <v>1129</v>
      </c>
      <c r="C1" s="447"/>
      <c r="D1" s="1233" t="s">
        <v>1079</v>
      </c>
      <c r="E1" s="1234"/>
      <c r="F1" s="1156" t="s">
        <v>1080</v>
      </c>
      <c r="G1" s="1156"/>
      <c r="H1" s="1156"/>
      <c r="I1" s="1156"/>
      <c r="J1" s="1164" t="s">
        <v>1081</v>
      </c>
      <c r="K1" s="1165"/>
      <c r="L1" s="1165"/>
      <c r="M1" s="1165"/>
      <c r="N1" s="1165"/>
      <c r="O1" s="1166"/>
    </row>
    <row r="2" spans="1:15" ht="15.6">
      <c r="A2" s="615" t="str">
        <f>'Smmy LIT-TSTC Chrts'!$A$2</f>
        <v>For the Year Ended August 31, 2022</v>
      </c>
      <c r="B2" s="447"/>
      <c r="C2" s="447"/>
      <c r="D2" s="616"/>
      <c r="E2" s="616"/>
      <c r="F2" s="616"/>
      <c r="J2" s="616"/>
      <c r="K2" s="616"/>
      <c r="L2" s="616"/>
      <c r="M2" s="616"/>
    </row>
    <row r="3" spans="1:15" ht="15.6">
      <c r="A3" s="615" t="str">
        <f>'Smmy LIT-TSTC Chrts'!$A$3</f>
        <v>Source: FY 2022 Annual Financial Report</v>
      </c>
      <c r="B3" s="447"/>
      <c r="C3" s="447"/>
    </row>
    <row r="4" spans="1:15" ht="13.5" customHeight="1">
      <c r="B4" s="436"/>
      <c r="C4" s="439"/>
      <c r="D4" s="1167" t="s">
        <v>80</v>
      </c>
      <c r="E4" s="1167" t="s">
        <v>1053</v>
      </c>
    </row>
    <row r="5" spans="1:15" ht="17.399999999999999">
      <c r="A5" s="617" t="str">
        <f>'Smmy LIT-TSTC Chrts'!$C$34</f>
        <v>Summary Worksheet FY 2022</v>
      </c>
      <c r="B5" s="618" t="s">
        <v>86</v>
      </c>
      <c r="C5" s="618" t="s">
        <v>122</v>
      </c>
      <c r="D5" s="1168"/>
      <c r="E5" s="1168"/>
      <c r="G5" s="620" t="s">
        <v>1082</v>
      </c>
      <c r="I5" s="621" t="s">
        <v>1406</v>
      </c>
      <c r="J5" s="622" t="s">
        <v>1054</v>
      </c>
    </row>
    <row r="6" spans="1:15" ht="13.5" customHeight="1">
      <c r="A6" s="623" t="s">
        <v>160</v>
      </c>
      <c r="B6" s="624"/>
      <c r="C6" s="625">
        <f>VLOOKUP($F$6,FTSELU,9,FALSE)</f>
        <v>1526.43</v>
      </c>
      <c r="F6" s="428">
        <f>VLOOKUP($A$1,Names!$B$9:$E$116,2,FALSE)</f>
        <v>23582</v>
      </c>
      <c r="J6" s="626"/>
    </row>
    <row r="7" spans="1:15">
      <c r="I7" s="627" t="s">
        <v>1083</v>
      </c>
      <c r="J7" s="628"/>
    </row>
    <row r="8" spans="1:15">
      <c r="A8" s="629" t="s">
        <v>70</v>
      </c>
      <c r="B8" s="629"/>
      <c r="C8" s="630"/>
      <c r="I8" s="631">
        <f>VLOOKUP($F$6,FTSELU,11,FALSE)</f>
        <v>74.825000000000017</v>
      </c>
      <c r="J8" s="626"/>
    </row>
    <row r="9" spans="1:15" ht="12.75" customHeight="1" thickBot="1">
      <c r="A9" s="623" t="s">
        <v>0</v>
      </c>
      <c r="B9" s="632"/>
      <c r="C9" s="632"/>
      <c r="J9" s="626"/>
    </row>
    <row r="10" spans="1:15" ht="12.75" customHeight="1" thickTop="1">
      <c r="A10" s="424" t="s">
        <v>1</v>
      </c>
      <c r="B10" s="633">
        <f>'LSCO FGD'!M10</f>
        <v>15246265</v>
      </c>
      <c r="C10" s="633">
        <f>ROUND(B10/$C$6,0)</f>
        <v>9988</v>
      </c>
      <c r="D10" s="470">
        <f>'LSCO FGD'!F10</f>
        <v>0</v>
      </c>
      <c r="E10" s="470"/>
      <c r="F10" s="634">
        <f>B10-(SUM(D10:E10))</f>
        <v>15246265</v>
      </c>
      <c r="G10" s="635" t="s">
        <v>1</v>
      </c>
      <c r="H10" s="636"/>
      <c r="I10" s="637" t="s">
        <v>1084</v>
      </c>
      <c r="J10" s="638">
        <f>ROUND(F10/$C$6,0)</f>
        <v>9988</v>
      </c>
    </row>
    <row r="11" spans="1:15" ht="12.75" customHeight="1" thickBot="1">
      <c r="A11" s="424" t="s">
        <v>2</v>
      </c>
      <c r="B11" s="639">
        <f>'LSCO FGD'!M11</f>
        <v>938246</v>
      </c>
      <c r="C11" s="434">
        <f t="shared" ref="C11:C14" si="0">ROUND(B11/$C$6,0)</f>
        <v>615</v>
      </c>
      <c r="D11" s="639">
        <f>'LSCO FGD'!F11</f>
        <v>0</v>
      </c>
      <c r="E11" s="447"/>
      <c r="F11" s="640">
        <f t="shared" ref="F11:F14" si="1">B11-(SUM(D11:E11))</f>
        <v>938246</v>
      </c>
      <c r="G11" s="641">
        <f>SUM(F10:F11)</f>
        <v>16184511</v>
      </c>
      <c r="H11" s="642"/>
      <c r="I11" s="643">
        <f>ROUND($G$11/$C$6,0)</f>
        <v>10603</v>
      </c>
      <c r="J11" s="644">
        <f t="shared" ref="J11:J14" si="2">ROUND(F11/$C$6,0)</f>
        <v>615</v>
      </c>
    </row>
    <row r="12" spans="1:15" ht="12.75" hidden="1" customHeight="1" thickTop="1" thickBot="1">
      <c r="A12" s="424" t="s">
        <v>1366</v>
      </c>
      <c r="B12" s="639"/>
      <c r="C12" s="434"/>
      <c r="D12" s="639"/>
      <c r="E12" s="447"/>
      <c r="F12" s="645"/>
      <c r="J12" s="644"/>
      <c r="O12" s="646"/>
    </row>
    <row r="13" spans="1:15" ht="12.75" customHeight="1" thickTop="1">
      <c r="A13" s="424" t="s">
        <v>1334</v>
      </c>
      <c r="B13" s="639">
        <f>'LSCO FGD'!M13</f>
        <v>1488396</v>
      </c>
      <c r="C13" s="434">
        <f t="shared" si="0"/>
        <v>975</v>
      </c>
      <c r="D13" s="639">
        <f>'LSCO FGD'!F13</f>
        <v>0</v>
      </c>
      <c r="E13" s="447"/>
      <c r="F13" s="647">
        <f t="shared" si="1"/>
        <v>1488396</v>
      </c>
      <c r="G13" s="648" t="s">
        <v>81</v>
      </c>
      <c r="H13" s="649"/>
      <c r="I13" s="650" t="s">
        <v>1085</v>
      </c>
      <c r="J13" s="644">
        <f t="shared" si="2"/>
        <v>975</v>
      </c>
    </row>
    <row r="14" spans="1:15" ht="12.75" customHeight="1" thickBot="1">
      <c r="A14" s="424" t="s">
        <v>49</v>
      </c>
      <c r="B14" s="639">
        <f>'LSCO FGD'!M14</f>
        <v>0</v>
      </c>
      <c r="C14" s="434">
        <f t="shared" si="0"/>
        <v>0</v>
      </c>
      <c r="D14" s="639">
        <f>'LSCO FGD'!F14</f>
        <v>0</v>
      </c>
      <c r="E14" s="447"/>
      <c r="F14" s="645">
        <f t="shared" si="1"/>
        <v>0</v>
      </c>
      <c r="G14" s="651">
        <f>SUM(F13:F14)</f>
        <v>1488396</v>
      </c>
      <c r="H14" s="652"/>
      <c r="I14" s="653">
        <f>ROUND($G$11/$I$8,0)</f>
        <v>216298</v>
      </c>
      <c r="J14" s="654">
        <f t="shared" si="2"/>
        <v>0</v>
      </c>
    </row>
    <row r="15" spans="1:15" ht="12.75" customHeight="1" thickTop="1">
      <c r="A15" s="655" t="s">
        <v>3</v>
      </c>
      <c r="B15" s="656">
        <f>SUM(B10:B14)</f>
        <v>17672907</v>
      </c>
      <c r="C15" s="656">
        <f>SUM(C10:C14)</f>
        <v>11578</v>
      </c>
      <c r="D15" s="656">
        <f>SUM(D10:D14)</f>
        <v>0</v>
      </c>
      <c r="E15" s="656">
        <f>SUM(E10:E14)</f>
        <v>0</v>
      </c>
      <c r="F15" s="657">
        <f>SUM(F10:F14)</f>
        <v>17672907</v>
      </c>
      <c r="I15" s="658"/>
      <c r="J15" s="659">
        <f>SUM(J10:J14)</f>
        <v>11578</v>
      </c>
    </row>
    <row r="16" spans="1:15">
      <c r="B16" s="660"/>
      <c r="C16" s="424"/>
      <c r="J16" s="626"/>
    </row>
    <row r="17" spans="1:30" ht="12.75" customHeight="1">
      <c r="A17" s="623" t="s">
        <v>4</v>
      </c>
      <c r="B17" s="639"/>
      <c r="C17" s="424"/>
      <c r="J17" s="626"/>
    </row>
    <row r="18" spans="1:30">
      <c r="A18" s="424" t="s">
        <v>39</v>
      </c>
      <c r="B18" s="633">
        <f>'LSCO FGD'!M29</f>
        <v>1678730</v>
      </c>
      <c r="C18" s="633">
        <f t="shared" ref="C18:C19" si="3">ROUND(B18/$C$6,0)</f>
        <v>1100</v>
      </c>
      <c r="D18" s="470">
        <f>'LSCO FGD'!$F$29</f>
        <v>0</v>
      </c>
      <c r="E18" s="470"/>
      <c r="F18" s="470">
        <f t="shared" ref="F18:F19" si="4">B18-(SUM(D18:E18))</f>
        <v>1678730</v>
      </c>
      <c r="J18" s="638">
        <f>ROUND(F18/$C$6,0)</f>
        <v>1100</v>
      </c>
    </row>
    <row r="19" spans="1:30" ht="13.8" thickBot="1">
      <c r="A19" s="424" t="s">
        <v>40</v>
      </c>
      <c r="B19" s="639">
        <f>'LSCO FGD'!M42</f>
        <v>2598982</v>
      </c>
      <c r="C19" s="434">
        <f t="shared" si="3"/>
        <v>1703</v>
      </c>
      <c r="D19" s="447">
        <f>'LSCO FGD'!$F$42</f>
        <v>223517</v>
      </c>
      <c r="E19" s="447"/>
      <c r="F19" s="447">
        <f t="shared" si="4"/>
        <v>2375465</v>
      </c>
      <c r="J19" s="644">
        <f>ROUND(F19/$C$6,0)</f>
        <v>1556</v>
      </c>
    </row>
    <row r="20" spans="1:30" ht="14.4" thickTop="1" thickBot="1">
      <c r="A20" s="655" t="s">
        <v>5</v>
      </c>
      <c r="B20" s="656">
        <f>SUM(B18:B19)</f>
        <v>4277712</v>
      </c>
      <c r="C20" s="656">
        <f>SUM(C18:C19)</f>
        <v>2803</v>
      </c>
      <c r="D20" s="501">
        <f>SUM(D18:D19)</f>
        <v>223517</v>
      </c>
      <c r="E20" s="661">
        <f>SUM(E18:E19)</f>
        <v>0</v>
      </c>
      <c r="F20" s="662">
        <f>SUM(F18:F19)</f>
        <v>4054195</v>
      </c>
      <c r="G20" s="663" t="s">
        <v>26</v>
      </c>
      <c r="H20" s="664"/>
      <c r="J20" s="665">
        <f>SUM(J18:J19)</f>
        <v>2656</v>
      </c>
    </row>
    <row r="21" spans="1:30" ht="12.75" customHeight="1" thickTop="1">
      <c r="B21" s="666"/>
      <c r="C21" s="424"/>
      <c r="F21" s="667"/>
      <c r="J21" s="626"/>
    </row>
    <row r="22" spans="1:30" ht="14.25" customHeight="1" thickBot="1">
      <c r="A22" s="623" t="s">
        <v>6</v>
      </c>
      <c r="B22" s="666"/>
      <c r="C22" s="424"/>
      <c r="J22" s="626"/>
    </row>
    <row r="23" spans="1:30" ht="14.4" thickTop="1" thickBot="1">
      <c r="A23" s="655" t="s">
        <v>7</v>
      </c>
      <c r="B23" s="668">
        <f>'LSCO FGD'!M47</f>
        <v>9510924</v>
      </c>
      <c r="C23" s="656">
        <f>ROUND(B23/$C$6,0)</f>
        <v>6231</v>
      </c>
      <c r="D23" s="501">
        <f>'LSCO FGD'!F47</f>
        <v>0</v>
      </c>
      <c r="E23" s="661"/>
      <c r="F23" s="662">
        <f>B23-(SUM(D23:E23))</f>
        <v>9510924</v>
      </c>
      <c r="G23" s="669" t="s">
        <v>73</v>
      </c>
      <c r="H23" s="664"/>
      <c r="J23" s="670">
        <f>ROUND(F23/$C$6,0)</f>
        <v>6231</v>
      </c>
    </row>
    <row r="24" spans="1:30" ht="13.8" thickTop="1">
      <c r="B24" s="666"/>
      <c r="C24" s="424"/>
      <c r="J24" s="626"/>
    </row>
    <row r="25" spans="1:30">
      <c r="A25" s="623" t="s">
        <v>8</v>
      </c>
      <c r="B25" s="666"/>
      <c r="C25" s="424"/>
      <c r="J25" s="626"/>
    </row>
    <row r="26" spans="1:30">
      <c r="A26" s="424" t="s">
        <v>42</v>
      </c>
      <c r="B26" s="633">
        <f>'LSCO FGD'!M50</f>
        <v>464196</v>
      </c>
      <c r="C26" s="633">
        <f t="shared" ref="C26:C31" si="5">ROUND(B26/$C$6,0)</f>
        <v>304</v>
      </c>
      <c r="D26" s="470">
        <f>'LSCO FGD'!F50</f>
        <v>875</v>
      </c>
      <c r="E26" s="470"/>
      <c r="F26" s="470">
        <f t="shared" ref="F26:F31" si="6">B26-(SUM(D26:E26))</f>
        <v>463321</v>
      </c>
      <c r="J26" s="638">
        <f>ROUND(F26/$C$6,0)</f>
        <v>304</v>
      </c>
    </row>
    <row r="27" spans="1:30">
      <c r="A27" s="424" t="s">
        <v>9</v>
      </c>
      <c r="B27" s="639">
        <f>'LSCO FGD'!M51</f>
        <v>0</v>
      </c>
      <c r="C27" s="434">
        <f t="shared" si="5"/>
        <v>0</v>
      </c>
      <c r="D27" s="639">
        <f>'LSCO FGD'!F51</f>
        <v>0</v>
      </c>
      <c r="E27" s="447"/>
      <c r="F27" s="447">
        <f t="shared" si="6"/>
        <v>0</v>
      </c>
      <c r="J27" s="644">
        <f t="shared" ref="J27:J31" si="7">ROUND(F27/$C$6,0)</f>
        <v>0</v>
      </c>
    </row>
    <row r="28" spans="1:30" ht="13.8" thickBot="1">
      <c r="A28" s="424" t="s">
        <v>10</v>
      </c>
      <c r="B28" s="639">
        <f>'LSCO FGD'!M52</f>
        <v>408961</v>
      </c>
      <c r="C28" s="434">
        <f t="shared" si="5"/>
        <v>268</v>
      </c>
      <c r="D28" s="639">
        <f>'LSCO FGD'!F52</f>
        <v>0</v>
      </c>
      <c r="E28" s="447"/>
      <c r="F28" s="447">
        <f t="shared" si="6"/>
        <v>408961</v>
      </c>
      <c r="J28" s="644">
        <f t="shared" si="7"/>
        <v>268</v>
      </c>
    </row>
    <row r="29" spans="1:30" ht="13.8" thickBot="1">
      <c r="A29" s="424" t="s">
        <v>11</v>
      </c>
      <c r="B29" s="639">
        <f>'LSCO FGD'!M53</f>
        <v>987807</v>
      </c>
      <c r="C29" s="434">
        <f t="shared" si="5"/>
        <v>647</v>
      </c>
      <c r="D29" s="639">
        <f>'LSCO FGD'!F53</f>
        <v>121840</v>
      </c>
      <c r="E29" s="447"/>
      <c r="F29" s="447">
        <f t="shared" si="6"/>
        <v>865967</v>
      </c>
      <c r="J29" s="644">
        <f t="shared" si="7"/>
        <v>567</v>
      </c>
      <c r="K29" s="1172" t="s">
        <v>664</v>
      </c>
      <c r="L29" s="1165"/>
      <c r="M29" s="1165"/>
      <c r="N29" s="1165"/>
      <c r="O29" s="1166"/>
    </row>
    <row r="30" spans="1:30" ht="13.8" thickBot="1">
      <c r="A30" s="424" t="s">
        <v>1376</v>
      </c>
      <c r="B30" s="671">
        <f>'LSCO FGD'!M54</f>
        <v>0</v>
      </c>
      <c r="C30" s="434">
        <f t="shared" si="5"/>
        <v>0</v>
      </c>
      <c r="D30" s="672">
        <f>B30</f>
        <v>0</v>
      </c>
      <c r="E30" s="447"/>
      <c r="F30" s="447">
        <f t="shared" si="6"/>
        <v>0</v>
      </c>
      <c r="J30" s="644">
        <f t="shared" si="7"/>
        <v>0</v>
      </c>
      <c r="K30" s="1172" t="s">
        <v>643</v>
      </c>
      <c r="L30" s="1165"/>
      <c r="M30" s="1165"/>
      <c r="N30" s="1165"/>
      <c r="O30" s="1166"/>
    </row>
    <row r="31" spans="1:30" ht="13.5" customHeight="1" thickBot="1">
      <c r="A31" s="673" t="s">
        <v>43</v>
      </c>
      <c r="B31" s="639">
        <f>'LSCO FGD'!M55</f>
        <v>1020792</v>
      </c>
      <c r="C31" s="434">
        <f t="shared" si="5"/>
        <v>669</v>
      </c>
      <c r="D31" s="639">
        <f>'LSCO FGD'!F55</f>
        <v>2743</v>
      </c>
      <c r="E31" s="447"/>
      <c r="F31" s="447">
        <f t="shared" si="6"/>
        <v>1018049</v>
      </c>
      <c r="G31" s="468"/>
      <c r="H31" s="468"/>
      <c r="I31" s="468"/>
      <c r="J31" s="644">
        <f t="shared" si="7"/>
        <v>667</v>
      </c>
      <c r="K31" s="1157" t="s">
        <v>651</v>
      </c>
      <c r="L31" s="1157" t="s">
        <v>652</v>
      </c>
      <c r="M31" s="1157" t="s">
        <v>653</v>
      </c>
      <c r="N31" s="1157" t="s">
        <v>1303</v>
      </c>
      <c r="O31" s="1157" t="s">
        <v>347</v>
      </c>
      <c r="P31" s="468"/>
      <c r="Q31" s="468"/>
      <c r="R31" s="674"/>
      <c r="S31" s="674"/>
      <c r="T31" s="674"/>
      <c r="U31" s="674"/>
      <c r="V31" s="674"/>
      <c r="W31" s="674"/>
      <c r="X31" s="674"/>
      <c r="Y31" s="674"/>
      <c r="Z31" s="674"/>
      <c r="AA31" s="674"/>
      <c r="AB31" s="674"/>
      <c r="AC31" s="674"/>
      <c r="AD31" s="674"/>
    </row>
    <row r="32" spans="1:30" ht="14.25" customHeight="1" thickTop="1" thickBot="1">
      <c r="A32" s="655" t="s">
        <v>3</v>
      </c>
      <c r="B32" s="656">
        <f>SUM(B26:B31)</f>
        <v>2881756</v>
      </c>
      <c r="C32" s="656">
        <f>SUM(C26:C31)</f>
        <v>1888</v>
      </c>
      <c r="D32" s="675">
        <f>SUM(D26:D31)</f>
        <v>125458</v>
      </c>
      <c r="E32" s="675">
        <f>SUM(E26:E31)</f>
        <v>0</v>
      </c>
      <c r="F32" s="676">
        <f>SUM(F26:F31)</f>
        <v>2756298</v>
      </c>
      <c r="G32" s="1169" t="s">
        <v>8</v>
      </c>
      <c r="H32" s="1170"/>
      <c r="I32" s="677" t="s">
        <v>1087</v>
      </c>
      <c r="J32" s="678">
        <f>SUM(J26:J31)</f>
        <v>1806</v>
      </c>
      <c r="K32" s="1158"/>
      <c r="L32" s="1158"/>
      <c r="M32" s="1158"/>
      <c r="N32" s="1158" t="s">
        <v>654</v>
      </c>
      <c r="O32" s="1158" t="s">
        <v>347</v>
      </c>
    </row>
    <row r="33" spans="1:30" ht="13.8" thickTop="1">
      <c r="A33" s="679" t="s">
        <v>67</v>
      </c>
      <c r="B33" s="680">
        <f>B15+B20+B23+B32</f>
        <v>34343299</v>
      </c>
      <c r="C33" s="681">
        <f>C15+C20+C23+C32</f>
        <v>22500</v>
      </c>
      <c r="D33" s="680">
        <f>D15+D20+D23+D32</f>
        <v>348975</v>
      </c>
      <c r="E33" s="680">
        <f>E15+E20+E23+E32</f>
        <v>0</v>
      </c>
      <c r="F33" s="682">
        <f>F15+F20+F23+F32</f>
        <v>33994324</v>
      </c>
      <c r="G33" s="1178" t="s">
        <v>84</v>
      </c>
      <c r="H33" s="1178"/>
      <c r="I33" s="683">
        <f>ROUND($G$35/$C$6,0)</f>
        <v>21295</v>
      </c>
      <c r="J33" s="684">
        <f>J15+J20+J23+J32</f>
        <v>22271</v>
      </c>
      <c r="K33" s="1158"/>
      <c r="L33" s="1158"/>
      <c r="M33" s="1158"/>
      <c r="N33" s="1158"/>
      <c r="O33" s="1158"/>
    </row>
    <row r="34" spans="1:30" ht="13.8" thickBot="1">
      <c r="B34" s="685"/>
      <c r="C34" s="424"/>
      <c r="F34" s="428" t="s">
        <v>1086</v>
      </c>
      <c r="G34" s="686">
        <f>G14*-1</f>
        <v>-1488396</v>
      </c>
      <c r="I34" s="677" t="s">
        <v>1089</v>
      </c>
      <c r="J34" s="687"/>
      <c r="K34" s="1159"/>
      <c r="L34" s="1159"/>
      <c r="M34" s="1159"/>
      <c r="N34" s="1159"/>
      <c r="O34" s="1159"/>
    </row>
    <row r="35" spans="1:30" ht="14.4" thickTop="1" thickBot="1">
      <c r="A35" s="629" t="s">
        <v>71</v>
      </c>
      <c r="B35" s="629"/>
      <c r="C35" s="629"/>
      <c r="D35" s="517"/>
      <c r="E35" s="517"/>
      <c r="F35" s="688" t="s">
        <v>1088</v>
      </c>
      <c r="G35" s="689">
        <f>F33+G34</f>
        <v>32505928</v>
      </c>
      <c r="I35" s="683">
        <f>ROUND($G$35/$I$8,0)</f>
        <v>434426</v>
      </c>
      <c r="K35" s="690"/>
      <c r="L35" s="690"/>
      <c r="M35" s="690"/>
      <c r="N35" s="690"/>
      <c r="O35" s="690"/>
    </row>
    <row r="36" spans="1:30" ht="13.8" thickTop="1">
      <c r="A36" s="691" t="s">
        <v>14</v>
      </c>
      <c r="B36" s="633">
        <f>'LSCO FGD'!M60</f>
        <v>7124752</v>
      </c>
      <c r="C36" s="633">
        <f t="shared" ref="C36:C46" si="8">ROUND(B36/$C$6,0)</f>
        <v>4668</v>
      </c>
      <c r="D36" s="470">
        <f>'LSCO FGD'!F60</f>
        <v>0</v>
      </c>
      <c r="E36" s="470"/>
      <c r="F36" s="470">
        <f t="shared" ref="F36:F46" si="9">B36-(SUM(D36:E36))</f>
        <v>7124752</v>
      </c>
      <c r="H36" s="692" t="s">
        <v>1407</v>
      </c>
      <c r="I36" s="693">
        <f>ROUND(F36/$C$6,0)</f>
        <v>4668</v>
      </c>
      <c r="J36" s="428" t="s">
        <v>665</v>
      </c>
      <c r="K36" s="470">
        <f>F36</f>
        <v>7124752</v>
      </c>
      <c r="L36" s="470">
        <f>K36</f>
        <v>7124752</v>
      </c>
      <c r="M36" s="470"/>
      <c r="N36" s="470"/>
      <c r="O36" s="470"/>
    </row>
    <row r="37" spans="1:30">
      <c r="A37" s="691" t="s">
        <v>15</v>
      </c>
      <c r="B37" s="639">
        <f>'LSCO FGD'!M61</f>
        <v>0</v>
      </c>
      <c r="C37" s="434">
        <f t="shared" si="8"/>
        <v>0</v>
      </c>
      <c r="D37" s="639">
        <f>'LSCO FGD'!F61</f>
        <v>0</v>
      </c>
      <c r="E37" s="447"/>
      <c r="F37" s="447">
        <f t="shared" si="9"/>
        <v>0</v>
      </c>
      <c r="J37" s="428" t="s">
        <v>666</v>
      </c>
      <c r="K37" s="458">
        <f>F37</f>
        <v>0</v>
      </c>
      <c r="L37" s="458">
        <f>K37</f>
        <v>0</v>
      </c>
      <c r="M37" s="458"/>
      <c r="N37" s="458"/>
      <c r="O37" s="458"/>
    </row>
    <row r="38" spans="1:30">
      <c r="A38" s="691" t="s">
        <v>16</v>
      </c>
      <c r="B38" s="639">
        <f>'LSCO FGD'!M62</f>
        <v>1631064</v>
      </c>
      <c r="C38" s="434">
        <f t="shared" si="8"/>
        <v>1069</v>
      </c>
      <c r="D38" s="639">
        <f>'LSCO FGD'!F62</f>
        <v>0</v>
      </c>
      <c r="E38" s="639">
        <f>B38-D38</f>
        <v>1631064</v>
      </c>
      <c r="F38" s="447">
        <f t="shared" si="9"/>
        <v>0</v>
      </c>
      <c r="J38" s="428" t="s">
        <v>667</v>
      </c>
      <c r="K38" s="694"/>
      <c r="L38" s="465"/>
      <c r="M38" s="465" t="s">
        <v>1078</v>
      </c>
      <c r="N38" s="465"/>
      <c r="O38" s="695"/>
    </row>
    <row r="39" spans="1:30">
      <c r="A39" s="691" t="s">
        <v>17</v>
      </c>
      <c r="B39" s="639">
        <f>'LSCO FGD'!M63</f>
        <v>2657037</v>
      </c>
      <c r="C39" s="434">
        <f t="shared" si="8"/>
        <v>1741</v>
      </c>
      <c r="D39" s="639">
        <f>'LSCO FGD'!F63</f>
        <v>0</v>
      </c>
      <c r="E39" s="447"/>
      <c r="F39" s="447">
        <f t="shared" si="9"/>
        <v>2657037</v>
      </c>
      <c r="H39" s="692" t="s">
        <v>1408</v>
      </c>
      <c r="I39" s="693">
        <f>ROUND(F39/$C$6,0)</f>
        <v>1741</v>
      </c>
      <c r="J39" s="428" t="s">
        <v>668</v>
      </c>
      <c r="K39" s="458">
        <f t="shared" ref="K39:K43" si="10">F39</f>
        <v>2657037</v>
      </c>
      <c r="L39" s="458">
        <f>K39</f>
        <v>2657037</v>
      </c>
      <c r="M39" s="458"/>
      <c r="N39" s="458"/>
      <c r="O39" s="458"/>
    </row>
    <row r="40" spans="1:30">
      <c r="A40" s="691" t="s">
        <v>18</v>
      </c>
      <c r="B40" s="639">
        <f>'LSCO FGD'!M64</f>
        <v>1979342</v>
      </c>
      <c r="C40" s="434">
        <f t="shared" si="8"/>
        <v>1297</v>
      </c>
      <c r="D40" s="639">
        <f>'LSCO FGD'!F64</f>
        <v>539132</v>
      </c>
      <c r="E40" s="447"/>
      <c r="F40" s="447">
        <f t="shared" si="9"/>
        <v>1440210</v>
      </c>
      <c r="J40" s="428" t="s">
        <v>669</v>
      </c>
      <c r="K40" s="458">
        <f t="shared" si="10"/>
        <v>1440210</v>
      </c>
      <c r="L40" s="458"/>
      <c r="M40" s="458">
        <f>K40</f>
        <v>1440210</v>
      </c>
      <c r="N40" s="458"/>
      <c r="O40" s="458"/>
    </row>
    <row r="41" spans="1:30">
      <c r="A41" s="691" t="s">
        <v>19</v>
      </c>
      <c r="B41" s="639">
        <f>'LSCO FGD'!M65</f>
        <v>3182091</v>
      </c>
      <c r="C41" s="434">
        <f t="shared" si="8"/>
        <v>2085</v>
      </c>
      <c r="D41" s="639">
        <f>'LSCO FGD'!F65</f>
        <v>0</v>
      </c>
      <c r="E41" s="447"/>
      <c r="F41" s="447">
        <f t="shared" si="9"/>
        <v>3182091</v>
      </c>
      <c r="H41" s="692" t="s">
        <v>1409</v>
      </c>
      <c r="I41" s="693">
        <f>ROUND(F41/$C$6,0)</f>
        <v>2085</v>
      </c>
      <c r="J41" s="428" t="s">
        <v>670</v>
      </c>
      <c r="K41" s="458">
        <f t="shared" si="10"/>
        <v>3182091</v>
      </c>
      <c r="L41" s="458"/>
      <c r="M41" s="458"/>
      <c r="N41" s="458">
        <f>K41</f>
        <v>3182091</v>
      </c>
      <c r="O41" s="458"/>
    </row>
    <row r="42" spans="1:30">
      <c r="A42" s="691" t="s">
        <v>20</v>
      </c>
      <c r="B42" s="639">
        <f>'LSCO FGD'!M66</f>
        <v>2529971</v>
      </c>
      <c r="C42" s="434">
        <f t="shared" si="8"/>
        <v>1657</v>
      </c>
      <c r="D42" s="639">
        <f>'LSCO FGD'!F66</f>
        <v>0</v>
      </c>
      <c r="E42" s="447"/>
      <c r="F42" s="447">
        <f t="shared" si="9"/>
        <v>2529971</v>
      </c>
      <c r="J42" s="428" t="s">
        <v>671</v>
      </c>
      <c r="K42" s="458">
        <f t="shared" si="10"/>
        <v>2529971</v>
      </c>
      <c r="L42" s="458"/>
      <c r="M42" s="458"/>
      <c r="N42" s="458">
        <f>K42</f>
        <v>2529971</v>
      </c>
      <c r="O42" s="458"/>
    </row>
    <row r="43" spans="1:30">
      <c r="A43" s="691" t="s">
        <v>21</v>
      </c>
      <c r="B43" s="639">
        <f>'LSCO FGD'!M67</f>
        <v>7921815</v>
      </c>
      <c r="C43" s="434">
        <f t="shared" si="8"/>
        <v>5190</v>
      </c>
      <c r="D43" s="639">
        <f>'LSCO FGD'!F67</f>
        <v>0</v>
      </c>
      <c r="E43" s="447"/>
      <c r="F43" s="447">
        <f t="shared" si="9"/>
        <v>7921815</v>
      </c>
      <c r="J43" s="428" t="s">
        <v>1055</v>
      </c>
      <c r="K43" s="458">
        <f t="shared" si="10"/>
        <v>7921815</v>
      </c>
      <c r="L43" s="458"/>
      <c r="M43" s="458">
        <f>K43</f>
        <v>7921815</v>
      </c>
      <c r="N43" s="458"/>
      <c r="O43" s="458"/>
    </row>
    <row r="44" spans="1:30">
      <c r="A44" s="691" t="s">
        <v>1377</v>
      </c>
      <c r="B44" s="639">
        <f>'LSCO FGD'!M68</f>
        <v>0</v>
      </c>
      <c r="C44" s="434">
        <f t="shared" si="8"/>
        <v>0</v>
      </c>
      <c r="D44" s="672">
        <f>B44</f>
        <v>0</v>
      </c>
      <c r="E44" s="447"/>
      <c r="F44" s="447">
        <f t="shared" si="9"/>
        <v>0</v>
      </c>
      <c r="J44" s="428" t="s">
        <v>672</v>
      </c>
      <c r="K44" s="694"/>
      <c r="L44" s="465"/>
      <c r="M44" s="465" t="s">
        <v>1078</v>
      </c>
      <c r="N44" s="465"/>
      <c r="O44" s="695"/>
    </row>
    <row r="45" spans="1:30">
      <c r="A45" s="691" t="s">
        <v>60</v>
      </c>
      <c r="B45" s="639">
        <f>'LSCO FGD'!M69</f>
        <v>3388479</v>
      </c>
      <c r="C45" s="434">
        <f t="shared" si="8"/>
        <v>2220</v>
      </c>
      <c r="D45" s="639">
        <f>'LSCO FGD'!F69</f>
        <v>0</v>
      </c>
      <c r="E45" s="447"/>
      <c r="F45" s="447">
        <f t="shared" si="9"/>
        <v>3388479</v>
      </c>
      <c r="J45" s="428" t="s">
        <v>673</v>
      </c>
      <c r="K45" s="458">
        <f t="shared" ref="K45:K46" si="11">F45</f>
        <v>3388479</v>
      </c>
      <c r="L45" s="458"/>
      <c r="M45" s="458"/>
      <c r="N45" s="458"/>
      <c r="O45" s="458">
        <f>K45</f>
        <v>3388479</v>
      </c>
    </row>
    <row r="46" spans="1:30" ht="13.8" thickBot="1">
      <c r="A46" s="424" t="s">
        <v>1627</v>
      </c>
      <c r="B46" s="639">
        <f>'LSCO FGD'!M70</f>
        <v>0</v>
      </c>
      <c r="C46" s="434">
        <f t="shared" si="8"/>
        <v>0</v>
      </c>
      <c r="D46" s="639">
        <f>'LSCO FGD'!F70</f>
        <v>0</v>
      </c>
      <c r="E46" s="447"/>
      <c r="F46" s="447">
        <f t="shared" si="9"/>
        <v>0</v>
      </c>
      <c r="G46" s="468"/>
      <c r="H46" s="692" t="s">
        <v>1410</v>
      </c>
      <c r="I46" s="693">
        <f>ROUND(SUM(F37+F40+F42+F43+F45+F46)/$C$6,0)</f>
        <v>10011</v>
      </c>
      <c r="J46" s="468" t="s">
        <v>347</v>
      </c>
      <c r="K46" s="458">
        <f t="shared" si="11"/>
        <v>0</v>
      </c>
      <c r="L46" s="696"/>
      <c r="M46" s="696"/>
      <c r="N46" s="696"/>
      <c r="O46" s="458">
        <f>K46</f>
        <v>0</v>
      </c>
      <c r="P46" s="468"/>
      <c r="Q46" s="468"/>
      <c r="R46" s="674"/>
      <c r="S46" s="674"/>
      <c r="T46" s="674"/>
      <c r="U46" s="674"/>
      <c r="V46" s="674"/>
      <c r="W46" s="674"/>
      <c r="X46" s="674"/>
      <c r="Y46" s="674"/>
      <c r="Z46" s="674"/>
      <c r="AA46" s="674"/>
      <c r="AB46" s="674"/>
      <c r="AC46" s="674"/>
      <c r="AD46" s="674"/>
    </row>
    <row r="47" spans="1:30" ht="15" customHeight="1" thickTop="1" thickBot="1">
      <c r="A47" s="697" t="s">
        <v>68</v>
      </c>
      <c r="B47" s="681">
        <f>SUM(B36:B46)</f>
        <v>30414551</v>
      </c>
      <c r="C47" s="681">
        <f>SUM(C36:C46)</f>
        <v>19927</v>
      </c>
      <c r="D47" s="698">
        <f>SUM(D36:D46)</f>
        <v>539132</v>
      </c>
      <c r="E47" s="699">
        <f>SUM(E36:E46)</f>
        <v>1631064</v>
      </c>
      <c r="F47" s="700">
        <f>SUM(F36:F46)</f>
        <v>28244355</v>
      </c>
      <c r="G47" s="1150" t="s">
        <v>1091</v>
      </c>
      <c r="H47" s="1151"/>
      <c r="I47" s="701" t="s">
        <v>1090</v>
      </c>
      <c r="J47" s="468" t="s">
        <v>674</v>
      </c>
      <c r="K47" s="702">
        <f>SUM(K36:K46)</f>
        <v>28244355</v>
      </c>
      <c r="L47" s="702">
        <f>SUM(L36:L46)</f>
        <v>9781789</v>
      </c>
      <c r="M47" s="702">
        <f>SUM(M36:M46)</f>
        <v>9362025</v>
      </c>
      <c r="N47" s="702">
        <f>SUM(N36:N46)</f>
        <v>5712062</v>
      </c>
      <c r="O47" s="702">
        <f>SUM(O36:O46)</f>
        <v>3388479</v>
      </c>
    </row>
    <row r="48" spans="1:30" ht="14.25" customHeight="1" thickTop="1" thickBot="1">
      <c r="B48" s="685"/>
      <c r="C48" s="424"/>
      <c r="F48" s="649"/>
      <c r="G48" s="1152"/>
      <c r="H48" s="1153"/>
      <c r="I48" s="703">
        <f>ROUND(F47/C6,0)</f>
        <v>18504</v>
      </c>
      <c r="J48" s="1160" t="s">
        <v>675</v>
      </c>
      <c r="K48" s="696"/>
      <c r="L48" s="696"/>
      <c r="M48" s="696"/>
      <c r="N48" s="696"/>
      <c r="O48" s="696"/>
    </row>
    <row r="49" spans="1:30" ht="12.75" customHeight="1" thickBot="1">
      <c r="A49" s="623" t="s">
        <v>23</v>
      </c>
      <c r="B49" s="632"/>
      <c r="C49" s="424"/>
      <c r="F49" s="704"/>
      <c r="G49" s="1152"/>
      <c r="H49" s="1153"/>
      <c r="I49" s="658"/>
      <c r="J49" s="1160"/>
      <c r="K49" s="705">
        <f>ROUND(K47/$C$6,2)</f>
        <v>18503.54</v>
      </c>
      <c r="L49" s="705">
        <f t="shared" ref="L49:O49" si="12">ROUND(L47/$C$6,2)</f>
        <v>6408.28</v>
      </c>
      <c r="M49" s="705">
        <f t="shared" si="12"/>
        <v>6133.28</v>
      </c>
      <c r="N49" s="705">
        <f t="shared" si="12"/>
        <v>3742.11</v>
      </c>
      <c r="O49" s="705">
        <f t="shared" si="12"/>
        <v>2219.87</v>
      </c>
      <c r="P49" s="468"/>
      <c r="Q49" s="468"/>
      <c r="R49" s="674"/>
      <c r="S49" s="674"/>
      <c r="T49" s="674"/>
      <c r="U49" s="674"/>
      <c r="V49" s="674"/>
      <c r="W49" s="674"/>
      <c r="X49" s="674"/>
      <c r="Y49" s="674"/>
      <c r="Z49" s="674"/>
      <c r="AA49" s="674"/>
      <c r="AB49" s="674"/>
      <c r="AC49" s="674"/>
      <c r="AD49" s="674"/>
    </row>
    <row r="50" spans="1:30" ht="13.8" thickBot="1">
      <c r="A50" s="424" t="s">
        <v>61</v>
      </c>
      <c r="B50" s="639">
        <f>'LSCO FGD'!M74</f>
        <v>0</v>
      </c>
      <c r="C50" s="633">
        <f t="shared" ref="C50:C53" si="13">ROUND(B50/$C$6,0)</f>
        <v>0</v>
      </c>
      <c r="D50" s="470">
        <f>'LSCO FGD'!F74</f>
        <v>0</v>
      </c>
      <c r="E50" s="470"/>
      <c r="F50" s="706">
        <f t="shared" ref="F50" si="14">B50-(SUM(D50:E50))</f>
        <v>0</v>
      </c>
      <c r="G50" s="1154"/>
      <c r="H50" s="1155"/>
      <c r="I50" s="658"/>
      <c r="J50" s="468"/>
      <c r="K50" s="468"/>
      <c r="L50" s="468"/>
      <c r="M50" s="468"/>
      <c r="N50" s="468"/>
      <c r="O50" s="468"/>
      <c r="P50" s="468"/>
      <c r="Q50" s="468"/>
      <c r="R50" s="674"/>
      <c r="S50" s="674"/>
      <c r="T50" s="674"/>
      <c r="U50" s="674"/>
      <c r="V50" s="674"/>
      <c r="W50" s="674"/>
      <c r="X50" s="674"/>
      <c r="Y50" s="674"/>
      <c r="Z50" s="674"/>
      <c r="AA50" s="674"/>
      <c r="AB50" s="674"/>
      <c r="AC50" s="674"/>
      <c r="AD50" s="674"/>
    </row>
    <row r="51" spans="1:30" ht="13.8" thickTop="1">
      <c r="A51" s="424" t="s">
        <v>627</v>
      </c>
      <c r="B51" s="639">
        <f>'LSCO FGD'!M75</f>
        <v>976206</v>
      </c>
      <c r="C51" s="434">
        <f t="shared" si="13"/>
        <v>640</v>
      </c>
      <c r="D51" s="666">
        <f>'LSCO FGD'!F75</f>
        <v>0</v>
      </c>
      <c r="E51" s="632"/>
      <c r="F51" s="447">
        <f t="shared" ref="F51:F53" si="15">B51-(SUM(D51:E51))</f>
        <v>976206</v>
      </c>
      <c r="K51" s="707"/>
      <c r="L51" s="707"/>
      <c r="M51" s="707"/>
      <c r="N51" s="707"/>
      <c r="O51" s="707"/>
    </row>
    <row r="52" spans="1:30">
      <c r="A52" s="424" t="s">
        <v>50</v>
      </c>
      <c r="B52" s="639">
        <f>'LSCO FGD'!M76</f>
        <v>0</v>
      </c>
      <c r="C52" s="434">
        <f t="shared" si="13"/>
        <v>0</v>
      </c>
      <c r="D52" s="666">
        <f>'LSCO FGD'!F76</f>
        <v>0</v>
      </c>
      <c r="E52" s="632"/>
      <c r="F52" s="447">
        <f t="shared" si="15"/>
        <v>0</v>
      </c>
      <c r="J52" s="468"/>
      <c r="K52" s="468"/>
      <c r="L52" s="468"/>
      <c r="M52" s="468"/>
      <c r="N52" s="468"/>
      <c r="O52" s="468"/>
    </row>
    <row r="53" spans="1:30" ht="12" customHeight="1">
      <c r="A53" s="424" t="s">
        <v>46</v>
      </c>
      <c r="B53" s="639">
        <f>'LSCO FGD'!M77</f>
        <v>-1460424</v>
      </c>
      <c r="C53" s="434">
        <f t="shared" si="13"/>
        <v>-957</v>
      </c>
      <c r="D53" s="666">
        <f>'LSCO FGD'!F77</f>
        <v>0</v>
      </c>
      <c r="E53" s="632"/>
      <c r="F53" s="447">
        <f t="shared" si="15"/>
        <v>-1460424</v>
      </c>
      <c r="G53" s="468"/>
      <c r="J53" s="468"/>
      <c r="K53" s="468"/>
      <c r="L53" s="468"/>
      <c r="M53" s="468"/>
      <c r="N53" s="468"/>
      <c r="O53" s="468"/>
      <c r="P53" s="468"/>
      <c r="Q53" s="468"/>
      <c r="R53" s="674"/>
      <c r="S53" s="674"/>
      <c r="T53" s="674"/>
      <c r="U53" s="674"/>
      <c r="V53" s="674"/>
      <c r="W53" s="674"/>
      <c r="X53" s="674"/>
      <c r="Y53" s="674"/>
      <c r="Z53" s="674"/>
      <c r="AA53" s="674"/>
      <c r="AB53" s="674"/>
      <c r="AC53" s="674"/>
      <c r="AD53" s="674"/>
    </row>
    <row r="54" spans="1:30">
      <c r="A54" s="655" t="s">
        <v>3</v>
      </c>
      <c r="B54" s="656">
        <f>SUM(B50:B53)</f>
        <v>-484218</v>
      </c>
      <c r="C54" s="656">
        <f>SUM(C50:C53)</f>
        <v>-317</v>
      </c>
      <c r="D54" s="656">
        <f>SUM(D50:D53)</f>
        <v>0</v>
      </c>
      <c r="E54" s="656">
        <f>SUM(E50:E53)</f>
        <v>0</v>
      </c>
      <c r="F54" s="708">
        <f>SUM(F50:F53)</f>
        <v>-484218</v>
      </c>
      <c r="J54" s="468"/>
      <c r="K54" s="468"/>
      <c r="L54" s="468"/>
      <c r="M54" s="468"/>
      <c r="N54" s="468"/>
      <c r="O54" s="468"/>
    </row>
    <row r="55" spans="1:30">
      <c r="B55" s="632"/>
      <c r="C55" s="424"/>
    </row>
    <row r="56" spans="1:30">
      <c r="A56" s="623" t="s">
        <v>24</v>
      </c>
      <c r="B56" s="632"/>
      <c r="C56" s="424"/>
      <c r="F56" s="468"/>
      <c r="G56" s="468"/>
      <c r="H56" s="468"/>
      <c r="I56" s="468"/>
      <c r="J56" s="468"/>
      <c r="K56" s="468"/>
      <c r="L56" s="468"/>
      <c r="M56" s="468"/>
      <c r="N56" s="468"/>
      <c r="O56" s="468"/>
      <c r="P56" s="468"/>
      <c r="Q56" s="468"/>
      <c r="R56" s="674"/>
      <c r="S56" s="674"/>
      <c r="T56" s="674"/>
      <c r="U56" s="674"/>
      <c r="V56" s="674"/>
      <c r="W56" s="674"/>
      <c r="X56" s="674"/>
      <c r="Y56" s="674"/>
      <c r="Z56" s="674"/>
      <c r="AA56" s="674"/>
      <c r="AB56" s="674"/>
      <c r="AC56" s="674"/>
      <c r="AD56" s="674"/>
    </row>
    <row r="57" spans="1:30">
      <c r="A57" s="424" t="s">
        <v>47</v>
      </c>
      <c r="B57" s="639">
        <f>'LSCO FGD'!M81</f>
        <v>-40984</v>
      </c>
      <c r="C57" s="633">
        <f t="shared" ref="C57:C58" si="16">ROUND(B57/$C$6,0)</f>
        <v>-27</v>
      </c>
      <c r="D57" s="470">
        <f>'LSCO FGD'!F81</f>
        <v>0</v>
      </c>
      <c r="E57" s="470"/>
      <c r="F57" s="470">
        <f t="shared" ref="F57:F58" si="17">B57-(SUM(D57:E57))</f>
        <v>-40984</v>
      </c>
    </row>
    <row r="58" spans="1:30">
      <c r="A58" s="424" t="s">
        <v>48</v>
      </c>
      <c r="B58" s="639">
        <f>'LSCO FGD'!M82</f>
        <v>0</v>
      </c>
      <c r="C58" s="434">
        <f t="shared" si="16"/>
        <v>0</v>
      </c>
      <c r="D58" s="666">
        <f>'LSCO FGD'!F82</f>
        <v>0</v>
      </c>
      <c r="E58" s="632"/>
      <c r="F58" s="447">
        <f t="shared" si="17"/>
        <v>0</v>
      </c>
      <c r="G58" s="468"/>
      <c r="H58" s="468"/>
      <c r="I58" s="468"/>
      <c r="J58" s="468"/>
      <c r="K58" s="468"/>
      <c r="L58" s="468"/>
      <c r="M58" s="468"/>
      <c r="N58" s="468"/>
      <c r="O58" s="468"/>
      <c r="P58" s="468"/>
      <c r="Q58" s="468"/>
      <c r="R58" s="674"/>
      <c r="S58" s="674"/>
      <c r="T58" s="674"/>
      <c r="U58" s="674"/>
      <c r="V58" s="674"/>
      <c r="W58" s="674"/>
      <c r="X58" s="674"/>
      <c r="Y58" s="674"/>
      <c r="Z58" s="674"/>
      <c r="AA58" s="674"/>
      <c r="AB58" s="674"/>
      <c r="AC58" s="674"/>
      <c r="AD58" s="674"/>
    </row>
    <row r="59" spans="1:30">
      <c r="A59" s="655" t="s">
        <v>3</v>
      </c>
      <c r="B59" s="656">
        <f>SUM(B57:B58)</f>
        <v>-40984</v>
      </c>
      <c r="C59" s="656">
        <f>SUM(C57:C58)</f>
        <v>-27</v>
      </c>
      <c r="D59" s="656">
        <f>SUM(D57:D58)</f>
        <v>0</v>
      </c>
      <c r="E59" s="656">
        <f>SUM(E57:E58)</f>
        <v>0</v>
      </c>
      <c r="F59" s="656">
        <f>SUM(F57:F58)</f>
        <v>-40984</v>
      </c>
    </row>
    <row r="60" spans="1:30">
      <c r="B60" s="632"/>
      <c r="C60" s="424"/>
    </row>
    <row r="61" spans="1:30" ht="13.8" thickBot="1">
      <c r="A61" s="709" t="s">
        <v>626</v>
      </c>
      <c r="B61" s="710">
        <f>B33-B47+B54+B59</f>
        <v>3403546</v>
      </c>
      <c r="C61" s="710">
        <f>C33-C47+C54+C59</f>
        <v>2229</v>
      </c>
      <c r="D61" s="710">
        <f>D33-D47+D54+D59</f>
        <v>-190157</v>
      </c>
      <c r="E61" s="710">
        <f>E33-E47+E54+E59</f>
        <v>-1631064</v>
      </c>
      <c r="F61" s="710">
        <f>F33-F47+F54+F59</f>
        <v>5224767</v>
      </c>
    </row>
    <row r="62" spans="1:30" ht="13.8" thickTop="1">
      <c r="B62" s="428"/>
    </row>
    <row r="63" spans="1:30">
      <c r="B63" s="428"/>
      <c r="D63" s="470"/>
    </row>
    <row r="64" spans="1:30">
      <c r="B64" s="428"/>
    </row>
    <row r="65" spans="2:6">
      <c r="B65" s="711">
        <f>'LSCO FGD'!M85</f>
        <v>3403546</v>
      </c>
      <c r="C65" s="424"/>
      <c r="D65" s="711">
        <f>'LSCO FGD'!F85</f>
        <v>-190157</v>
      </c>
      <c r="E65" s="711">
        <f>'LSCO FGD'!M62*-1</f>
        <v>-1631064</v>
      </c>
      <c r="F65" s="424"/>
    </row>
    <row r="66" spans="2:6">
      <c r="B66" s="711"/>
      <c r="C66" s="424"/>
      <c r="D66" s="711">
        <f>'LSCO FGD'!F68</f>
        <v>0</v>
      </c>
      <c r="E66" s="711">
        <f>+$D$38</f>
        <v>0</v>
      </c>
      <c r="F66" s="711"/>
    </row>
    <row r="67" spans="2:6">
      <c r="B67" s="712"/>
      <c r="C67" s="424"/>
      <c r="D67" s="712">
        <f>-'LSCO FGD'!M68</f>
        <v>0</v>
      </c>
      <c r="E67" s="712"/>
      <c r="F67" s="711"/>
    </row>
    <row r="68" spans="2:6">
      <c r="B68" s="711">
        <f>SUM(B65:B67)</f>
        <v>3403546</v>
      </c>
      <c r="C68" s="424"/>
      <c r="D68" s="711">
        <f>SUM(D65:D67)</f>
        <v>-190157</v>
      </c>
      <c r="E68" s="711">
        <f>SUM(E65:E67)</f>
        <v>-1631064</v>
      </c>
      <c r="F68" s="711">
        <f>B68-D68-E68</f>
        <v>5224767</v>
      </c>
    </row>
    <row r="69" spans="2:6">
      <c r="B69" s="711"/>
      <c r="C69" s="424"/>
      <c r="D69" s="711">
        <f>'LSCO FGD'!F54*-1</f>
        <v>0</v>
      </c>
      <c r="E69" s="711"/>
      <c r="F69" s="711"/>
    </row>
    <row r="70" spans="2:6" ht="12.75" customHeight="1">
      <c r="B70" s="712"/>
      <c r="C70" s="673"/>
      <c r="D70" s="712">
        <f>'LSCO FGD'!M54</f>
        <v>0</v>
      </c>
      <c r="E70" s="712"/>
      <c r="F70" s="712">
        <f>-D70-D69</f>
        <v>0</v>
      </c>
    </row>
    <row r="71" spans="2:6" ht="12.75" customHeight="1">
      <c r="B71" s="711">
        <f>SUM(B68:B70)</f>
        <v>3403546</v>
      </c>
      <c r="C71" s="424"/>
      <c r="D71" s="711">
        <f>SUM(D68:D70)</f>
        <v>-190157</v>
      </c>
      <c r="E71" s="711">
        <f>SUM(E68:E70)</f>
        <v>-1631064</v>
      </c>
      <c r="F71" s="711">
        <f>SUM(F68:F70)</f>
        <v>5224767</v>
      </c>
    </row>
    <row r="72" spans="2:6" ht="12.75" customHeight="1">
      <c r="B72" s="711"/>
      <c r="C72" s="424"/>
      <c r="D72" s="711"/>
      <c r="E72" s="711"/>
      <c r="F72" s="711"/>
    </row>
    <row r="73" spans="2:6" ht="12.75" customHeight="1">
      <c r="B73" s="470">
        <f>B61-B71</f>
        <v>0</v>
      </c>
      <c r="C73" s="424"/>
      <c r="D73" s="470">
        <f>D61-D71</f>
        <v>0</v>
      </c>
      <c r="E73" s="470">
        <f>E61-E71</f>
        <v>0</v>
      </c>
      <c r="F73" s="470">
        <f>F61-F71</f>
        <v>0</v>
      </c>
    </row>
    <row r="74" spans="2:6" ht="12.75" customHeight="1">
      <c r="C74" s="424"/>
      <c r="F74" s="713" t="str">
        <f>IF(F73=0,"Balanced","Error")</f>
        <v>Balanced</v>
      </c>
    </row>
  </sheetData>
  <mergeCells count="16">
    <mergeCell ref="K29:O29"/>
    <mergeCell ref="G47:H50"/>
    <mergeCell ref="L31:L34"/>
    <mergeCell ref="G32:H32"/>
    <mergeCell ref="G33:H33"/>
    <mergeCell ref="K31:K34"/>
    <mergeCell ref="M31:M34"/>
    <mergeCell ref="N31:N34"/>
    <mergeCell ref="K30:O30"/>
    <mergeCell ref="O31:O34"/>
    <mergeCell ref="J48:J49"/>
    <mergeCell ref="E4:E5"/>
    <mergeCell ref="D4:D5"/>
    <mergeCell ref="D1:E1"/>
    <mergeCell ref="F1:I1"/>
    <mergeCell ref="J1:O1"/>
  </mergeCells>
  <hyperlinks>
    <hyperlink ref="D1:E1" location="Index!A1" display="Return to Index" xr:uid="{00000000-0004-0000-1F00-000000000000}"/>
  </hyperlinks>
  <printOptions horizontalCentered="1"/>
  <pageMargins left="0.25" right="0.25" top="0.25" bottom="0.25" header="0.3" footer="0.25"/>
  <pageSetup scale="92" fitToHeight="2" orientation="portrait" r:id="rId1"/>
  <headerFooter alignWithMargins="0"/>
  <rowBreaks count="1" manualBreakCount="1">
    <brk id="62" max="1" man="1"/>
  </row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indexed="11"/>
    <pageSetUpPr fitToPage="1"/>
  </sheetPr>
  <dimension ref="A1:AC119"/>
  <sheetViews>
    <sheetView showGridLines="0" topLeftCell="B2" zoomScale="75" zoomScaleNormal="75" workbookViewId="0">
      <pane xSplit="2" ySplit="7" topLeftCell="D9" activePane="bottomRight" state="frozen"/>
      <selection activeCell="I90" sqref="I90"/>
      <selection pane="topRight" activeCell="I90" sqref="I90"/>
      <selection pane="bottomLeft" activeCell="I90" sqref="I90"/>
      <selection pane="bottomRight" activeCell="I90" sqref="I90"/>
    </sheetView>
  </sheetViews>
  <sheetFormatPr defaultColWidth="9.109375" defaultRowHeight="13.2"/>
  <cols>
    <col min="1" max="1" width="7" style="438" hidden="1" customWidth="1"/>
    <col min="2" max="2" width="60.109375" style="444" customWidth="1"/>
    <col min="3" max="3" width="60.109375" style="444" hidden="1" customWidth="1"/>
    <col min="4" max="4" width="15.5546875" style="444" customWidth="1"/>
    <col min="5" max="5" width="14.6640625" style="444" customWidth="1"/>
    <col min="6" max="6" width="15.109375" style="444" customWidth="1"/>
    <col min="7" max="7" width="16" style="444" customWidth="1"/>
    <col min="8" max="8" width="12.6640625" style="444" customWidth="1"/>
    <col min="9" max="9" width="17.44140625" style="444" customWidth="1"/>
    <col min="10" max="10" width="15.5546875" style="444" customWidth="1"/>
    <col min="11" max="11" width="16" style="444" customWidth="1"/>
    <col min="12" max="12" width="15.5546875" style="444" customWidth="1"/>
    <col min="13" max="13" width="20.88671875" style="444" customWidth="1"/>
    <col min="14" max="14" width="4.5546875" style="444" customWidth="1"/>
    <col min="15" max="15" width="17.88671875" style="428" customWidth="1"/>
    <col min="16" max="16" width="21.6640625" style="428" customWidth="1"/>
    <col min="17" max="17" width="16.44140625" style="428" customWidth="1"/>
    <col min="18" max="18" width="16.5546875" style="428" customWidth="1"/>
    <col min="19" max="19" width="1.6640625" style="428" customWidth="1"/>
    <col min="20" max="20" width="16.6640625" style="428" customWidth="1"/>
    <col min="21" max="21" width="17" style="428" customWidth="1"/>
    <col min="22" max="22" width="16.88671875" style="428" customWidth="1"/>
    <col min="23" max="23" width="16.6640625" style="428" customWidth="1"/>
    <col min="24" max="24" width="16.88671875" style="428" customWidth="1"/>
    <col min="25" max="25" width="1.88671875" style="428" customWidth="1"/>
    <col min="26" max="26" width="26.44140625" style="428" customWidth="1"/>
    <col min="27" max="27" width="17" style="428" customWidth="1"/>
    <col min="28" max="28" width="16.6640625" style="428" customWidth="1"/>
    <col min="29" max="29" width="9.109375" style="428"/>
    <col min="30" max="16384" width="9.109375" style="444"/>
  </cols>
  <sheetData>
    <row r="1" spans="1:29" s="438" customFormat="1" ht="12.75" hidden="1" customHeight="1">
      <c r="A1" s="438">
        <v>0</v>
      </c>
      <c r="B1" s="438" t="s">
        <v>1129</v>
      </c>
      <c r="D1" s="438">
        <v>2</v>
      </c>
      <c r="E1" s="438">
        <v>3</v>
      </c>
      <c r="F1" s="438">
        <v>4</v>
      </c>
      <c r="G1" s="438">
        <v>5</v>
      </c>
      <c r="H1" s="438">
        <v>6</v>
      </c>
      <c r="I1" s="438">
        <v>7</v>
      </c>
      <c r="J1" s="438">
        <v>8</v>
      </c>
      <c r="K1" s="438">
        <v>9</v>
      </c>
      <c r="L1" s="438">
        <v>10</v>
      </c>
      <c r="M1" s="438">
        <v>11</v>
      </c>
      <c r="N1" s="438">
        <v>12</v>
      </c>
      <c r="O1" s="439"/>
      <c r="P1" s="439"/>
      <c r="Q1" s="439"/>
      <c r="R1" s="439"/>
      <c r="S1" s="439"/>
      <c r="T1" s="439"/>
      <c r="U1" s="439"/>
      <c r="V1" s="439"/>
      <c r="W1" s="439"/>
      <c r="X1" s="439"/>
      <c r="Y1" s="439"/>
      <c r="Z1" s="439"/>
      <c r="AA1" s="439"/>
      <c r="AB1" s="439"/>
      <c r="AC1" s="439"/>
    </row>
    <row r="2" spans="1:29" ht="21.6" thickBot="1">
      <c r="A2" s="438">
        <v>1</v>
      </c>
      <c r="B2" s="1175" t="str">
        <f>'LSCO Chrts'!$A$1</f>
        <v>Lamar State College - Orange</v>
      </c>
      <c r="C2" s="1175"/>
      <c r="D2" s="1175"/>
      <c r="E2" s="1175"/>
      <c r="F2" s="1175"/>
      <c r="G2" s="440"/>
      <c r="H2" s="441"/>
      <c r="I2" s="442" t="str">
        <f>IF($B$2&lt;&gt;Input!$H$7,"Name Mismatch","")</f>
        <v/>
      </c>
      <c r="J2" s="441"/>
      <c r="K2" s="441"/>
      <c r="L2" s="441"/>
      <c r="M2" s="443"/>
      <c r="O2" s="426" t="s">
        <v>1079</v>
      </c>
      <c r="P2" s="445"/>
      <c r="Z2" s="446"/>
    </row>
    <row r="3" spans="1:29" ht="21">
      <c r="A3" s="438">
        <v>2</v>
      </c>
      <c r="B3" s="1175" t="str">
        <f>'Smmy LIT-TSTC Chrts'!$A$2</f>
        <v>For the Year Ended August 31, 2022</v>
      </c>
      <c r="C3" s="1175"/>
      <c r="D3" s="1175"/>
      <c r="E3" s="1175"/>
      <c r="F3" s="1175"/>
      <c r="G3" s="441"/>
      <c r="H3" s="441"/>
      <c r="I3" s="441"/>
      <c r="J3" s="441"/>
      <c r="K3" s="441"/>
      <c r="L3" s="441"/>
      <c r="M3" s="443"/>
      <c r="O3" s="447"/>
    </row>
    <row r="4" spans="1:29" ht="21">
      <c r="A4" s="438">
        <v>3</v>
      </c>
      <c r="B4" s="1175" t="str">
        <f>'Smmy LIT-TSTC Chrts'!$A$3</f>
        <v>Source: FY 2022 Annual Financial Report</v>
      </c>
      <c r="C4" s="1175"/>
      <c r="D4" s="1175"/>
      <c r="E4" s="1175"/>
      <c r="F4" s="1175"/>
      <c r="G4" s="441"/>
      <c r="H4" s="441"/>
      <c r="I4" s="441"/>
      <c r="J4" s="441"/>
      <c r="K4" s="441"/>
      <c r="L4" s="441"/>
      <c r="M4" s="443"/>
      <c r="O4" s="447"/>
      <c r="P4" s="1209" t="s">
        <v>93</v>
      </c>
      <c r="Q4" s="1210"/>
      <c r="T4" s="445" t="s">
        <v>161</v>
      </c>
    </row>
    <row r="5" spans="1:29">
      <c r="A5" s="438">
        <v>4</v>
      </c>
      <c r="B5" s="440"/>
      <c r="C5" s="440"/>
      <c r="D5" s="440"/>
      <c r="E5" s="440"/>
      <c r="F5" s="440"/>
      <c r="G5" s="440"/>
      <c r="H5" s="440"/>
      <c r="I5" s="440"/>
      <c r="J5" s="440"/>
      <c r="K5" s="440"/>
      <c r="L5" s="440"/>
      <c r="M5" s="448"/>
      <c r="O5" s="439"/>
    </row>
    <row r="6" spans="1:29">
      <c r="A6" s="438">
        <v>5</v>
      </c>
      <c r="B6" s="1173" t="str">
        <f>'Smmy LIT-TSTC Chrts'!$C$32</f>
        <v>Detail Worksheet FY 2022</v>
      </c>
      <c r="C6" s="1173"/>
      <c r="D6" s="1174"/>
      <c r="E6" s="1174"/>
      <c r="F6" s="1174"/>
      <c r="G6" s="1174"/>
      <c r="H6" s="1174"/>
      <c r="I6" s="1174"/>
      <c r="J6" s="1174"/>
      <c r="K6" s="1174"/>
      <c r="L6" s="1174"/>
      <c r="M6" s="1174"/>
      <c r="O6" s="439"/>
    </row>
    <row r="7" spans="1:29">
      <c r="A7" s="438">
        <v>6</v>
      </c>
      <c r="B7" s="449"/>
      <c r="C7" s="449"/>
      <c r="D7" s="440"/>
      <c r="E7" s="440"/>
      <c r="F7" s="440"/>
      <c r="G7" s="440"/>
      <c r="H7" s="440"/>
      <c r="I7" s="440"/>
      <c r="J7" s="440"/>
      <c r="K7" s="440"/>
      <c r="L7" s="440"/>
      <c r="M7" s="450" t="str">
        <f>'Smmy LIT-TSTC Chrts'!$C$33</f>
        <v>FY 2022</v>
      </c>
      <c r="P7" s="451"/>
      <c r="Q7" s="442"/>
      <c r="R7" s="442"/>
      <c r="S7" s="442"/>
      <c r="T7" s="442"/>
      <c r="U7" s="442"/>
    </row>
    <row r="8" spans="1:29" ht="39.6">
      <c r="A8" s="438">
        <v>7</v>
      </c>
      <c r="B8" s="452" t="s">
        <v>70</v>
      </c>
      <c r="C8" s="452"/>
      <c r="D8" s="453" t="s">
        <v>30</v>
      </c>
      <c r="E8" s="453" t="s">
        <v>31</v>
      </c>
      <c r="F8" s="453" t="s">
        <v>22</v>
      </c>
      <c r="G8" s="453" t="s">
        <v>32</v>
      </c>
      <c r="H8" s="453" t="s">
        <v>33</v>
      </c>
      <c r="I8" s="453" t="s">
        <v>34</v>
      </c>
      <c r="J8" s="453" t="s">
        <v>35</v>
      </c>
      <c r="K8" s="453" t="s">
        <v>36</v>
      </c>
      <c r="L8" s="453" t="s">
        <v>37</v>
      </c>
      <c r="M8" s="453" t="s">
        <v>38</v>
      </c>
      <c r="P8" s="454"/>
      <c r="Q8" s="442"/>
      <c r="R8" s="442"/>
      <c r="S8" s="442"/>
      <c r="T8" s="442"/>
      <c r="U8" s="442"/>
    </row>
    <row r="9" spans="1:29">
      <c r="A9" s="438">
        <v>8</v>
      </c>
      <c r="B9" s="455" t="s">
        <v>0</v>
      </c>
      <c r="C9" s="455"/>
      <c r="D9" s="456"/>
      <c r="E9" s="456"/>
      <c r="F9" s="456"/>
      <c r="G9" s="456"/>
      <c r="H9" s="456"/>
      <c r="I9" s="456"/>
      <c r="J9" s="456"/>
      <c r="K9" s="456"/>
      <c r="L9" s="456"/>
      <c r="M9" s="456"/>
      <c r="P9" s="454"/>
      <c r="Q9" s="451"/>
      <c r="R9" s="451"/>
      <c r="S9" s="451"/>
      <c r="T9" s="451"/>
      <c r="U9" s="442"/>
    </row>
    <row r="10" spans="1:29" ht="12.75" customHeight="1">
      <c r="A10" s="438">
        <v>9</v>
      </c>
      <c r="B10" s="440" t="s">
        <v>1</v>
      </c>
      <c r="C10" s="440"/>
      <c r="D10" s="457">
        <f>Input!$M$7</f>
        <v>15246265</v>
      </c>
      <c r="E10" s="457">
        <f>Input!$N$7</f>
        <v>0</v>
      </c>
      <c r="F10" s="457">
        <f>Input!$O$7</f>
        <v>0</v>
      </c>
      <c r="G10" s="457">
        <f>Input!$P$7</f>
        <v>0</v>
      </c>
      <c r="H10" s="457">
        <f>Input!$Q$7</f>
        <v>0</v>
      </c>
      <c r="I10" s="457">
        <f>Input!$R$7</f>
        <v>0</v>
      </c>
      <c r="J10" s="457">
        <f>Input!$S$7</f>
        <v>0</v>
      </c>
      <c r="K10" s="457">
        <f>Input!$T$7</f>
        <v>0</v>
      </c>
      <c r="L10" s="457">
        <f>Input!$U$7</f>
        <v>0</v>
      </c>
      <c r="M10" s="458">
        <f t="shared" ref="M10:M15" si="0">D10+E10+F10+G10+H10+I10+J10+K10+L10</f>
        <v>15246265</v>
      </c>
      <c r="N10" s="440"/>
      <c r="O10" s="459"/>
      <c r="P10" s="1211" t="s">
        <v>201</v>
      </c>
      <c r="Q10" s="451"/>
      <c r="R10" s="451"/>
      <c r="S10" s="451"/>
      <c r="T10" s="451"/>
      <c r="U10" s="442"/>
    </row>
    <row r="11" spans="1:29">
      <c r="A11" s="438">
        <v>10</v>
      </c>
      <c r="B11" s="440" t="s">
        <v>2</v>
      </c>
      <c r="C11" s="440"/>
      <c r="D11" s="457">
        <f>Input!$V$7</f>
        <v>262253</v>
      </c>
      <c r="E11" s="457">
        <f>Input!$W$7</f>
        <v>0</v>
      </c>
      <c r="F11" s="457">
        <f>Input!$X$7</f>
        <v>0</v>
      </c>
      <c r="G11" s="457">
        <f>Input!$Y$7</f>
        <v>675993</v>
      </c>
      <c r="H11" s="457">
        <f>Input!$Z$7</f>
        <v>0</v>
      </c>
      <c r="I11" s="457">
        <f>Input!$AA$7</f>
        <v>0</v>
      </c>
      <c r="J11" s="457">
        <f>Input!$AB$7</f>
        <v>0</v>
      </c>
      <c r="K11" s="457">
        <f>Input!$AC$7</f>
        <v>0</v>
      </c>
      <c r="L11" s="457">
        <f>Input!$AD$7</f>
        <v>0</v>
      </c>
      <c r="M11" s="458">
        <f t="shared" si="0"/>
        <v>938246</v>
      </c>
      <c r="N11" s="440"/>
      <c r="O11" s="460"/>
      <c r="P11" s="1202"/>
      <c r="Q11" s="451"/>
      <c r="R11" s="451"/>
      <c r="S11" s="451"/>
      <c r="T11" s="451"/>
      <c r="U11" s="442"/>
    </row>
    <row r="12" spans="1:29" ht="12.75" hidden="1" customHeight="1">
      <c r="B12" s="440" t="s">
        <v>1365</v>
      </c>
      <c r="C12" s="440"/>
      <c r="D12" s="457"/>
      <c r="E12" s="457"/>
      <c r="F12" s="457"/>
      <c r="G12" s="457"/>
      <c r="H12" s="457"/>
      <c r="I12" s="457"/>
      <c r="J12" s="457"/>
      <c r="K12" s="457"/>
      <c r="L12" s="457"/>
      <c r="M12" s="458"/>
      <c r="N12" s="440"/>
      <c r="O12" s="460"/>
      <c r="P12" s="461"/>
      <c r="Q12" s="451"/>
      <c r="R12" s="451"/>
      <c r="S12" s="451"/>
      <c r="T12" s="451"/>
      <c r="U12" s="442"/>
    </row>
    <row r="13" spans="1:29">
      <c r="A13" s="438">
        <v>12</v>
      </c>
      <c r="B13" s="440" t="s">
        <v>1334</v>
      </c>
      <c r="C13" s="440"/>
      <c r="D13" s="457">
        <f>Input!$AN$7</f>
        <v>1488396</v>
      </c>
      <c r="E13" s="457">
        <f>Input!$AO$7</f>
        <v>0</v>
      </c>
      <c r="F13" s="457">
        <f>Input!$AP$7</f>
        <v>0</v>
      </c>
      <c r="G13" s="457">
        <f>Input!$AQ$7</f>
        <v>0</v>
      </c>
      <c r="H13" s="457">
        <f>Input!$AR$7</f>
        <v>0</v>
      </c>
      <c r="I13" s="457">
        <f>Input!$AS$7</f>
        <v>0</v>
      </c>
      <c r="J13" s="457">
        <f>Input!$AT$7</f>
        <v>0</v>
      </c>
      <c r="K13" s="457">
        <f>Input!$AU$7</f>
        <v>0</v>
      </c>
      <c r="L13" s="457">
        <f>Input!$AV$7</f>
        <v>0</v>
      </c>
      <c r="M13" s="458">
        <f t="shared" si="0"/>
        <v>1488396</v>
      </c>
      <c r="N13" s="440"/>
      <c r="O13" s="460" t="str">
        <f>IF(P13&lt;&gt;M13,"Out of Balance","Balanced")</f>
        <v>Balanced</v>
      </c>
      <c r="P13" s="462">
        <f>IFERROR(VLOOKUP($B$2,AMTLU,6,FALSE),0)</f>
        <v>1488396</v>
      </c>
      <c r="Q13" s="451"/>
      <c r="R13" s="451"/>
      <c r="S13" s="451"/>
      <c r="T13" s="451"/>
      <c r="U13" s="442"/>
    </row>
    <row r="14" spans="1:29">
      <c r="A14" s="438">
        <v>13</v>
      </c>
      <c r="B14" s="440" t="s">
        <v>49</v>
      </c>
      <c r="C14" s="440"/>
      <c r="D14" s="457">
        <f>Input!$AW$7</f>
        <v>0</v>
      </c>
      <c r="E14" s="457">
        <f>Input!$AX$7</f>
        <v>0</v>
      </c>
      <c r="F14" s="457">
        <f>Input!$AY$7</f>
        <v>0</v>
      </c>
      <c r="G14" s="457">
        <f>Input!$AZ$7</f>
        <v>0</v>
      </c>
      <c r="H14" s="457">
        <f>Input!$BA$7</f>
        <v>0</v>
      </c>
      <c r="I14" s="457">
        <f>Input!$BB$7</f>
        <v>0</v>
      </c>
      <c r="J14" s="457">
        <f>Input!$BC$7</f>
        <v>0</v>
      </c>
      <c r="K14" s="457">
        <f>Input!$BD$7</f>
        <v>0</v>
      </c>
      <c r="L14" s="457">
        <f>Input!$BE$7</f>
        <v>0</v>
      </c>
      <c r="M14" s="458">
        <f t="shared" si="0"/>
        <v>0</v>
      </c>
      <c r="N14" s="440"/>
      <c r="O14" s="460"/>
      <c r="P14" s="463"/>
      <c r="Q14" s="451"/>
      <c r="R14" s="451"/>
      <c r="S14" s="451"/>
      <c r="T14" s="451"/>
    </row>
    <row r="15" spans="1:29" ht="15">
      <c r="A15" s="438">
        <v>14</v>
      </c>
      <c r="B15" s="464" t="s">
        <v>3</v>
      </c>
      <c r="C15" s="464"/>
      <c r="D15" s="465">
        <f t="shared" ref="D15:L15" si="1">SUM(D10:D14)</f>
        <v>16996914</v>
      </c>
      <c r="E15" s="465">
        <f t="shared" si="1"/>
        <v>0</v>
      </c>
      <c r="F15" s="465">
        <f t="shared" si="1"/>
        <v>0</v>
      </c>
      <c r="G15" s="465">
        <f t="shared" si="1"/>
        <v>675993</v>
      </c>
      <c r="H15" s="465">
        <f t="shared" si="1"/>
        <v>0</v>
      </c>
      <c r="I15" s="465">
        <f t="shared" si="1"/>
        <v>0</v>
      </c>
      <c r="J15" s="465">
        <f t="shared" si="1"/>
        <v>0</v>
      </c>
      <c r="K15" s="465">
        <f t="shared" si="1"/>
        <v>0</v>
      </c>
      <c r="L15" s="465">
        <f t="shared" si="1"/>
        <v>0</v>
      </c>
      <c r="M15" s="465">
        <f t="shared" si="0"/>
        <v>17672907</v>
      </c>
      <c r="N15" s="440"/>
      <c r="O15" s="446"/>
      <c r="P15" s="445"/>
    </row>
    <row r="16" spans="1:29" ht="15.6">
      <c r="A16" s="438">
        <v>15</v>
      </c>
      <c r="B16" s="440"/>
      <c r="C16" s="440"/>
      <c r="D16" s="458"/>
      <c r="E16" s="458"/>
      <c r="F16" s="458"/>
      <c r="G16" s="458"/>
      <c r="H16" s="458"/>
      <c r="I16" s="458"/>
      <c r="J16" s="458"/>
      <c r="K16" s="458"/>
      <c r="L16" s="458"/>
      <c r="M16" s="458"/>
      <c r="N16" s="440"/>
      <c r="O16" s="446"/>
      <c r="P16" s="466"/>
      <c r="Q16" s="451"/>
      <c r="R16" s="442"/>
      <c r="S16" s="442"/>
      <c r="T16" s="442"/>
      <c r="U16" s="442"/>
      <c r="V16" s="442"/>
    </row>
    <row r="17" spans="1:29" ht="14.25" customHeight="1">
      <c r="A17" s="438">
        <v>16</v>
      </c>
      <c r="B17" s="467" t="s">
        <v>4</v>
      </c>
      <c r="C17" s="467"/>
      <c r="D17" s="458"/>
      <c r="E17" s="458"/>
      <c r="F17" s="458"/>
      <c r="G17" s="458"/>
      <c r="H17" s="458"/>
      <c r="I17" s="458"/>
      <c r="J17" s="458"/>
      <c r="K17" s="458"/>
      <c r="L17" s="458"/>
      <c r="M17" s="458"/>
      <c r="N17" s="428"/>
      <c r="O17" s="468"/>
      <c r="P17" s="468"/>
      <c r="Q17" s="468"/>
      <c r="R17" s="468"/>
      <c r="S17" s="468"/>
      <c r="T17" s="442" t="s">
        <v>677</v>
      </c>
    </row>
    <row r="18" spans="1:29" ht="13.5" customHeight="1" thickBot="1">
      <c r="A18" s="438">
        <v>17</v>
      </c>
      <c r="B18" s="469" t="s">
        <v>678</v>
      </c>
      <c r="C18" s="469"/>
      <c r="D18" s="465">
        <f t="shared" ref="D18:L18" si="2">D23-SUM(D19:D22)</f>
        <v>3993989</v>
      </c>
      <c r="E18" s="465">
        <f t="shared" si="2"/>
        <v>1033162</v>
      </c>
      <c r="F18" s="465">
        <f t="shared" si="2"/>
        <v>0</v>
      </c>
      <c r="G18" s="465">
        <f t="shared" si="2"/>
        <v>0</v>
      </c>
      <c r="H18" s="465">
        <f t="shared" si="2"/>
        <v>0</v>
      </c>
      <c r="I18" s="465">
        <f t="shared" si="2"/>
        <v>0</v>
      </c>
      <c r="J18" s="465">
        <f t="shared" si="2"/>
        <v>0</v>
      </c>
      <c r="K18" s="465">
        <f t="shared" si="2"/>
        <v>0</v>
      </c>
      <c r="L18" s="465">
        <f t="shared" si="2"/>
        <v>0</v>
      </c>
      <c r="M18" s="465">
        <f t="shared" ref="M18:M29" si="3">D18+E18+F18+G18+H18+I18+J18+K18+L18</f>
        <v>5027151</v>
      </c>
      <c r="N18" s="428"/>
      <c r="V18" s="458"/>
      <c r="X18" s="470"/>
    </row>
    <row r="19" spans="1:29" ht="14.25" customHeight="1" thickTop="1" thickBot="1">
      <c r="A19" s="438">
        <v>18</v>
      </c>
      <c r="B19" s="428" t="s">
        <v>679</v>
      </c>
      <c r="C19" s="428"/>
      <c r="D19" s="457">
        <f>Input!$BF$7</f>
        <v>-1689928</v>
      </c>
      <c r="E19" s="457">
        <f>Input!$BG$7</f>
        <v>0</v>
      </c>
      <c r="F19" s="457">
        <f>Input!$BH$7</f>
        <v>0</v>
      </c>
      <c r="G19" s="457">
        <f>Input!$BI$7</f>
        <v>0</v>
      </c>
      <c r="H19" s="457">
        <f>Input!$BJ$7</f>
        <v>0</v>
      </c>
      <c r="I19" s="457">
        <f>Input!$BK$7</f>
        <v>0</v>
      </c>
      <c r="J19" s="457">
        <f>Input!$BL$7</f>
        <v>0</v>
      </c>
      <c r="K19" s="457">
        <f>Input!$BM$7</f>
        <v>0</v>
      </c>
      <c r="L19" s="457">
        <f>Input!$BN$7</f>
        <v>0</v>
      </c>
      <c r="M19" s="458">
        <f t="shared" si="3"/>
        <v>-1689928</v>
      </c>
      <c r="N19" s="428"/>
      <c r="O19" s="1185" t="s">
        <v>1277</v>
      </c>
      <c r="P19" s="1186"/>
      <c r="Q19" s="1186"/>
      <c r="R19" s="1187"/>
      <c r="T19" s="1194" t="s">
        <v>680</v>
      </c>
      <c r="U19" s="1195"/>
      <c r="V19" s="1195"/>
      <c r="W19" s="1195"/>
      <c r="X19" s="1196"/>
      <c r="AC19" s="444"/>
    </row>
    <row r="20" spans="1:29" ht="13.8" thickTop="1">
      <c r="A20" s="438">
        <v>19</v>
      </c>
      <c r="B20" s="428" t="s">
        <v>681</v>
      </c>
      <c r="C20" s="428"/>
      <c r="D20" s="457">
        <f>Input!$BO$7</f>
        <v>0</v>
      </c>
      <c r="E20" s="457">
        <f>Input!$BP$7</f>
        <v>0</v>
      </c>
      <c r="F20" s="457">
        <f>Input!$BQ$7</f>
        <v>0</v>
      </c>
      <c r="G20" s="457">
        <f>Input!$BR$7</f>
        <v>0</v>
      </c>
      <c r="H20" s="457">
        <f>Input!$BS$7</f>
        <v>0</v>
      </c>
      <c r="I20" s="457">
        <f>Input!$BT$7</f>
        <v>0</v>
      </c>
      <c r="J20" s="457">
        <f>Input!$BU$7</f>
        <v>0</v>
      </c>
      <c r="K20" s="457">
        <f>Input!$BV$7</f>
        <v>0</v>
      </c>
      <c r="L20" s="457">
        <f>Input!$BW$7</f>
        <v>0</v>
      </c>
      <c r="M20" s="458">
        <f t="shared" si="3"/>
        <v>0</v>
      </c>
      <c r="N20" s="428"/>
      <c r="O20" s="472" t="s">
        <v>187</v>
      </c>
      <c r="P20" s="473"/>
      <c r="Q20" s="473"/>
      <c r="R20" s="474"/>
      <c r="T20" s="475" t="s">
        <v>682</v>
      </c>
      <c r="X20" s="476"/>
      <c r="AC20" s="444"/>
    </row>
    <row r="21" spans="1:29">
      <c r="A21" s="438">
        <v>20</v>
      </c>
      <c r="B21" s="428" t="s">
        <v>683</v>
      </c>
      <c r="C21" s="428"/>
      <c r="D21" s="457">
        <f>Input!$BX$7</f>
        <v>0</v>
      </c>
      <c r="E21" s="457">
        <f>Input!$BY$7</f>
        <v>0</v>
      </c>
      <c r="F21" s="457">
        <f>Input!$BZ$7</f>
        <v>0</v>
      </c>
      <c r="G21" s="457">
        <f>Input!$CA$7</f>
        <v>0</v>
      </c>
      <c r="H21" s="457">
        <f>Input!$CB$7</f>
        <v>0</v>
      </c>
      <c r="I21" s="457">
        <f>Input!$CC$7</f>
        <v>0</v>
      </c>
      <c r="J21" s="457">
        <f>Input!$CD$7</f>
        <v>0</v>
      </c>
      <c r="K21" s="457">
        <f>Input!$CE$7</f>
        <v>0</v>
      </c>
      <c r="L21" s="457">
        <f>Input!$CF$7</f>
        <v>0</v>
      </c>
      <c r="M21" s="458">
        <f t="shared" si="3"/>
        <v>0</v>
      </c>
      <c r="N21" s="428"/>
      <c r="O21" s="477"/>
      <c r="R21" s="478"/>
      <c r="T21" s="479" t="s">
        <v>684</v>
      </c>
      <c r="W21" s="480">
        <f>M44</f>
        <v>4277712</v>
      </c>
      <c r="X21" s="476"/>
      <c r="Z21" s="470"/>
      <c r="AB21" s="446"/>
      <c r="AC21" s="444"/>
    </row>
    <row r="22" spans="1:29" ht="12.75" customHeight="1">
      <c r="A22" s="438">
        <v>21</v>
      </c>
      <c r="B22" s="428" t="s">
        <v>685</v>
      </c>
      <c r="C22" s="428"/>
      <c r="D22" s="457">
        <f>Input!$CG$7</f>
        <v>0</v>
      </c>
      <c r="E22" s="457">
        <f>Input!$CH$7</f>
        <v>0</v>
      </c>
      <c r="F22" s="457">
        <f>Input!$CI$7</f>
        <v>0</v>
      </c>
      <c r="G22" s="457">
        <f>Input!$CJ$7</f>
        <v>0</v>
      </c>
      <c r="H22" s="457">
        <f>Input!$CK$7</f>
        <v>0</v>
      </c>
      <c r="I22" s="457">
        <f>Input!$CL$7</f>
        <v>0</v>
      </c>
      <c r="J22" s="457">
        <f>Input!$CM$7</f>
        <v>0</v>
      </c>
      <c r="K22" s="457">
        <f>Input!$CN$7</f>
        <v>0</v>
      </c>
      <c r="L22" s="457">
        <f>Input!$CO$7</f>
        <v>0</v>
      </c>
      <c r="M22" s="458">
        <f t="shared" si="3"/>
        <v>0</v>
      </c>
      <c r="N22" s="446"/>
      <c r="O22" s="477" t="s">
        <v>686</v>
      </c>
      <c r="Q22" s="470">
        <f>M23</f>
        <v>3337223</v>
      </c>
      <c r="R22" s="481"/>
      <c r="T22" s="479" t="s">
        <v>687</v>
      </c>
      <c r="W22" s="482">
        <f>R30*-1</f>
        <v>2366251</v>
      </c>
      <c r="X22" s="476"/>
      <c r="AC22" s="444"/>
    </row>
    <row r="23" spans="1:29">
      <c r="A23" s="438">
        <v>22</v>
      </c>
      <c r="B23" s="469" t="s">
        <v>688</v>
      </c>
      <c r="C23" s="483"/>
      <c r="D23" s="484">
        <f>Input!$CP$7</f>
        <v>2304061</v>
      </c>
      <c r="E23" s="484">
        <f>Input!$CQ$7</f>
        <v>1033162</v>
      </c>
      <c r="F23" s="484">
        <f>Input!$CR$7</f>
        <v>0</v>
      </c>
      <c r="G23" s="484">
        <f>Input!$CS$7</f>
        <v>0</v>
      </c>
      <c r="H23" s="484">
        <f>Input!$CT$7</f>
        <v>0</v>
      </c>
      <c r="I23" s="484">
        <f>Input!$CU$7</f>
        <v>0</v>
      </c>
      <c r="J23" s="484">
        <f>Input!$CV$7</f>
        <v>0</v>
      </c>
      <c r="K23" s="484">
        <f>Input!$CW$7</f>
        <v>0</v>
      </c>
      <c r="L23" s="484">
        <f>Input!$CX$7</f>
        <v>0</v>
      </c>
      <c r="M23" s="485">
        <f t="shared" si="3"/>
        <v>3337223</v>
      </c>
      <c r="N23" s="428"/>
      <c r="O23" s="477"/>
      <c r="Q23" s="470"/>
      <c r="R23" s="481"/>
      <c r="T23" s="475" t="s">
        <v>1174</v>
      </c>
      <c r="X23" s="476">
        <f>SUM(W21:W22)</f>
        <v>6643963</v>
      </c>
      <c r="Z23" s="470"/>
      <c r="AC23" s="444"/>
    </row>
    <row r="24" spans="1:29">
      <c r="A24" s="438">
        <v>23</v>
      </c>
      <c r="B24" s="428" t="s">
        <v>689</v>
      </c>
      <c r="C24" s="486"/>
      <c r="D24" s="457">
        <f>Input!$CY$7</f>
        <v>0</v>
      </c>
      <c r="E24" s="457">
        <f>Input!$CZ$7</f>
        <v>0</v>
      </c>
      <c r="F24" s="457">
        <f>Input!$DA$7</f>
        <v>0</v>
      </c>
      <c r="G24" s="457">
        <f>Input!$DB$7</f>
        <v>0</v>
      </c>
      <c r="H24" s="457">
        <f>Input!$DC$7</f>
        <v>0</v>
      </c>
      <c r="I24" s="457">
        <f>Input!$DD$7</f>
        <v>0</v>
      </c>
      <c r="J24" s="457">
        <f>Input!$DE$7</f>
        <v>0</v>
      </c>
      <c r="K24" s="457">
        <f>Input!$DF$7</f>
        <v>0</v>
      </c>
      <c r="L24" s="457">
        <f>Input!$DG$7</f>
        <v>0</v>
      </c>
      <c r="M24" s="487">
        <f t="shared" si="3"/>
        <v>0</v>
      </c>
      <c r="N24" s="428"/>
      <c r="O24" s="488" t="s">
        <v>690</v>
      </c>
      <c r="Q24" s="458"/>
      <c r="R24" s="489">
        <f>SUM(M24:M28)</f>
        <v>-1658493</v>
      </c>
      <c r="T24" s="475"/>
      <c r="X24" s="476"/>
      <c r="Z24" s="470"/>
      <c r="AC24" s="444"/>
    </row>
    <row r="25" spans="1:29" ht="12.75" customHeight="1">
      <c r="A25" s="438">
        <v>24</v>
      </c>
      <c r="B25" s="428" t="s">
        <v>691</v>
      </c>
      <c r="C25" s="486"/>
      <c r="D25" s="457">
        <f>Input!DH6</f>
        <v>0</v>
      </c>
      <c r="E25" s="457">
        <f>Input!$DI$7</f>
        <v>0</v>
      </c>
      <c r="F25" s="457">
        <f>Input!$DJ$7</f>
        <v>0</v>
      </c>
      <c r="G25" s="457">
        <f>Input!$DK$7</f>
        <v>0</v>
      </c>
      <c r="H25" s="457">
        <f>Input!$DL$7</f>
        <v>0</v>
      </c>
      <c r="I25" s="457">
        <f>Input!$DM$7</f>
        <v>0</v>
      </c>
      <c r="J25" s="457">
        <f>Input!$DN$7</f>
        <v>0</v>
      </c>
      <c r="K25" s="457">
        <f>Input!$DO$7</f>
        <v>0</v>
      </c>
      <c r="L25" s="457">
        <f>Input!$DP$7</f>
        <v>0</v>
      </c>
      <c r="M25" s="487">
        <f t="shared" si="3"/>
        <v>0</v>
      </c>
      <c r="N25" s="428"/>
      <c r="O25" s="477"/>
      <c r="Q25" s="458"/>
      <c r="R25" s="489"/>
      <c r="T25" s="490" t="s">
        <v>692</v>
      </c>
      <c r="U25" s="491"/>
      <c r="V25" s="491"/>
      <c r="W25" s="492">
        <f>(M26+M39)*-1</f>
        <v>173625</v>
      </c>
      <c r="X25" s="476"/>
      <c r="Z25" s="470"/>
      <c r="AC25" s="444"/>
    </row>
    <row r="26" spans="1:29">
      <c r="A26" s="438">
        <v>25</v>
      </c>
      <c r="B26" s="428" t="s">
        <v>693</v>
      </c>
      <c r="C26" s="486"/>
      <c r="D26" s="457">
        <f>Input!$DQ$7</f>
        <v>-102219</v>
      </c>
      <c r="E26" s="457">
        <f>Input!$DR$7</f>
        <v>-28008</v>
      </c>
      <c r="F26" s="457">
        <f>Input!$DS$7</f>
        <v>0</v>
      </c>
      <c r="G26" s="457">
        <f>Input!$DT$7</f>
        <v>0</v>
      </c>
      <c r="H26" s="457">
        <f>Input!$DU$7</f>
        <v>0</v>
      </c>
      <c r="I26" s="457">
        <f>Input!$DV$7</f>
        <v>0</v>
      </c>
      <c r="J26" s="457">
        <f>Input!$DW$7</f>
        <v>0</v>
      </c>
      <c r="K26" s="457">
        <f>Input!$DX$7</f>
        <v>0</v>
      </c>
      <c r="L26" s="457">
        <f>Input!$DY$7</f>
        <v>0</v>
      </c>
      <c r="M26" s="487">
        <f t="shared" si="3"/>
        <v>-130227</v>
      </c>
      <c r="N26" s="428"/>
      <c r="O26" s="477" t="s">
        <v>694</v>
      </c>
      <c r="Q26" s="458">
        <f>M36</f>
        <v>3306740</v>
      </c>
      <c r="R26" s="493"/>
      <c r="T26" s="475" t="s">
        <v>695</v>
      </c>
      <c r="W26" s="494">
        <f>(M21+M34)*-1</f>
        <v>0</v>
      </c>
      <c r="X26" s="476"/>
      <c r="Z26" s="470"/>
      <c r="AC26" s="444"/>
    </row>
    <row r="27" spans="1:29" ht="12.75" customHeight="1">
      <c r="A27" s="438">
        <v>26</v>
      </c>
      <c r="B27" s="428" t="s">
        <v>696</v>
      </c>
      <c r="C27" s="486"/>
      <c r="D27" s="457">
        <f>Input!$DZ$7</f>
        <v>0</v>
      </c>
      <c r="E27" s="457">
        <f>Input!$EA$7</f>
        <v>0</v>
      </c>
      <c r="F27" s="457">
        <f>Input!$EB$7</f>
        <v>0</v>
      </c>
      <c r="G27" s="457">
        <f>Input!$EC$7</f>
        <v>0</v>
      </c>
      <c r="H27" s="457">
        <f>Input!$ED$7</f>
        <v>0</v>
      </c>
      <c r="I27" s="457">
        <f>Input!$EE$7</f>
        <v>0</v>
      </c>
      <c r="J27" s="457">
        <f>Input!$EF$7</f>
        <v>0</v>
      </c>
      <c r="K27" s="457">
        <f>Input!$EG$7</f>
        <v>0</v>
      </c>
      <c r="L27" s="457">
        <f>Input!EH6</f>
        <v>0</v>
      </c>
      <c r="M27" s="487">
        <f t="shared" si="3"/>
        <v>0</v>
      </c>
      <c r="N27" s="428"/>
      <c r="O27" s="477"/>
      <c r="Q27" s="458"/>
      <c r="R27" s="493"/>
      <c r="T27" s="479" t="s">
        <v>697</v>
      </c>
      <c r="U27" s="467"/>
      <c r="V27" s="467"/>
      <c r="W27" s="495">
        <f>SUM(W25:W26)</f>
        <v>173625</v>
      </c>
      <c r="X27" s="496"/>
      <c r="AC27" s="444"/>
    </row>
    <row r="28" spans="1:29">
      <c r="A28" s="438">
        <v>27</v>
      </c>
      <c r="B28" s="428" t="s">
        <v>1375</v>
      </c>
      <c r="C28" s="486"/>
      <c r="D28" s="457">
        <f>Input!$EI$7</f>
        <v>-1385304</v>
      </c>
      <c r="E28" s="457">
        <f>Input!$EJ$7</f>
        <v>-142962</v>
      </c>
      <c r="F28" s="457">
        <f>Input!$EK$7</f>
        <v>0</v>
      </c>
      <c r="G28" s="457">
        <f>Input!$EL$7</f>
        <v>0</v>
      </c>
      <c r="H28" s="457">
        <f>Input!$EM$7</f>
        <v>0</v>
      </c>
      <c r="I28" s="457">
        <f>Input!$EN$7</f>
        <v>0</v>
      </c>
      <c r="J28" s="457">
        <f>Input!$EO$7</f>
        <v>0</v>
      </c>
      <c r="K28" s="457">
        <f>Input!$EP$7</f>
        <v>0</v>
      </c>
      <c r="L28" s="457">
        <f>Input!$EQ$7</f>
        <v>0</v>
      </c>
      <c r="M28" s="487">
        <f t="shared" si="3"/>
        <v>-1528266</v>
      </c>
      <c r="N28" s="428"/>
      <c r="O28" s="488" t="s">
        <v>699</v>
      </c>
      <c r="Q28" s="458"/>
      <c r="R28" s="489">
        <f>SUM(M37:M41)</f>
        <v>-707758</v>
      </c>
      <c r="T28" s="475" t="s">
        <v>700</v>
      </c>
      <c r="W28" s="476">
        <f>(M27+M40)*-1</f>
        <v>0</v>
      </c>
      <c r="X28" s="496"/>
      <c r="Z28" s="470"/>
      <c r="AC28" s="444"/>
    </row>
    <row r="29" spans="1:29">
      <c r="A29" s="438">
        <v>28</v>
      </c>
      <c r="B29" s="497" t="s">
        <v>39</v>
      </c>
      <c r="C29" s="483"/>
      <c r="D29" s="465">
        <f t="shared" ref="D29:L29" si="4">SUM(D23:D28)</f>
        <v>816538</v>
      </c>
      <c r="E29" s="465">
        <f t="shared" si="4"/>
        <v>862192</v>
      </c>
      <c r="F29" s="465">
        <f t="shared" si="4"/>
        <v>0</v>
      </c>
      <c r="G29" s="465">
        <f t="shared" si="4"/>
        <v>0</v>
      </c>
      <c r="H29" s="465">
        <f t="shared" si="4"/>
        <v>0</v>
      </c>
      <c r="I29" s="465">
        <f t="shared" si="4"/>
        <v>0</v>
      </c>
      <c r="J29" s="465">
        <f t="shared" si="4"/>
        <v>0</v>
      </c>
      <c r="K29" s="465">
        <f t="shared" si="4"/>
        <v>0</v>
      </c>
      <c r="L29" s="465">
        <f t="shared" si="4"/>
        <v>0</v>
      </c>
      <c r="M29" s="465">
        <f t="shared" si="3"/>
        <v>1678730</v>
      </c>
      <c r="N29" s="428"/>
      <c r="O29" s="488"/>
      <c r="Q29" s="458"/>
      <c r="R29" s="498"/>
      <c r="T29" s="475" t="s">
        <v>701</v>
      </c>
      <c r="W29" s="494">
        <f>(M22+M35)*-1</f>
        <v>0</v>
      </c>
      <c r="X29" s="496"/>
      <c r="AC29" s="444"/>
    </row>
    <row r="30" spans="1:29">
      <c r="A30" s="438">
        <v>29</v>
      </c>
      <c r="B30" s="428"/>
      <c r="C30" s="486"/>
      <c r="D30" s="486"/>
      <c r="E30" s="486"/>
      <c r="F30" s="486"/>
      <c r="G30" s="486"/>
      <c r="H30" s="486"/>
      <c r="I30" s="486"/>
      <c r="J30" s="486"/>
      <c r="K30" s="486"/>
      <c r="L30" s="486"/>
      <c r="M30" s="487"/>
      <c r="N30" s="428"/>
      <c r="O30" s="499" t="s">
        <v>188</v>
      </c>
      <c r="P30" s="500"/>
      <c r="Q30" s="501">
        <f>Q26+Q22</f>
        <v>6643963</v>
      </c>
      <c r="R30" s="502">
        <f>R28+R24</f>
        <v>-2366251</v>
      </c>
      <c r="T30" s="479" t="s">
        <v>702</v>
      </c>
      <c r="U30" s="467"/>
      <c r="V30" s="467"/>
      <c r="W30" s="495">
        <f>SUM(W28:W29)</f>
        <v>0</v>
      </c>
      <c r="X30" s="496"/>
      <c r="AC30" s="444"/>
    </row>
    <row r="31" spans="1:29">
      <c r="A31" s="438">
        <v>30</v>
      </c>
      <c r="B31" s="469" t="s">
        <v>703</v>
      </c>
      <c r="C31" s="469"/>
      <c r="D31" s="465">
        <f t="shared" ref="D31:L31" si="5">D36-SUM(D32:D35)</f>
        <v>874728</v>
      </c>
      <c r="E31" s="465">
        <f t="shared" si="5"/>
        <v>2188715</v>
      </c>
      <c r="F31" s="465">
        <f t="shared" si="5"/>
        <v>243297</v>
      </c>
      <c r="G31" s="465">
        <f t="shared" si="5"/>
        <v>0</v>
      </c>
      <c r="H31" s="465">
        <f t="shared" si="5"/>
        <v>0</v>
      </c>
      <c r="I31" s="465">
        <f t="shared" si="5"/>
        <v>0</v>
      </c>
      <c r="J31" s="465">
        <f t="shared" si="5"/>
        <v>0</v>
      </c>
      <c r="K31" s="465">
        <f t="shared" si="5"/>
        <v>0</v>
      </c>
      <c r="L31" s="465">
        <f t="shared" si="5"/>
        <v>0</v>
      </c>
      <c r="M31" s="465">
        <f t="shared" ref="M31:M42" si="6">D31+E31+F31+G31+H31+I31+J31+K31+L31</f>
        <v>3306740</v>
      </c>
      <c r="N31" s="428"/>
      <c r="O31" s="477" t="s">
        <v>189</v>
      </c>
      <c r="Q31" s="446"/>
      <c r="R31" s="481"/>
      <c r="T31" s="503" t="s">
        <v>704</v>
      </c>
      <c r="U31" s="504"/>
      <c r="V31" s="504"/>
      <c r="W31" s="505">
        <f>W27+W30</f>
        <v>173625</v>
      </c>
      <c r="X31" s="476"/>
      <c r="Z31" s="470"/>
      <c r="AC31" s="444"/>
    </row>
    <row r="32" spans="1:29">
      <c r="A32" s="438">
        <v>31</v>
      </c>
      <c r="B32" s="428" t="s">
        <v>679</v>
      </c>
      <c r="C32" s="428"/>
      <c r="D32" s="457">
        <f>Input!$ER$7</f>
        <v>0</v>
      </c>
      <c r="E32" s="457">
        <f>Input!$ES$7</f>
        <v>0</v>
      </c>
      <c r="F32" s="457">
        <f>Input!$ET$7</f>
        <v>0</v>
      </c>
      <c r="G32" s="457">
        <f>Input!$EU$7</f>
        <v>0</v>
      </c>
      <c r="H32" s="457">
        <f>Input!$EV$7</f>
        <v>0</v>
      </c>
      <c r="I32" s="457">
        <f>Input!$EW$7</f>
        <v>0</v>
      </c>
      <c r="J32" s="457">
        <f>Input!$EX$7</f>
        <v>0</v>
      </c>
      <c r="K32" s="457">
        <f>Input!$EY$7</f>
        <v>0</v>
      </c>
      <c r="L32" s="457">
        <f>Input!$EZ$7</f>
        <v>0</v>
      </c>
      <c r="M32" s="487">
        <f t="shared" si="6"/>
        <v>0</v>
      </c>
      <c r="N32" s="428"/>
      <c r="O32" s="506" t="s">
        <v>1278</v>
      </c>
      <c r="P32" s="437"/>
      <c r="Q32" s="507">
        <f>Input!$SQ$7</f>
        <v>6643963</v>
      </c>
      <c r="R32" s="508"/>
      <c r="T32" s="475"/>
      <c r="X32" s="476"/>
      <c r="Z32" s="470"/>
      <c r="AC32" s="444"/>
    </row>
    <row r="33" spans="1:29">
      <c r="A33" s="438">
        <v>32</v>
      </c>
      <c r="B33" s="428" t="s">
        <v>681</v>
      </c>
      <c r="C33" s="428"/>
      <c r="D33" s="457">
        <f>Input!$FA$7</f>
        <v>0</v>
      </c>
      <c r="E33" s="457">
        <f>Input!$FB$7</f>
        <v>0</v>
      </c>
      <c r="F33" s="457">
        <f>Input!$FC$7</f>
        <v>0</v>
      </c>
      <c r="G33" s="457">
        <f>Input!$FD$7</f>
        <v>0</v>
      </c>
      <c r="H33" s="457">
        <f>Input!$FE$7</f>
        <v>0</v>
      </c>
      <c r="I33" s="457">
        <f>Input!$FF$7</f>
        <v>0</v>
      </c>
      <c r="J33" s="457">
        <f>Input!$FG$7</f>
        <v>0</v>
      </c>
      <c r="K33" s="457">
        <f>Input!$FH$7</f>
        <v>0</v>
      </c>
      <c r="L33" s="457">
        <f>Input!$FI$7</f>
        <v>0</v>
      </c>
      <c r="M33" s="487">
        <f t="shared" si="6"/>
        <v>0</v>
      </c>
      <c r="N33" s="428"/>
      <c r="O33" s="506"/>
      <c r="P33" s="437"/>
      <c r="Q33" s="458"/>
      <c r="R33" s="508"/>
      <c r="T33" s="475" t="s">
        <v>705</v>
      </c>
      <c r="W33" s="470">
        <f>(M19+M32)*-1</f>
        <v>1689928</v>
      </c>
      <c r="X33" s="476"/>
      <c r="AC33" s="444"/>
    </row>
    <row r="34" spans="1:29">
      <c r="A34" s="438">
        <v>33</v>
      </c>
      <c r="B34" s="428" t="s">
        <v>683</v>
      </c>
      <c r="C34" s="428"/>
      <c r="D34" s="457">
        <f>Input!$FJ$7</f>
        <v>0</v>
      </c>
      <c r="E34" s="457">
        <f>Input!$FK$7</f>
        <v>0</v>
      </c>
      <c r="F34" s="457">
        <f>Input!$FL$7</f>
        <v>0</v>
      </c>
      <c r="G34" s="457">
        <f>Input!$FM$7</f>
        <v>0</v>
      </c>
      <c r="H34" s="457">
        <f>Input!$FN$7</f>
        <v>0</v>
      </c>
      <c r="I34" s="457">
        <f>Input!$FO$7</f>
        <v>0</v>
      </c>
      <c r="J34" s="457">
        <f>Input!$FP$7</f>
        <v>0</v>
      </c>
      <c r="K34" s="457">
        <f>Input!$FQ$7</f>
        <v>0</v>
      </c>
      <c r="L34" s="457">
        <f>Input!$FR$7</f>
        <v>0</v>
      </c>
      <c r="M34" s="487">
        <f t="shared" si="6"/>
        <v>0</v>
      </c>
      <c r="N34" s="428"/>
      <c r="O34" s="509" t="s">
        <v>1279</v>
      </c>
      <c r="P34" s="510"/>
      <c r="Q34" s="428" t="s">
        <v>190</v>
      </c>
      <c r="R34" s="511">
        <f>Input!$SR$7</f>
        <v>-2366251</v>
      </c>
      <c r="T34" s="475" t="s">
        <v>706</v>
      </c>
      <c r="W34" s="512">
        <f>(M24+M37)*-1</f>
        <v>0</v>
      </c>
      <c r="X34" s="476"/>
      <c r="AC34" s="444"/>
    </row>
    <row r="35" spans="1:29" ht="13.8" thickBot="1">
      <c r="A35" s="438">
        <v>34</v>
      </c>
      <c r="B35" s="428" t="s">
        <v>685</v>
      </c>
      <c r="C35" s="428"/>
      <c r="D35" s="457">
        <f>Input!$FS$7</f>
        <v>0</v>
      </c>
      <c r="E35" s="457">
        <f>Input!$FT$7</f>
        <v>0</v>
      </c>
      <c r="F35" s="457">
        <f>Input!$FU$7</f>
        <v>0</v>
      </c>
      <c r="G35" s="457">
        <f>Input!$FV$7</f>
        <v>0</v>
      </c>
      <c r="H35" s="457">
        <f>Input!$FW$7</f>
        <v>0</v>
      </c>
      <c r="I35" s="457">
        <f>Input!$FX$7</f>
        <v>0</v>
      </c>
      <c r="J35" s="457">
        <f>Input!$FY$7</f>
        <v>0</v>
      </c>
      <c r="K35" s="457">
        <f>Input!$FZ$7</f>
        <v>0</v>
      </c>
      <c r="L35" s="457">
        <f>Input!$GA$7</f>
        <v>0</v>
      </c>
      <c r="M35" s="487">
        <f t="shared" si="6"/>
        <v>0</v>
      </c>
      <c r="N35" s="428"/>
      <c r="O35" s="513" t="s">
        <v>191</v>
      </c>
      <c r="P35" s="514"/>
      <c r="Q35" s="515">
        <f>Q30-Q32</f>
        <v>0</v>
      </c>
      <c r="R35" s="516">
        <f>R30-R34</f>
        <v>0</v>
      </c>
      <c r="T35" s="479" t="s">
        <v>707</v>
      </c>
      <c r="U35" s="467"/>
      <c r="V35" s="467"/>
      <c r="W35" s="480">
        <f>SUM(W33:W34)</f>
        <v>1689928</v>
      </c>
      <c r="X35" s="496"/>
      <c r="AC35" s="444"/>
    </row>
    <row r="36" spans="1:29" ht="13.8" thickTop="1">
      <c r="A36" s="438">
        <v>35</v>
      </c>
      <c r="B36" s="469" t="s">
        <v>708</v>
      </c>
      <c r="C36" s="483"/>
      <c r="D36" s="484">
        <f>Input!$GB$7</f>
        <v>874728</v>
      </c>
      <c r="E36" s="484">
        <f>Input!$GC$7</f>
        <v>2188715</v>
      </c>
      <c r="F36" s="484">
        <f>Input!$GD$7</f>
        <v>243297</v>
      </c>
      <c r="G36" s="484">
        <f>Input!$GE$7</f>
        <v>0</v>
      </c>
      <c r="H36" s="484">
        <f>Input!$GF$7</f>
        <v>0</v>
      </c>
      <c r="I36" s="484">
        <f>Input!$GG$7</f>
        <v>0</v>
      </c>
      <c r="J36" s="484">
        <f>Input!$GH$7</f>
        <v>0</v>
      </c>
      <c r="K36" s="484">
        <f>Input!$GI$7</f>
        <v>0</v>
      </c>
      <c r="L36" s="484">
        <f>Input!$GJ$7</f>
        <v>0</v>
      </c>
      <c r="M36" s="485">
        <f t="shared" si="6"/>
        <v>3306740</v>
      </c>
      <c r="N36" s="428"/>
      <c r="Q36" s="517" t="str">
        <f>IF(Q30&lt;&gt;Q32,"Out of Balance","Balanced")</f>
        <v>Balanced</v>
      </c>
      <c r="R36" s="517" t="str">
        <f>IF(R30&lt;&gt;R34,"Out of Balance","Balanced")</f>
        <v>Balanced</v>
      </c>
      <c r="T36" s="475" t="s">
        <v>709</v>
      </c>
      <c r="W36" s="470">
        <f>(M20+M33)*-1</f>
        <v>0</v>
      </c>
      <c r="X36" s="476"/>
    </row>
    <row r="37" spans="1:29">
      <c r="A37" s="438">
        <v>36</v>
      </c>
      <c r="B37" s="428" t="s">
        <v>689</v>
      </c>
      <c r="C37" s="486"/>
      <c r="D37" s="457">
        <f>Input!$GK$7</f>
        <v>0</v>
      </c>
      <c r="E37" s="457">
        <f>Input!$GL$7</f>
        <v>0</v>
      </c>
      <c r="F37" s="457">
        <f>Input!$GM$7</f>
        <v>0</v>
      </c>
      <c r="G37" s="457">
        <f>Input!$GN$7</f>
        <v>0</v>
      </c>
      <c r="H37" s="457">
        <f>Input!$GO$7</f>
        <v>0</v>
      </c>
      <c r="I37" s="457">
        <f>Input!$GP$7</f>
        <v>0</v>
      </c>
      <c r="J37" s="457">
        <f>Input!$GQ$7</f>
        <v>0</v>
      </c>
      <c r="K37" s="457">
        <f>Input!$GR$7</f>
        <v>0</v>
      </c>
      <c r="L37" s="457">
        <f>Input!$GS$7</f>
        <v>0</v>
      </c>
      <c r="M37" s="487">
        <f t="shared" si="6"/>
        <v>0</v>
      </c>
      <c r="N37" s="428"/>
      <c r="T37" s="475" t="s">
        <v>710</v>
      </c>
      <c r="W37" s="512">
        <f>(M25+M38)*-1</f>
        <v>0</v>
      </c>
      <c r="X37" s="496"/>
    </row>
    <row r="38" spans="1:29">
      <c r="A38" s="438">
        <v>37</v>
      </c>
      <c r="B38" s="428" t="s">
        <v>691</v>
      </c>
      <c r="C38" s="486"/>
      <c r="D38" s="457">
        <f>Input!$GT$7</f>
        <v>0</v>
      </c>
      <c r="E38" s="457">
        <f>Input!$GU$7</f>
        <v>0</v>
      </c>
      <c r="F38" s="457">
        <f>Input!$GV$7</f>
        <v>0</v>
      </c>
      <c r="G38" s="457">
        <f>Input!$GW$7</f>
        <v>0</v>
      </c>
      <c r="H38" s="457">
        <f>Input!$GX$7</f>
        <v>0</v>
      </c>
      <c r="I38" s="457">
        <f>Input!$GY$7</f>
        <v>0</v>
      </c>
      <c r="J38" s="457">
        <f>Input!$GZ$7</f>
        <v>0</v>
      </c>
      <c r="K38" s="457">
        <f>Input!$HA$7</f>
        <v>0</v>
      </c>
      <c r="L38" s="457">
        <f>Input!$HB$7</f>
        <v>0</v>
      </c>
      <c r="M38" s="487">
        <f t="shared" si="6"/>
        <v>0</v>
      </c>
      <c r="N38" s="428"/>
      <c r="T38" s="479" t="s">
        <v>711</v>
      </c>
      <c r="U38" s="467"/>
      <c r="V38" s="467"/>
      <c r="W38" s="480">
        <f>SUM(W36:W37)</f>
        <v>0</v>
      </c>
      <c r="X38" s="476"/>
    </row>
    <row r="39" spans="1:29">
      <c r="A39" s="438">
        <v>38</v>
      </c>
      <c r="B39" s="428" t="s">
        <v>693</v>
      </c>
      <c r="C39" s="486"/>
      <c r="D39" s="457">
        <f>Input!$HC$7</f>
        <v>-1080</v>
      </c>
      <c r="E39" s="457">
        <f>Input!$HD$7</f>
        <v>-39426</v>
      </c>
      <c r="F39" s="457">
        <f>Input!$HE$7</f>
        <v>-2892</v>
      </c>
      <c r="G39" s="457">
        <f>Input!$HF$7</f>
        <v>0</v>
      </c>
      <c r="H39" s="457">
        <f>Input!$HG$7</f>
        <v>0</v>
      </c>
      <c r="I39" s="457">
        <f>Input!$HH$7</f>
        <v>0</v>
      </c>
      <c r="J39" s="457">
        <f>Input!$HI$7</f>
        <v>0</v>
      </c>
      <c r="K39" s="457">
        <f>Input!$HJ$7</f>
        <v>0</v>
      </c>
      <c r="L39" s="457">
        <f>Input!$HK$7</f>
        <v>0</v>
      </c>
      <c r="M39" s="487">
        <f t="shared" si="6"/>
        <v>-43398</v>
      </c>
      <c r="N39" s="428"/>
      <c r="T39" s="475" t="s">
        <v>712</v>
      </c>
      <c r="W39" s="470"/>
      <c r="X39" s="476">
        <f>W38+W35</f>
        <v>1689928</v>
      </c>
      <c r="AC39" s="446"/>
    </row>
    <row r="40" spans="1:29" ht="13.5" customHeight="1">
      <c r="A40" s="438">
        <v>39</v>
      </c>
      <c r="B40" s="428" t="s">
        <v>696</v>
      </c>
      <c r="C40" s="486"/>
      <c r="D40" s="457">
        <f>Input!$HL$7</f>
        <v>0</v>
      </c>
      <c r="E40" s="457">
        <f>Input!$HM$7</f>
        <v>0</v>
      </c>
      <c r="F40" s="457">
        <f>Input!$HN$7</f>
        <v>0</v>
      </c>
      <c r="G40" s="457">
        <f>Input!$HO$7</f>
        <v>0</v>
      </c>
      <c r="H40" s="457">
        <f>Input!$HP$7</f>
        <v>0</v>
      </c>
      <c r="I40" s="457">
        <f>Input!$HQ$7</f>
        <v>0</v>
      </c>
      <c r="J40" s="457">
        <f>Input!$HR$7</f>
        <v>0</v>
      </c>
      <c r="K40" s="457">
        <f>Input!$HS$7</f>
        <v>0</v>
      </c>
      <c r="L40" s="457">
        <f>Input!$HT$7</f>
        <v>0</v>
      </c>
      <c r="M40" s="487">
        <f t="shared" si="6"/>
        <v>0</v>
      </c>
      <c r="N40" s="428"/>
      <c r="T40" s="475"/>
      <c r="X40" s="496"/>
    </row>
    <row r="41" spans="1:29">
      <c r="A41" s="438">
        <v>40</v>
      </c>
      <c r="B41" s="428" t="s">
        <v>1375</v>
      </c>
      <c r="C41" s="486"/>
      <c r="D41" s="457">
        <f>Input!$HU$7</f>
        <v>-324704</v>
      </c>
      <c r="E41" s="457">
        <f>Input!$HV$7</f>
        <v>-322768</v>
      </c>
      <c r="F41" s="457">
        <f>Input!$HW$7</f>
        <v>-16888</v>
      </c>
      <c r="G41" s="457">
        <f>Input!$HX$7</f>
        <v>0</v>
      </c>
      <c r="H41" s="457">
        <f>Input!$HY$7</f>
        <v>0</v>
      </c>
      <c r="I41" s="457">
        <f>Input!$HZ$7</f>
        <v>0</v>
      </c>
      <c r="J41" s="457">
        <f>Input!$IA$7</f>
        <v>0</v>
      </c>
      <c r="K41" s="457">
        <f>Input!$IB$7</f>
        <v>0</v>
      </c>
      <c r="L41" s="457">
        <f>Input!$IC$7</f>
        <v>0</v>
      </c>
      <c r="M41" s="487">
        <f t="shared" si="6"/>
        <v>-664360</v>
      </c>
      <c r="N41" s="428"/>
      <c r="T41" s="475" t="s">
        <v>695</v>
      </c>
      <c r="W41" s="470">
        <f>(M21+M34)*-1</f>
        <v>0</v>
      </c>
      <c r="X41" s="476"/>
    </row>
    <row r="42" spans="1:29">
      <c r="A42" s="438">
        <v>41</v>
      </c>
      <c r="B42" s="497" t="s">
        <v>40</v>
      </c>
      <c r="C42" s="483"/>
      <c r="D42" s="465">
        <f t="shared" ref="D42:L42" si="7">SUM(D36:D41)</f>
        <v>548944</v>
      </c>
      <c r="E42" s="465">
        <f t="shared" si="7"/>
        <v>1826521</v>
      </c>
      <c r="F42" s="465">
        <f t="shared" si="7"/>
        <v>223517</v>
      </c>
      <c r="G42" s="465">
        <f t="shared" si="7"/>
        <v>0</v>
      </c>
      <c r="H42" s="465">
        <f t="shared" si="7"/>
        <v>0</v>
      </c>
      <c r="I42" s="465">
        <f t="shared" si="7"/>
        <v>0</v>
      </c>
      <c r="J42" s="465">
        <f t="shared" si="7"/>
        <v>0</v>
      </c>
      <c r="K42" s="465">
        <f t="shared" si="7"/>
        <v>0</v>
      </c>
      <c r="L42" s="465">
        <f t="shared" si="7"/>
        <v>0</v>
      </c>
      <c r="M42" s="465">
        <f t="shared" si="6"/>
        <v>2598982</v>
      </c>
      <c r="N42" s="428"/>
      <c r="T42" s="475" t="s">
        <v>701</v>
      </c>
      <c r="W42" s="512">
        <f>(M22+M35)*-1</f>
        <v>0</v>
      </c>
      <c r="X42" s="476"/>
    </row>
    <row r="43" spans="1:29" ht="18.75" customHeight="1">
      <c r="A43" s="438">
        <v>42</v>
      </c>
      <c r="B43" s="428"/>
      <c r="C43" s="486"/>
      <c r="D43" s="486"/>
      <c r="E43" s="486"/>
      <c r="F43" s="486"/>
      <c r="G43" s="486"/>
      <c r="H43" s="486"/>
      <c r="I43" s="486"/>
      <c r="J43" s="486"/>
      <c r="K43" s="486"/>
      <c r="L43" s="486"/>
      <c r="M43" s="487"/>
      <c r="N43" s="428"/>
      <c r="T43" s="479" t="s">
        <v>713</v>
      </c>
      <c r="U43" s="467"/>
      <c r="V43" s="467"/>
      <c r="W43" s="480">
        <f>SUM(W41:W42)</f>
        <v>0</v>
      </c>
      <c r="X43" s="496"/>
    </row>
    <row r="44" spans="1:29">
      <c r="A44" s="438">
        <v>43</v>
      </c>
      <c r="B44" s="497" t="s">
        <v>714</v>
      </c>
      <c r="C44" s="483"/>
      <c r="D44" s="465">
        <f t="shared" ref="D44:L44" si="8">D42+D29</f>
        <v>1365482</v>
      </c>
      <c r="E44" s="465">
        <f t="shared" si="8"/>
        <v>2688713</v>
      </c>
      <c r="F44" s="465">
        <f t="shared" si="8"/>
        <v>223517</v>
      </c>
      <c r="G44" s="465">
        <f t="shared" si="8"/>
        <v>0</v>
      </c>
      <c r="H44" s="465">
        <f t="shared" si="8"/>
        <v>0</v>
      </c>
      <c r="I44" s="465">
        <f t="shared" si="8"/>
        <v>0</v>
      </c>
      <c r="J44" s="465">
        <f t="shared" si="8"/>
        <v>0</v>
      </c>
      <c r="K44" s="465">
        <f t="shared" si="8"/>
        <v>0</v>
      </c>
      <c r="L44" s="465">
        <f t="shared" si="8"/>
        <v>0</v>
      </c>
      <c r="M44" s="465">
        <f>D44+E44+F44+G44+H44+I44+J44+K44+L44</f>
        <v>4277712</v>
      </c>
      <c r="N44" s="428"/>
      <c r="T44" s="475"/>
      <c r="X44" s="476"/>
    </row>
    <row r="45" spans="1:29">
      <c r="A45" s="438">
        <v>44</v>
      </c>
      <c r="B45" s="440"/>
      <c r="C45" s="440"/>
      <c r="D45" s="458"/>
      <c r="E45" s="458"/>
      <c r="F45" s="458"/>
      <c r="G45" s="458"/>
      <c r="H45" s="458"/>
      <c r="I45" s="458"/>
      <c r="J45" s="458"/>
      <c r="K45" s="458"/>
      <c r="L45" s="458"/>
      <c r="M45" s="458"/>
      <c r="N45" s="440"/>
      <c r="T45" s="475" t="s">
        <v>706</v>
      </c>
      <c r="W45" s="470">
        <f>(M24+M37)*-1</f>
        <v>0</v>
      </c>
      <c r="X45" s="476"/>
    </row>
    <row r="46" spans="1:29">
      <c r="A46" s="438">
        <v>45</v>
      </c>
      <c r="B46" s="449" t="s">
        <v>6</v>
      </c>
      <c r="C46" s="449"/>
      <c r="D46" s="458"/>
      <c r="E46" s="458"/>
      <c r="F46" s="458"/>
      <c r="G46" s="458"/>
      <c r="H46" s="458"/>
      <c r="I46" s="458"/>
      <c r="J46" s="458"/>
      <c r="K46" s="458"/>
      <c r="L46" s="458"/>
      <c r="M46" s="458"/>
      <c r="N46" s="440"/>
      <c r="T46" s="475" t="s">
        <v>710</v>
      </c>
      <c r="W46" s="512">
        <f>(M25+M38)*-1</f>
        <v>0</v>
      </c>
      <c r="X46" s="476"/>
    </row>
    <row r="47" spans="1:29">
      <c r="A47" s="438">
        <v>46</v>
      </c>
      <c r="B47" s="464" t="s">
        <v>7</v>
      </c>
      <c r="C47" s="464"/>
      <c r="D47" s="518">
        <f>Input!$ID$7</f>
        <v>0</v>
      </c>
      <c r="E47" s="518">
        <f>Input!$IE$7</f>
        <v>0</v>
      </c>
      <c r="F47" s="518">
        <f>Input!$IF$7</f>
        <v>0</v>
      </c>
      <c r="G47" s="518">
        <f>Input!$IG$7</f>
        <v>10266404</v>
      </c>
      <c r="H47" s="518">
        <f>Input!$IH$7</f>
        <v>0</v>
      </c>
      <c r="I47" s="518">
        <f>Input!$II$7</f>
        <v>0</v>
      </c>
      <c r="J47" s="518">
        <f>Input!$IJ$7</f>
        <v>-755480</v>
      </c>
      <c r="K47" s="518">
        <f>Input!$IK$7</f>
        <v>0</v>
      </c>
      <c r="L47" s="518">
        <f>Input!$IL$7</f>
        <v>0</v>
      </c>
      <c r="M47" s="465">
        <f>D47+E47+F47+G47+H47+I47+J47+K47+L47</f>
        <v>9510924</v>
      </c>
      <c r="N47" s="440"/>
      <c r="T47" s="479" t="s">
        <v>715</v>
      </c>
      <c r="U47" s="467"/>
      <c r="V47" s="467"/>
      <c r="W47" s="480">
        <f>SUM(W45:W46)</f>
        <v>0</v>
      </c>
      <c r="X47" s="496"/>
    </row>
    <row r="48" spans="1:29">
      <c r="A48" s="438">
        <v>47</v>
      </c>
      <c r="B48" s="440"/>
      <c r="C48" s="440"/>
      <c r="D48" s="458"/>
      <c r="E48" s="458"/>
      <c r="F48" s="458"/>
      <c r="G48" s="458"/>
      <c r="H48" s="458"/>
      <c r="I48" s="458"/>
      <c r="J48" s="458"/>
      <c r="K48" s="458"/>
      <c r="L48" s="458"/>
      <c r="M48" s="458"/>
      <c r="N48" s="440"/>
      <c r="T48" s="475"/>
      <c r="X48" s="505">
        <f>W43-W47</f>
        <v>0</v>
      </c>
    </row>
    <row r="49" spans="1:28">
      <c r="A49" s="438">
        <v>48</v>
      </c>
      <c r="B49" s="449" t="s">
        <v>8</v>
      </c>
      <c r="C49" s="449"/>
      <c r="D49" s="458"/>
      <c r="E49" s="458"/>
      <c r="F49" s="458"/>
      <c r="G49" s="458"/>
      <c r="H49" s="458"/>
      <c r="I49" s="458"/>
      <c r="J49" s="458"/>
      <c r="K49" s="458"/>
      <c r="L49" s="458"/>
      <c r="M49" s="458"/>
      <c r="N49" s="440"/>
      <c r="O49" s="446"/>
      <c r="T49" s="519" t="s">
        <v>186</v>
      </c>
      <c r="U49" s="504"/>
      <c r="V49" s="520"/>
      <c r="W49" s="520"/>
      <c r="X49" s="505">
        <f>SUM(X23:X48)</f>
        <v>8333891</v>
      </c>
    </row>
    <row r="50" spans="1:28">
      <c r="A50" s="438">
        <v>49</v>
      </c>
      <c r="B50" s="440" t="s">
        <v>42</v>
      </c>
      <c r="C50" s="440"/>
      <c r="D50" s="457">
        <f>Input!$IM$7</f>
        <v>15820</v>
      </c>
      <c r="E50" s="457">
        <f>Input!$IN$7</f>
        <v>452597</v>
      </c>
      <c r="F50" s="457">
        <f>Input!$IO$7</f>
        <v>875</v>
      </c>
      <c r="G50" s="457">
        <f>Input!$IP$7</f>
        <v>-5116</v>
      </c>
      <c r="H50" s="457">
        <f>Input!$IQ$7</f>
        <v>0</v>
      </c>
      <c r="I50" s="457">
        <f>Input!$IR$7</f>
        <v>0</v>
      </c>
      <c r="J50" s="457">
        <f>Input!$IS$7</f>
        <v>20</v>
      </c>
      <c r="K50" s="457">
        <f>Input!$IT$7</f>
        <v>0</v>
      </c>
      <c r="L50" s="457">
        <f>Input!$IU$7</f>
        <v>0</v>
      </c>
      <c r="M50" s="458">
        <f t="shared" ref="M50:M57" si="9">D50+E50+F50+G50+H50+I50+J50+K50+L50</f>
        <v>464196</v>
      </c>
      <c r="N50" s="440"/>
      <c r="O50" s="446"/>
      <c r="U50" s="521"/>
    </row>
    <row r="51" spans="1:28">
      <c r="A51" s="438">
        <v>50</v>
      </c>
      <c r="B51" s="440" t="s">
        <v>9</v>
      </c>
      <c r="C51" s="440"/>
      <c r="D51" s="457">
        <f>Input!$IV$7</f>
        <v>0</v>
      </c>
      <c r="E51" s="457">
        <f>Input!$IW$7</f>
        <v>0</v>
      </c>
      <c r="F51" s="457">
        <f>Input!$IX$7</f>
        <v>0</v>
      </c>
      <c r="G51" s="457">
        <f>Input!$IY$7</f>
        <v>0</v>
      </c>
      <c r="H51" s="457">
        <f>Input!$IZ$7</f>
        <v>0</v>
      </c>
      <c r="I51" s="457">
        <f>Input!$JA$7</f>
        <v>0</v>
      </c>
      <c r="J51" s="457">
        <f>Input!$JB$7</f>
        <v>0</v>
      </c>
      <c r="K51" s="457">
        <f>Input!$JC$7</f>
        <v>0</v>
      </c>
      <c r="L51" s="457">
        <f>Input!$JD$7</f>
        <v>0</v>
      </c>
      <c r="M51" s="522">
        <f t="shared" si="9"/>
        <v>0</v>
      </c>
      <c r="N51" s="440"/>
      <c r="Y51" s="439"/>
    </row>
    <row r="52" spans="1:28">
      <c r="A52" s="438">
        <v>51</v>
      </c>
      <c r="B52" s="440" t="s">
        <v>10</v>
      </c>
      <c r="C52" s="440"/>
      <c r="D52" s="457">
        <f>Input!$JE$7</f>
        <v>0</v>
      </c>
      <c r="E52" s="457">
        <f>Input!$JF$7</f>
        <v>645</v>
      </c>
      <c r="F52" s="457">
        <f>Input!$JG$7</f>
        <v>0</v>
      </c>
      <c r="G52" s="457">
        <f>Input!$JH$7</f>
        <v>408316</v>
      </c>
      <c r="H52" s="457">
        <f>Input!$JI$7</f>
        <v>0</v>
      </c>
      <c r="I52" s="457">
        <f>Input!$JJ$7</f>
        <v>0</v>
      </c>
      <c r="J52" s="457">
        <f>Input!$JK$7</f>
        <v>0</v>
      </c>
      <c r="K52" s="457">
        <f>Input!$JL$7</f>
        <v>0</v>
      </c>
      <c r="L52" s="457">
        <f>Input!$JM$7</f>
        <v>0</v>
      </c>
      <c r="M52" s="458">
        <f t="shared" si="9"/>
        <v>408961</v>
      </c>
      <c r="N52" s="440"/>
      <c r="O52" s="446"/>
      <c r="P52" s="523"/>
    </row>
    <row r="53" spans="1:28">
      <c r="A53" s="438">
        <v>52</v>
      </c>
      <c r="B53" s="440" t="s">
        <v>11</v>
      </c>
      <c r="C53" s="440"/>
      <c r="D53" s="457">
        <f>Input!$JN$7</f>
        <v>0</v>
      </c>
      <c r="E53" s="457">
        <f>Input!$JO$7</f>
        <v>65967</v>
      </c>
      <c r="F53" s="457">
        <f>Input!$JP$7</f>
        <v>121840</v>
      </c>
      <c r="G53" s="457">
        <f>Input!$JQ$7</f>
        <v>800000</v>
      </c>
      <c r="H53" s="457">
        <f>Input!$JR$7</f>
        <v>0</v>
      </c>
      <c r="I53" s="457">
        <f>Input!$JS$7</f>
        <v>0</v>
      </c>
      <c r="J53" s="457">
        <f>Input!$JT$7</f>
        <v>0</v>
      </c>
      <c r="K53" s="457">
        <f>Input!$JU$7</f>
        <v>0</v>
      </c>
      <c r="L53" s="457">
        <f>Input!$JV$7</f>
        <v>0</v>
      </c>
      <c r="M53" s="458">
        <f t="shared" si="9"/>
        <v>987807</v>
      </c>
      <c r="N53" s="440"/>
      <c r="O53" s="446"/>
    </row>
    <row r="54" spans="1:28" ht="13.8" thickBot="1">
      <c r="A54" s="438">
        <v>53</v>
      </c>
      <c r="B54" s="440" t="s">
        <v>1376</v>
      </c>
      <c r="C54" s="440"/>
      <c r="D54" s="457">
        <f>Input!$JW$7</f>
        <v>0</v>
      </c>
      <c r="E54" s="457">
        <f>Input!$JX$7</f>
        <v>0</v>
      </c>
      <c r="F54" s="457">
        <f>Input!$JY$7</f>
        <v>0</v>
      </c>
      <c r="G54" s="457">
        <f>Input!$JZ$7</f>
        <v>0</v>
      </c>
      <c r="H54" s="457">
        <f>Input!$KA$7</f>
        <v>0</v>
      </c>
      <c r="I54" s="457">
        <f>Input!$KB$7</f>
        <v>0</v>
      </c>
      <c r="J54" s="457">
        <f>Input!$KC$7</f>
        <v>0</v>
      </c>
      <c r="K54" s="457">
        <f>Input!$KD$7</f>
        <v>0</v>
      </c>
      <c r="L54" s="457">
        <f>Input!$KE$7</f>
        <v>0</v>
      </c>
      <c r="M54" s="458">
        <f t="shared" si="9"/>
        <v>0</v>
      </c>
      <c r="N54" s="440"/>
      <c r="O54" s="446"/>
    </row>
    <row r="55" spans="1:28" ht="14.4" thickTop="1" thickBot="1">
      <c r="A55" s="438">
        <v>54</v>
      </c>
      <c r="B55" s="440" t="s">
        <v>43</v>
      </c>
      <c r="C55" s="440"/>
      <c r="D55" s="457">
        <f>Input!$KF$7</f>
        <v>0</v>
      </c>
      <c r="E55" s="457">
        <f>Input!$KG$7</f>
        <v>-629581</v>
      </c>
      <c r="F55" s="457">
        <f>Input!$KH$7</f>
        <v>2743</v>
      </c>
      <c r="G55" s="457">
        <f>Input!$KI$7</f>
        <v>0</v>
      </c>
      <c r="H55" s="457">
        <f>Input!$KJ$7</f>
        <v>164972</v>
      </c>
      <c r="I55" s="457">
        <f>Input!$KK$7</f>
        <v>0</v>
      </c>
      <c r="J55" s="457">
        <f>Input!$KL$7</f>
        <v>1482658</v>
      </c>
      <c r="K55" s="457">
        <f>Input!$KM$7</f>
        <v>0</v>
      </c>
      <c r="L55" s="457">
        <f>Input!$KN$7</f>
        <v>0</v>
      </c>
      <c r="M55" s="458">
        <f t="shared" si="9"/>
        <v>1020792</v>
      </c>
      <c r="N55" s="440"/>
      <c r="O55" s="1227" t="s">
        <v>162</v>
      </c>
      <c r="P55" s="1228"/>
      <c r="Q55" s="1228"/>
      <c r="R55" s="1229"/>
      <c r="S55" s="524"/>
      <c r="T55" s="1230" t="s">
        <v>163</v>
      </c>
      <c r="U55" s="1231"/>
      <c r="V55" s="1231"/>
      <c r="W55" s="1231"/>
      <c r="X55" s="1232"/>
      <c r="Y55" s="442"/>
      <c r="Z55" s="1164" t="s">
        <v>1284</v>
      </c>
      <c r="AA55" s="1165"/>
      <c r="AB55" s="1166"/>
    </row>
    <row r="56" spans="1:28" ht="13.5" customHeight="1" thickTop="1">
      <c r="A56" s="438">
        <v>55</v>
      </c>
      <c r="B56" s="464" t="s">
        <v>3</v>
      </c>
      <c r="C56" s="464"/>
      <c r="D56" s="465">
        <f>SUM(D50:D55)</f>
        <v>15820</v>
      </c>
      <c r="E56" s="465">
        <f t="shared" ref="E56:L56" si="10">SUM(E50:E55)</f>
        <v>-110372</v>
      </c>
      <c r="F56" s="465">
        <f t="shared" si="10"/>
        <v>125458</v>
      </c>
      <c r="G56" s="465">
        <f t="shared" si="10"/>
        <v>1203200</v>
      </c>
      <c r="H56" s="465">
        <f t="shared" si="10"/>
        <v>164972</v>
      </c>
      <c r="I56" s="465">
        <f t="shared" si="10"/>
        <v>0</v>
      </c>
      <c r="J56" s="465">
        <f t="shared" si="10"/>
        <v>1482678</v>
      </c>
      <c r="K56" s="465">
        <f t="shared" si="10"/>
        <v>0</v>
      </c>
      <c r="L56" s="465">
        <f t="shared" si="10"/>
        <v>0</v>
      </c>
      <c r="M56" s="465">
        <f t="shared" si="9"/>
        <v>2881756</v>
      </c>
      <c r="N56" s="440"/>
      <c r="O56" s="1197" t="s">
        <v>164</v>
      </c>
      <c r="P56" s="1200" t="s">
        <v>165</v>
      </c>
      <c r="Q56" s="1200" t="s">
        <v>192</v>
      </c>
      <c r="R56" s="1203" t="s">
        <v>1038</v>
      </c>
      <c r="S56" s="525"/>
      <c r="T56" s="1216" t="s">
        <v>166</v>
      </c>
      <c r="U56" s="1219" t="s">
        <v>165</v>
      </c>
      <c r="V56" s="1220" t="s">
        <v>167</v>
      </c>
      <c r="W56" s="1219" t="s">
        <v>168</v>
      </c>
      <c r="X56" s="1206" t="s">
        <v>1039</v>
      </c>
      <c r="Z56" s="1223" t="s">
        <v>1626</v>
      </c>
      <c r="AA56" s="1214" t="s">
        <v>1285</v>
      </c>
      <c r="AB56" s="1212" t="s">
        <v>145</v>
      </c>
    </row>
    <row r="57" spans="1:28">
      <c r="A57" s="438">
        <v>56</v>
      </c>
      <c r="B57" s="526" t="s">
        <v>67</v>
      </c>
      <c r="C57" s="526"/>
      <c r="D57" s="465">
        <f>D15+D44+D47+D56</f>
        <v>18378216</v>
      </c>
      <c r="E57" s="465">
        <f t="shared" ref="E57:L57" si="11">E15+E44+E47+E56</f>
        <v>2578341</v>
      </c>
      <c r="F57" s="465">
        <f t="shared" si="11"/>
        <v>348975</v>
      </c>
      <c r="G57" s="465">
        <f t="shared" si="11"/>
        <v>12145597</v>
      </c>
      <c r="H57" s="465">
        <f t="shared" si="11"/>
        <v>164972</v>
      </c>
      <c r="I57" s="465">
        <f t="shared" si="11"/>
        <v>0</v>
      </c>
      <c r="J57" s="465">
        <f t="shared" si="11"/>
        <v>727198</v>
      </c>
      <c r="K57" s="465">
        <f t="shared" si="11"/>
        <v>0</v>
      </c>
      <c r="L57" s="465">
        <f t="shared" si="11"/>
        <v>0</v>
      </c>
      <c r="M57" s="465">
        <f t="shared" si="9"/>
        <v>34343299</v>
      </c>
      <c r="N57" s="440"/>
      <c r="O57" s="1198"/>
      <c r="P57" s="1201"/>
      <c r="Q57" s="1201"/>
      <c r="R57" s="1204"/>
      <c r="S57" s="525"/>
      <c r="T57" s="1217"/>
      <c r="U57" s="1201"/>
      <c r="V57" s="1221"/>
      <c r="W57" s="1201"/>
      <c r="X57" s="1207"/>
      <c r="Z57" s="1224"/>
      <c r="AA57" s="1214"/>
      <c r="AB57" s="1212"/>
    </row>
    <row r="58" spans="1:28">
      <c r="A58" s="438">
        <v>57</v>
      </c>
      <c r="B58" s="440"/>
      <c r="C58" s="440"/>
      <c r="D58" s="458"/>
      <c r="E58" s="458"/>
      <c r="F58" s="458"/>
      <c r="G58" s="458"/>
      <c r="H58" s="458"/>
      <c r="I58" s="458"/>
      <c r="J58" s="458"/>
      <c r="K58" s="458"/>
      <c r="L58" s="458"/>
      <c r="M58" s="458"/>
      <c r="N58" s="440"/>
      <c r="O58" s="1198"/>
      <c r="P58" s="1201"/>
      <c r="Q58" s="1201"/>
      <c r="R58" s="1204"/>
      <c r="S58" s="525"/>
      <c r="T58" s="1217"/>
      <c r="U58" s="1201"/>
      <c r="V58" s="1221"/>
      <c r="W58" s="1201"/>
      <c r="X58" s="1207"/>
      <c r="Z58" s="1224"/>
      <c r="AA58" s="1214"/>
      <c r="AB58" s="1212"/>
    </row>
    <row r="59" spans="1:28" ht="13.8">
      <c r="A59" s="438">
        <v>58</v>
      </c>
      <c r="B59" s="527" t="s">
        <v>71</v>
      </c>
      <c r="C59" s="527"/>
      <c r="D59" s="512"/>
      <c r="E59" s="512"/>
      <c r="F59" s="512"/>
      <c r="G59" s="1176" t="str">
        <f>IF(OR(P105&gt;0,P106&lt;&gt;0,P107&lt;&gt;0),"Do not Enter Cents - Whole Dollars Only","")</f>
        <v/>
      </c>
      <c r="H59" s="1176"/>
      <c r="I59" s="1176"/>
      <c r="J59" s="1176"/>
      <c r="K59" s="1176"/>
      <c r="L59" s="512"/>
      <c r="M59" s="512"/>
      <c r="N59" s="440"/>
      <c r="O59" s="1199"/>
      <c r="P59" s="1202"/>
      <c r="Q59" s="1202"/>
      <c r="R59" s="1205"/>
      <c r="S59" s="525"/>
      <c r="T59" s="1218"/>
      <c r="U59" s="1202"/>
      <c r="V59" s="1222"/>
      <c r="W59" s="1202"/>
      <c r="X59" s="1208"/>
      <c r="Z59" s="1225"/>
      <c r="AA59" s="1215"/>
      <c r="AB59" s="1213"/>
    </row>
    <row r="60" spans="1:28" ht="13.8" thickBot="1">
      <c r="A60" s="438">
        <v>59</v>
      </c>
      <c r="B60" s="440" t="s">
        <v>14</v>
      </c>
      <c r="C60" s="440"/>
      <c r="D60" s="457">
        <f>Input!$KO$7</f>
        <v>5796641</v>
      </c>
      <c r="E60" s="457">
        <f>Input!$KP$7</f>
        <v>506274</v>
      </c>
      <c r="F60" s="457">
        <f>Input!$KQ$7</f>
        <v>0</v>
      </c>
      <c r="G60" s="457">
        <f>Input!$KR$7</f>
        <v>821837</v>
      </c>
      <c r="H60" s="457">
        <f>Input!$KS$7</f>
        <v>0</v>
      </c>
      <c r="I60" s="457">
        <f>Input!$KT$7</f>
        <v>0</v>
      </c>
      <c r="J60" s="457">
        <f>Input!$KU$7</f>
        <v>0</v>
      </c>
      <c r="K60" s="457">
        <f>Input!$KV$7</f>
        <v>0</v>
      </c>
      <c r="L60" s="457">
        <f>Input!$KW$7</f>
        <v>0</v>
      </c>
      <c r="M60" s="458">
        <f t="shared" ref="M60:M71" si="12">D60+E60+F60+G60+H60+I60+J60+K60+L60</f>
        <v>7124752</v>
      </c>
      <c r="N60" s="440"/>
      <c r="O60" s="528">
        <f>D60+E60+G60+J60</f>
        <v>7124752</v>
      </c>
      <c r="P60" s="529">
        <f>Input!$SS$7</f>
        <v>175099</v>
      </c>
      <c r="Q60" s="530" t="s">
        <v>170</v>
      </c>
      <c r="R60" s="531">
        <f>SUM(O60:P60)</f>
        <v>7299851</v>
      </c>
      <c r="S60" s="532"/>
      <c r="T60" s="533">
        <f t="shared" ref="T60:T67" si="13">D60+E60+G60</f>
        <v>7124752</v>
      </c>
      <c r="U60" s="534">
        <f t="shared" ref="U60:U67" si="14">P60</f>
        <v>175099</v>
      </c>
      <c r="V60" s="535">
        <f>Input!$TC$7</f>
        <v>407233</v>
      </c>
      <c r="W60" s="535">
        <f>Input!$TK$7</f>
        <v>675993</v>
      </c>
      <c r="X60" s="536">
        <f t="shared" ref="X60:X66" si="15">T60+U60-V60-W60</f>
        <v>6216625</v>
      </c>
      <c r="Z60" s="537" t="s">
        <v>14</v>
      </c>
      <c r="AA60" s="538">
        <f>Input!$TS$7</f>
        <v>7124752</v>
      </c>
      <c r="AB60" s="539">
        <f t="shared" ref="AB60:AB68" si="16">AA60-M60</f>
        <v>0</v>
      </c>
    </row>
    <row r="61" spans="1:28" ht="14.4" thickTop="1" thickBot="1">
      <c r="A61" s="438">
        <v>60</v>
      </c>
      <c r="B61" s="440" t="s">
        <v>15</v>
      </c>
      <c r="C61" s="440"/>
      <c r="D61" s="457">
        <f>Input!$KX$7</f>
        <v>0</v>
      </c>
      <c r="E61" s="457">
        <f>Input!$KY$7</f>
        <v>0</v>
      </c>
      <c r="F61" s="457">
        <f>Input!$KZ$7</f>
        <v>0</v>
      </c>
      <c r="G61" s="457">
        <f>Input!$LA$7</f>
        <v>0</v>
      </c>
      <c r="H61" s="457">
        <f>Input!$LB$7</f>
        <v>0</v>
      </c>
      <c r="I61" s="457">
        <f>Input!$LC$7</f>
        <v>0</v>
      </c>
      <c r="J61" s="457">
        <f>Input!$LD$7</f>
        <v>0</v>
      </c>
      <c r="K61" s="457">
        <f>Input!$LE$7</f>
        <v>0</v>
      </c>
      <c r="L61" s="457">
        <f>Input!$LF$7</f>
        <v>0</v>
      </c>
      <c r="M61" s="458">
        <f t="shared" si="12"/>
        <v>0</v>
      </c>
      <c r="N61" s="440"/>
      <c r="O61" s="540">
        <f t="shared" ref="O61:O67" si="17">D61+E61+G61+J61</f>
        <v>0</v>
      </c>
      <c r="P61" s="529">
        <f>Input!$ST$7</f>
        <v>0</v>
      </c>
      <c r="Q61" s="541" t="s">
        <v>170</v>
      </c>
      <c r="R61" s="542">
        <f>SUM(O61:P61)</f>
        <v>0</v>
      </c>
      <c r="S61" s="543"/>
      <c r="T61" s="544">
        <f t="shared" si="13"/>
        <v>0</v>
      </c>
      <c r="U61" s="545">
        <f t="shared" si="14"/>
        <v>0</v>
      </c>
      <c r="V61" s="546">
        <f>Input!$TD$7</f>
        <v>0</v>
      </c>
      <c r="W61" s="546">
        <f>Input!$TL$7</f>
        <v>0</v>
      </c>
      <c r="X61" s="547">
        <f t="shared" si="15"/>
        <v>0</v>
      </c>
      <c r="Z61" s="537" t="s">
        <v>15</v>
      </c>
      <c r="AA61" s="529">
        <f>Input!$TT$7</f>
        <v>0</v>
      </c>
      <c r="AB61" s="548">
        <f t="shared" si="16"/>
        <v>0</v>
      </c>
    </row>
    <row r="62" spans="1:28" ht="13.8" thickTop="1">
      <c r="A62" s="438">
        <v>61</v>
      </c>
      <c r="B62" s="440" t="s">
        <v>16</v>
      </c>
      <c r="C62" s="440"/>
      <c r="D62" s="457">
        <f>Input!$LG$7</f>
        <v>620461</v>
      </c>
      <c r="E62" s="457">
        <f>Input!$LH$7</f>
        <v>476181</v>
      </c>
      <c r="F62" s="457">
        <f>Input!$LI$7</f>
        <v>0</v>
      </c>
      <c r="G62" s="457">
        <f>Input!$LJ$7</f>
        <v>534422</v>
      </c>
      <c r="H62" s="457">
        <f>Input!$LK$7</f>
        <v>0</v>
      </c>
      <c r="I62" s="457">
        <f>Input!$LL$7</f>
        <v>0</v>
      </c>
      <c r="J62" s="457">
        <f>Input!$LM$7</f>
        <v>0</v>
      </c>
      <c r="K62" s="457">
        <f>Input!$LN$7</f>
        <v>0</v>
      </c>
      <c r="L62" s="457">
        <f>Input!$LO$7</f>
        <v>0</v>
      </c>
      <c r="M62" s="458">
        <f t="shared" si="12"/>
        <v>1631064</v>
      </c>
      <c r="N62" s="440"/>
      <c r="O62" s="540">
        <f t="shared" si="17"/>
        <v>1631064</v>
      </c>
      <c r="P62" s="529">
        <f>Input!$SU$7</f>
        <v>332576</v>
      </c>
      <c r="Q62" s="541" t="s">
        <v>170</v>
      </c>
      <c r="R62" s="549" t="s">
        <v>170</v>
      </c>
      <c r="S62" s="543"/>
      <c r="T62" s="544">
        <f t="shared" si="13"/>
        <v>1631064</v>
      </c>
      <c r="U62" s="545">
        <f t="shared" si="14"/>
        <v>332576</v>
      </c>
      <c r="V62" s="546">
        <f>Input!$TE$7</f>
        <v>1541937</v>
      </c>
      <c r="W62" s="546">
        <f>Input!$TM$7</f>
        <v>0</v>
      </c>
      <c r="X62" s="550">
        <f t="shared" si="15"/>
        <v>421703</v>
      </c>
      <c r="Z62" s="537" t="s">
        <v>16</v>
      </c>
      <c r="AA62" s="529">
        <f>Input!$TU$7</f>
        <v>1631064</v>
      </c>
      <c r="AB62" s="548">
        <f t="shared" si="16"/>
        <v>0</v>
      </c>
    </row>
    <row r="63" spans="1:28">
      <c r="A63" s="438">
        <v>62</v>
      </c>
      <c r="B63" s="440" t="s">
        <v>17</v>
      </c>
      <c r="C63" s="440"/>
      <c r="D63" s="457">
        <f>Input!$LP$7</f>
        <v>2090091</v>
      </c>
      <c r="E63" s="457">
        <f>Input!$LQ$7</f>
        <v>566946</v>
      </c>
      <c r="F63" s="457">
        <f>Input!$LR$7</f>
        <v>0</v>
      </c>
      <c r="G63" s="457">
        <f>Input!$LS$7</f>
        <v>0</v>
      </c>
      <c r="H63" s="457">
        <f>Input!$LT$7</f>
        <v>0</v>
      </c>
      <c r="I63" s="457">
        <f>Input!$LU$7</f>
        <v>0</v>
      </c>
      <c r="J63" s="457">
        <f>Input!$LV$7</f>
        <v>0</v>
      </c>
      <c r="K63" s="457">
        <f>Input!$LW$7</f>
        <v>0</v>
      </c>
      <c r="L63" s="457">
        <f>Input!$LX$7</f>
        <v>0</v>
      </c>
      <c r="M63" s="458">
        <f t="shared" si="12"/>
        <v>2657037</v>
      </c>
      <c r="N63" s="440"/>
      <c r="O63" s="540">
        <f t="shared" si="17"/>
        <v>2657037</v>
      </c>
      <c r="P63" s="529">
        <f>Input!$SV$7</f>
        <v>72927</v>
      </c>
      <c r="Q63" s="541" t="s">
        <v>170</v>
      </c>
      <c r="R63" s="542">
        <f t="shared" ref="R63:R65" si="18">SUM(O63:P63)</f>
        <v>2729964</v>
      </c>
      <c r="S63" s="543"/>
      <c r="T63" s="544">
        <f t="shared" si="13"/>
        <v>2657037</v>
      </c>
      <c r="U63" s="545">
        <f t="shared" si="14"/>
        <v>72927</v>
      </c>
      <c r="V63" s="546">
        <f>Input!$TF$7</f>
        <v>0</v>
      </c>
      <c r="W63" s="546">
        <f>Input!$TN$7</f>
        <v>0</v>
      </c>
      <c r="X63" s="550">
        <f t="shared" si="15"/>
        <v>2729964</v>
      </c>
      <c r="Z63" s="537" t="s">
        <v>17</v>
      </c>
      <c r="AA63" s="529">
        <f>Input!$TV$7</f>
        <v>2657037</v>
      </c>
      <c r="AB63" s="548">
        <f t="shared" si="16"/>
        <v>0</v>
      </c>
    </row>
    <row r="64" spans="1:28">
      <c r="A64" s="438">
        <v>63</v>
      </c>
      <c r="B64" s="440" t="s">
        <v>18</v>
      </c>
      <c r="C64" s="440"/>
      <c r="D64" s="457">
        <f>Input!$LY$7</f>
        <v>1334756</v>
      </c>
      <c r="E64" s="457">
        <f>Input!$LZ$7</f>
        <v>105454</v>
      </c>
      <c r="F64" s="457">
        <f>Input!$MA$7</f>
        <v>539132</v>
      </c>
      <c r="G64" s="457">
        <f>Input!$MB$7</f>
        <v>0</v>
      </c>
      <c r="H64" s="457">
        <f>Input!$MC$7</f>
        <v>0</v>
      </c>
      <c r="I64" s="457">
        <f>Input!$MD$7</f>
        <v>0</v>
      </c>
      <c r="J64" s="457">
        <f>Input!$ME$7</f>
        <v>0</v>
      </c>
      <c r="K64" s="457">
        <f>Input!$MF$7</f>
        <v>0</v>
      </c>
      <c r="L64" s="457">
        <f>Input!$MG$7</f>
        <v>0</v>
      </c>
      <c r="M64" s="458">
        <f t="shared" si="12"/>
        <v>1979342</v>
      </c>
      <c r="N64" s="440"/>
      <c r="O64" s="540">
        <f t="shared" si="17"/>
        <v>1440210</v>
      </c>
      <c r="P64" s="529">
        <f>Input!$SW$7</f>
        <v>0</v>
      </c>
      <c r="Q64" s="529">
        <f>Input!$TB$7</f>
        <v>0</v>
      </c>
      <c r="R64" s="542">
        <f>SUM(O64:P64)-Q64</f>
        <v>1440210</v>
      </c>
      <c r="S64" s="543"/>
      <c r="T64" s="544">
        <f t="shared" si="13"/>
        <v>1440210</v>
      </c>
      <c r="U64" s="545">
        <f t="shared" si="14"/>
        <v>0</v>
      </c>
      <c r="V64" s="546">
        <f>Input!$TG$7</f>
        <v>0</v>
      </c>
      <c r="W64" s="546">
        <f>Input!$TO$7</f>
        <v>0</v>
      </c>
      <c r="X64" s="550">
        <f t="shared" si="15"/>
        <v>1440210</v>
      </c>
      <c r="Z64" s="537" t="s">
        <v>18</v>
      </c>
      <c r="AA64" s="529">
        <f>Input!$TW$7</f>
        <v>1996230</v>
      </c>
      <c r="AB64" s="548">
        <f t="shared" si="16"/>
        <v>16888</v>
      </c>
    </row>
    <row r="65" spans="1:29">
      <c r="A65" s="438">
        <v>64</v>
      </c>
      <c r="B65" s="440" t="s">
        <v>19</v>
      </c>
      <c r="C65" s="440"/>
      <c r="D65" s="457">
        <f>Input!$MH$7</f>
        <v>2191690</v>
      </c>
      <c r="E65" s="457">
        <f>Input!$MI$7</f>
        <v>949488</v>
      </c>
      <c r="F65" s="457">
        <f>Input!$MJ$7</f>
        <v>0</v>
      </c>
      <c r="G65" s="457">
        <f>Input!$MK$7</f>
        <v>40913</v>
      </c>
      <c r="H65" s="457">
        <f>Input!$ML$7</f>
        <v>0</v>
      </c>
      <c r="I65" s="457">
        <f>Input!$MM$7</f>
        <v>0</v>
      </c>
      <c r="J65" s="457">
        <f>Input!$MN$7</f>
        <v>0</v>
      </c>
      <c r="K65" s="457">
        <f>Input!$MO$7</f>
        <v>0</v>
      </c>
      <c r="L65" s="457">
        <f>Input!$MP$7</f>
        <v>0</v>
      </c>
      <c r="M65" s="458">
        <f t="shared" si="12"/>
        <v>3182091</v>
      </c>
      <c r="N65" s="440"/>
      <c r="O65" s="540">
        <f t="shared" si="17"/>
        <v>3182091</v>
      </c>
      <c r="P65" s="529">
        <f>Input!$SX$7</f>
        <v>1488219</v>
      </c>
      <c r="Q65" s="541" t="s">
        <v>170</v>
      </c>
      <c r="R65" s="542">
        <f t="shared" si="18"/>
        <v>4670310</v>
      </c>
      <c r="S65" s="543"/>
      <c r="T65" s="544">
        <f t="shared" si="13"/>
        <v>3182091</v>
      </c>
      <c r="U65" s="545">
        <f t="shared" si="14"/>
        <v>1488219</v>
      </c>
      <c r="V65" s="546">
        <f>Input!$TH$7</f>
        <v>50520</v>
      </c>
      <c r="W65" s="546">
        <f>Input!$TP$7</f>
        <v>0</v>
      </c>
      <c r="X65" s="550">
        <f t="shared" si="15"/>
        <v>4619790</v>
      </c>
      <c r="Z65" s="537" t="s">
        <v>19</v>
      </c>
      <c r="AA65" s="529">
        <f>Input!$TX$7</f>
        <v>3182091</v>
      </c>
      <c r="AB65" s="548">
        <f t="shared" si="16"/>
        <v>0</v>
      </c>
    </row>
    <row r="66" spans="1:29">
      <c r="A66" s="438">
        <v>65</v>
      </c>
      <c r="B66" s="440" t="s">
        <v>20</v>
      </c>
      <c r="C66" s="440"/>
      <c r="D66" s="457">
        <f>Input!$MQ$7</f>
        <v>2563365</v>
      </c>
      <c r="E66" s="457">
        <f>Input!$MR$7</f>
        <v>-33394</v>
      </c>
      <c r="F66" s="457">
        <f>Input!$MS$7</f>
        <v>0</v>
      </c>
      <c r="G66" s="457">
        <f>Input!$MT$7</f>
        <v>0</v>
      </c>
      <c r="H66" s="457">
        <f>Input!$MU$7</f>
        <v>0</v>
      </c>
      <c r="I66" s="457">
        <f>Input!$MV$7</f>
        <v>0</v>
      </c>
      <c r="J66" s="457">
        <f>Input!$MW$7</f>
        <v>0</v>
      </c>
      <c r="K66" s="457">
        <f>Input!$MX$7</f>
        <v>0</v>
      </c>
      <c r="L66" s="457">
        <f>Input!$MY$7</f>
        <v>0</v>
      </c>
      <c r="M66" s="458">
        <f t="shared" si="12"/>
        <v>2529971</v>
      </c>
      <c r="N66" s="440"/>
      <c r="O66" s="540">
        <f t="shared" si="17"/>
        <v>2529971</v>
      </c>
      <c r="P66" s="529">
        <f>Input!$SY$7</f>
        <v>919383</v>
      </c>
      <c r="Q66" s="541" t="s">
        <v>170</v>
      </c>
      <c r="R66" s="551" t="s">
        <v>170</v>
      </c>
      <c r="S66" s="543"/>
      <c r="T66" s="544">
        <f t="shared" si="13"/>
        <v>2529971</v>
      </c>
      <c r="U66" s="545">
        <f t="shared" si="14"/>
        <v>919383</v>
      </c>
      <c r="V66" s="546">
        <f>Input!$TI$7</f>
        <v>0</v>
      </c>
      <c r="W66" s="546">
        <f>Input!$TQ$7</f>
        <v>0</v>
      </c>
      <c r="X66" s="550">
        <f t="shared" si="15"/>
        <v>3449354</v>
      </c>
      <c r="Z66" s="537" t="s">
        <v>171</v>
      </c>
      <c r="AA66" s="529">
        <f>Input!$TY$7</f>
        <v>2545646</v>
      </c>
      <c r="AB66" s="548">
        <f t="shared" si="16"/>
        <v>15675</v>
      </c>
    </row>
    <row r="67" spans="1:29" ht="13.8" thickBot="1">
      <c r="A67" s="438">
        <v>66</v>
      </c>
      <c r="B67" s="440" t="s">
        <v>21</v>
      </c>
      <c r="C67" s="440"/>
      <c r="D67" s="457">
        <f>Input!$MZ$7</f>
        <v>1136823</v>
      </c>
      <c r="E67" s="457">
        <f>Input!$NA$7</f>
        <v>327690</v>
      </c>
      <c r="F67" s="457">
        <f>Input!$NB$7</f>
        <v>0</v>
      </c>
      <c r="G67" s="457">
        <f>Input!$NC$7</f>
        <v>6457302</v>
      </c>
      <c r="H67" s="457">
        <f>Input!$ND$7</f>
        <v>0</v>
      </c>
      <c r="I67" s="457">
        <f>Input!$NE$7</f>
        <v>0</v>
      </c>
      <c r="J67" s="457">
        <f>Input!$NF$7</f>
        <v>0</v>
      </c>
      <c r="K67" s="457">
        <f>Input!$NG$7</f>
        <v>0</v>
      </c>
      <c r="L67" s="457">
        <f>Input!$NH$7</f>
        <v>0</v>
      </c>
      <c r="M67" s="458">
        <f t="shared" si="12"/>
        <v>7921815</v>
      </c>
      <c r="N67" s="440"/>
      <c r="O67" s="540">
        <f t="shared" si="17"/>
        <v>7921815</v>
      </c>
      <c r="P67" s="529">
        <f>Input!$SZ$7</f>
        <v>400275</v>
      </c>
      <c r="Q67" s="541" t="s">
        <v>170</v>
      </c>
      <c r="R67" s="551" t="s">
        <v>170</v>
      </c>
      <c r="S67" s="543"/>
      <c r="T67" s="552">
        <f t="shared" si="13"/>
        <v>7921815</v>
      </c>
      <c r="U67" s="553">
        <f t="shared" si="14"/>
        <v>400275</v>
      </c>
      <c r="V67" s="554">
        <f>Input!$TJ$7</f>
        <v>342335</v>
      </c>
      <c r="W67" s="554">
        <f>Input!$TR$7</f>
        <v>262253</v>
      </c>
      <c r="X67" s="550">
        <f>U67+T67-V67-W67</f>
        <v>7717502</v>
      </c>
      <c r="Z67" s="537" t="s">
        <v>21</v>
      </c>
      <c r="AA67" s="529">
        <f>Input!$TZ$7</f>
        <v>7889252</v>
      </c>
      <c r="AB67" s="548">
        <f t="shared" si="16"/>
        <v>-32563</v>
      </c>
    </row>
    <row r="68" spans="1:29" ht="14.4" thickTop="1" thickBot="1">
      <c r="A68" s="438">
        <v>67</v>
      </c>
      <c r="B68" s="440" t="s">
        <v>1377</v>
      </c>
      <c r="C68" s="440"/>
      <c r="D68" s="457">
        <f>Input!$NI$7</f>
        <v>0</v>
      </c>
      <c r="E68" s="457">
        <f>Input!$NJ$7</f>
        <v>0</v>
      </c>
      <c r="F68" s="457">
        <f>Input!$NK$7</f>
        <v>0</v>
      </c>
      <c r="G68" s="457">
        <f>Input!$NL$7</f>
        <v>0</v>
      </c>
      <c r="H68" s="457">
        <f>Input!$NM$7</f>
        <v>0</v>
      </c>
      <c r="I68" s="457">
        <f>Input!$NN$7</f>
        <v>0</v>
      </c>
      <c r="J68" s="457">
        <f>Input!$NO$7</f>
        <v>0</v>
      </c>
      <c r="K68" s="457">
        <f>Input!$NP$7</f>
        <v>0</v>
      </c>
      <c r="L68" s="457">
        <f>Input!$NQ$7</f>
        <v>0</v>
      </c>
      <c r="M68" s="458">
        <f t="shared" si="12"/>
        <v>0</v>
      </c>
      <c r="N68" s="440"/>
      <c r="O68" s="555" t="s">
        <v>170</v>
      </c>
      <c r="P68" s="556">
        <f>Input!$TA$7</f>
        <v>0</v>
      </c>
      <c r="Q68" s="557" t="s">
        <v>170</v>
      </c>
      <c r="R68" s="558" t="s">
        <v>170</v>
      </c>
      <c r="S68" s="543"/>
      <c r="V68" s="559" t="s">
        <v>172</v>
      </c>
      <c r="W68" s="560"/>
      <c r="X68" s="561">
        <f>SUM(X60:X67)</f>
        <v>26595148</v>
      </c>
      <c r="Z68" s="537" t="s">
        <v>22</v>
      </c>
      <c r="AA68" s="529">
        <f>Input!$UA$7</f>
        <v>0</v>
      </c>
      <c r="AB68" s="548">
        <f t="shared" si="16"/>
        <v>0</v>
      </c>
    </row>
    <row r="69" spans="1:29" ht="14.4" thickTop="1" thickBot="1">
      <c r="A69" s="438">
        <v>68</v>
      </c>
      <c r="B69" s="441" t="s">
        <v>58</v>
      </c>
      <c r="C69" s="441"/>
      <c r="D69" s="457">
        <f>Input!$NR$7</f>
        <v>1617954</v>
      </c>
      <c r="E69" s="457">
        <f>Input!$NS$7</f>
        <v>88772</v>
      </c>
      <c r="F69" s="457">
        <f>Input!$NT$7</f>
        <v>0</v>
      </c>
      <c r="G69" s="457">
        <f>Input!$NU$7</f>
        <v>1681753</v>
      </c>
      <c r="H69" s="457">
        <f>Input!$NV$7</f>
        <v>0</v>
      </c>
      <c r="I69" s="457">
        <f>Input!$NW$7</f>
        <v>0</v>
      </c>
      <c r="J69" s="457">
        <f>Input!$NX$7</f>
        <v>0</v>
      </c>
      <c r="K69" s="457">
        <f>Input!$NY$7</f>
        <v>0</v>
      </c>
      <c r="L69" s="457">
        <f>Input!$NZ$7</f>
        <v>0</v>
      </c>
      <c r="M69" s="458">
        <f t="shared" si="12"/>
        <v>3388479</v>
      </c>
      <c r="N69" s="440"/>
      <c r="O69" s="562"/>
      <c r="P69" s="563">
        <f>SUM(P60:P68)</f>
        <v>3388479</v>
      </c>
      <c r="Q69" s="563">
        <f>SUM(Q64:Q68)</f>
        <v>0</v>
      </c>
      <c r="R69" s="564">
        <f>SUM(R60:R65)</f>
        <v>16140335</v>
      </c>
      <c r="S69" s="563"/>
      <c r="W69" s="439"/>
      <c r="X69" s="439"/>
      <c r="Y69" s="439"/>
      <c r="Z69" s="537" t="s">
        <v>193</v>
      </c>
      <c r="AA69" s="565">
        <f>M88*-1</f>
        <v>2307452</v>
      </c>
      <c r="AB69" s="548">
        <f>AA69+M88</f>
        <v>0</v>
      </c>
    </row>
    <row r="70" spans="1:29" ht="14.4" thickTop="1" thickBot="1">
      <c r="A70" s="438">
        <v>69</v>
      </c>
      <c r="B70" s="566" t="s">
        <v>44</v>
      </c>
      <c r="C70" s="566"/>
      <c r="D70" s="567">
        <f>Input!$OA$7</f>
        <v>0</v>
      </c>
      <c r="E70" s="567">
        <f>Input!$OB$7</f>
        <v>0</v>
      </c>
      <c r="F70" s="567">
        <f>Input!$OC$7</f>
        <v>0</v>
      </c>
      <c r="G70" s="567">
        <f>Input!$OD$7</f>
        <v>0</v>
      </c>
      <c r="H70" s="567">
        <f>Input!$OE$7</f>
        <v>0</v>
      </c>
      <c r="I70" s="567">
        <f>Input!$OF$7</f>
        <v>0</v>
      </c>
      <c r="J70" s="567">
        <f>Input!$OG$7</f>
        <v>0</v>
      </c>
      <c r="K70" s="567">
        <f>Input!$OH$7</f>
        <v>0</v>
      </c>
      <c r="L70" s="567">
        <f>Input!$OI$7</f>
        <v>0</v>
      </c>
      <c r="M70" s="458">
        <f t="shared" si="12"/>
        <v>0</v>
      </c>
      <c r="N70" s="440"/>
      <c r="O70" s="442"/>
      <c r="P70" s="568" t="str">
        <f>IF(P69&lt;&gt;M69,"Out of Balance","Balanced")</f>
        <v>Balanced</v>
      </c>
      <c r="U70" s="439"/>
      <c r="V70" s="1226" t="str">
        <f>IF(X68-INT(X68)&lt;&gt;0,"Whole Dollars Only","")</f>
        <v/>
      </c>
      <c r="W70" s="1226"/>
      <c r="X70" s="569"/>
      <c r="Y70" s="570"/>
      <c r="Z70" s="571" t="s">
        <v>194</v>
      </c>
      <c r="AA70" s="572" t="s">
        <v>170</v>
      </c>
      <c r="AB70" s="573">
        <f>M90</f>
        <v>0</v>
      </c>
    </row>
    <row r="71" spans="1:29" ht="13.8" thickTop="1">
      <c r="A71" s="438">
        <v>70</v>
      </c>
      <c r="B71" s="526" t="s">
        <v>68</v>
      </c>
      <c r="C71" s="526"/>
      <c r="D71" s="465">
        <f>SUM(D60:D70)</f>
        <v>17351781</v>
      </c>
      <c r="E71" s="465">
        <f>SUM(E60:E70)</f>
        <v>2987411</v>
      </c>
      <c r="F71" s="465">
        <f t="shared" ref="F71:L71" si="19">SUM(F60:F70)</f>
        <v>539132</v>
      </c>
      <c r="G71" s="465">
        <f t="shared" si="19"/>
        <v>9536227</v>
      </c>
      <c r="H71" s="465">
        <f t="shared" si="19"/>
        <v>0</v>
      </c>
      <c r="I71" s="465">
        <f t="shared" si="19"/>
        <v>0</v>
      </c>
      <c r="J71" s="465">
        <f t="shared" si="19"/>
        <v>0</v>
      </c>
      <c r="K71" s="465">
        <f t="shared" si="19"/>
        <v>0</v>
      </c>
      <c r="L71" s="465">
        <f t="shared" si="19"/>
        <v>0</v>
      </c>
      <c r="M71" s="465">
        <f t="shared" si="12"/>
        <v>30414551</v>
      </c>
      <c r="N71" s="440"/>
      <c r="O71" s="574"/>
      <c r="P71" s="1226" t="str">
        <f>IF(P69-INT(P69)&lt;&gt;0,"Whole Dollars Only","")</f>
        <v/>
      </c>
      <c r="Q71" s="1226"/>
      <c r="R71" s="575"/>
      <c r="S71" s="575"/>
      <c r="T71" s="575"/>
      <c r="U71" s="470"/>
      <c r="V71" s="576"/>
      <c r="W71" s="470"/>
      <c r="X71" s="470"/>
      <c r="Y71" s="470"/>
      <c r="AA71" s="577">
        <f>SUM(AA60:AA70)</f>
        <v>29333524</v>
      </c>
      <c r="AB71" s="578">
        <f>SUM(AB60:AB70)</f>
        <v>0</v>
      </c>
    </row>
    <row r="72" spans="1:29">
      <c r="A72" s="438">
        <v>72</v>
      </c>
      <c r="B72" s="440"/>
      <c r="C72" s="440"/>
      <c r="D72" s="458"/>
      <c r="E72" s="458"/>
      <c r="F72" s="458"/>
      <c r="G72" s="458"/>
      <c r="H72" s="458"/>
      <c r="I72" s="458"/>
      <c r="J72" s="458"/>
      <c r="K72" s="458"/>
      <c r="L72" s="458"/>
      <c r="M72" s="458"/>
      <c r="N72" s="440"/>
      <c r="O72" s="470"/>
      <c r="Q72" s="470"/>
      <c r="U72" s="458"/>
      <c r="W72" s="579"/>
      <c r="X72" s="579"/>
      <c r="AB72" s="517" t="str">
        <f>IF(AB71&lt;&gt;0,"Out of Balance","Balanced")</f>
        <v>Balanced</v>
      </c>
      <c r="AC72" s="446"/>
    </row>
    <row r="73" spans="1:29">
      <c r="B73" s="449" t="s">
        <v>23</v>
      </c>
      <c r="C73" s="449"/>
      <c r="D73" s="458"/>
      <c r="E73" s="458"/>
      <c r="F73" s="458"/>
      <c r="G73" s="458"/>
      <c r="H73" s="458"/>
      <c r="I73" s="458"/>
      <c r="J73" s="458"/>
      <c r="K73" s="458"/>
      <c r="L73" s="458"/>
      <c r="M73" s="458"/>
      <c r="N73" s="440"/>
      <c r="O73" s="458"/>
      <c r="Q73" s="470"/>
      <c r="R73" s="470"/>
      <c r="S73" s="470"/>
      <c r="T73" s="470"/>
      <c r="U73" s="458"/>
      <c r="W73" s="580"/>
      <c r="X73" s="580"/>
      <c r="Y73" s="470"/>
      <c r="Z73" s="470"/>
    </row>
    <row r="74" spans="1:29" ht="13.8" thickBot="1">
      <c r="B74" s="440" t="s">
        <v>59</v>
      </c>
      <c r="C74" s="440"/>
      <c r="D74" s="457">
        <f>Input!$OJ$7</f>
        <v>0</v>
      </c>
      <c r="E74" s="457">
        <f>Input!$OK$7</f>
        <v>0</v>
      </c>
      <c r="F74" s="457">
        <f>Input!$OL$7</f>
        <v>0</v>
      </c>
      <c r="G74" s="457">
        <f>Input!$OM$7</f>
        <v>0</v>
      </c>
      <c r="H74" s="457">
        <f>Input!$ON$7</f>
        <v>0</v>
      </c>
      <c r="I74" s="457">
        <f>Input!$OO$7</f>
        <v>0</v>
      </c>
      <c r="J74" s="457">
        <f>Input!$OP$7</f>
        <v>0</v>
      </c>
      <c r="K74" s="457">
        <f>Input!$OQ$7</f>
        <v>0</v>
      </c>
      <c r="L74" s="457">
        <f>Input!$OR$7</f>
        <v>0</v>
      </c>
      <c r="M74" s="458">
        <f>D74+E74+F74+G74+H74+I74+J74+K74+L74</f>
        <v>0</v>
      </c>
      <c r="N74" s="440"/>
      <c r="O74" s="458"/>
      <c r="Q74" s="470"/>
      <c r="R74" s="470"/>
      <c r="S74" s="470"/>
      <c r="T74" s="470"/>
      <c r="U74" s="458"/>
      <c r="W74" s="580"/>
      <c r="X74" s="580"/>
      <c r="Y74" s="470"/>
      <c r="Z74" s="458"/>
    </row>
    <row r="75" spans="1:29" ht="14.4" thickTop="1" thickBot="1">
      <c r="B75" s="440" t="s">
        <v>627</v>
      </c>
      <c r="C75" s="440"/>
      <c r="D75" s="457">
        <f>Input!$OS$7</f>
        <v>1141587</v>
      </c>
      <c r="E75" s="457">
        <f>Input!$OT$7</f>
        <v>-165381</v>
      </c>
      <c r="F75" s="457">
        <f>Input!$OU$7</f>
        <v>0</v>
      </c>
      <c r="G75" s="457">
        <f>Input!$OV$7</f>
        <v>0</v>
      </c>
      <c r="H75" s="457">
        <f>Input!$OW$7</f>
        <v>0</v>
      </c>
      <c r="I75" s="457">
        <f>Input!$OX$7</f>
        <v>0</v>
      </c>
      <c r="J75" s="457">
        <f>Input!$OY$7</f>
        <v>0</v>
      </c>
      <c r="K75" s="457">
        <f>Input!$OZ$7</f>
        <v>0</v>
      </c>
      <c r="L75" s="457">
        <f>Input!$PA$7</f>
        <v>0</v>
      </c>
      <c r="M75" s="458">
        <f>D75+E75+F75+G75+H75+I75+J75+K75+L75</f>
        <v>976206</v>
      </c>
      <c r="N75" s="440"/>
      <c r="O75" s="1182" t="str">
        <f>IF(M85&lt;0,"Footnote 11 is N/A - No Data Entry Required","Footnote 11")</f>
        <v>Footnote 11</v>
      </c>
      <c r="P75" s="1183"/>
      <c r="Q75" s="1183"/>
      <c r="R75" s="1184"/>
      <c r="S75" s="470"/>
      <c r="T75" s="470"/>
      <c r="U75" s="458"/>
      <c r="W75" s="580"/>
      <c r="X75" s="580"/>
      <c r="Y75" s="579"/>
      <c r="Z75" s="579"/>
      <c r="AB75" s="428" t="s">
        <v>195</v>
      </c>
    </row>
    <row r="76" spans="1:29" ht="13.8" thickTop="1">
      <c r="A76" s="438">
        <v>73</v>
      </c>
      <c r="B76" s="440" t="s">
        <v>45</v>
      </c>
      <c r="C76" s="440"/>
      <c r="D76" s="457">
        <f>Input!$PB$7</f>
        <v>0</v>
      </c>
      <c r="E76" s="457">
        <f>Input!$PC$7</f>
        <v>0</v>
      </c>
      <c r="F76" s="457">
        <f>Input!$PD$7</f>
        <v>0</v>
      </c>
      <c r="G76" s="457">
        <f>Input!$PE$7</f>
        <v>0</v>
      </c>
      <c r="H76" s="457">
        <f>Input!$PF$7</f>
        <v>0</v>
      </c>
      <c r="I76" s="457">
        <f>Input!$PG$7</f>
        <v>0</v>
      </c>
      <c r="J76" s="457">
        <f>Input!$PH$7</f>
        <v>0</v>
      </c>
      <c r="K76" s="457">
        <f>Input!$PI$7</f>
        <v>0</v>
      </c>
      <c r="L76" s="457">
        <f>Input!$PJ$7</f>
        <v>0</v>
      </c>
      <c r="M76" s="458">
        <f>D76+E76+F76+G76+H76+I76+J76+K76+L76</f>
        <v>0</v>
      </c>
      <c r="N76" s="440"/>
      <c r="O76" s="581" t="s">
        <v>202</v>
      </c>
      <c r="P76" s="582"/>
      <c r="Q76" s="583"/>
      <c r="R76" s="584">
        <f>IF($M$85&lt;0,"N/A",$M$85)</f>
        <v>3403546</v>
      </c>
      <c r="S76" s="470"/>
      <c r="T76" s="470"/>
      <c r="U76" s="458"/>
      <c r="W76" s="580"/>
      <c r="X76" s="580"/>
      <c r="Y76" s="580"/>
      <c r="Z76" s="580"/>
    </row>
    <row r="77" spans="1:29">
      <c r="A77" s="438">
        <v>74</v>
      </c>
      <c r="B77" s="440" t="s">
        <v>46</v>
      </c>
      <c r="C77" s="440"/>
      <c r="D77" s="457">
        <f>Input!$PK$7</f>
        <v>-1357000</v>
      </c>
      <c r="E77" s="457">
        <f>Input!$PL$7</f>
        <v>-103424</v>
      </c>
      <c r="F77" s="457">
        <f>Input!$PM$7</f>
        <v>0</v>
      </c>
      <c r="G77" s="457">
        <f>Input!$PN$7</f>
        <v>0</v>
      </c>
      <c r="H77" s="457">
        <f>Input!$PO$7</f>
        <v>0</v>
      </c>
      <c r="I77" s="457">
        <f>Input!$PP$7</f>
        <v>0</v>
      </c>
      <c r="J77" s="457">
        <f>Input!$PQ$7</f>
        <v>0</v>
      </c>
      <c r="K77" s="457">
        <f>Input!$PR$7</f>
        <v>0</v>
      </c>
      <c r="L77" s="457">
        <f>Input!$PS$7</f>
        <v>0</v>
      </c>
      <c r="M77" s="458">
        <f>D77+E77+F77+G77+H77+I77+J77+K77+L77</f>
        <v>-1460424</v>
      </c>
      <c r="N77" s="440"/>
      <c r="O77" s="585" t="s">
        <v>203</v>
      </c>
      <c r="P77" s="470"/>
      <c r="Q77" s="470"/>
      <c r="R77" s="586">
        <f>Input!$UB$7</f>
        <v>3403546</v>
      </c>
      <c r="S77" s="470"/>
      <c r="T77" s="470"/>
      <c r="U77" s="458"/>
      <c r="W77" s="580"/>
      <c r="X77" s="580"/>
      <c r="Y77" s="580"/>
      <c r="Z77" s="580"/>
    </row>
    <row r="78" spans="1:29" ht="13.5" customHeight="1">
      <c r="A78" s="438">
        <v>75</v>
      </c>
      <c r="B78" s="526" t="s">
        <v>3</v>
      </c>
      <c r="C78" s="526"/>
      <c r="D78" s="465">
        <f t="shared" ref="D78:L78" si="20">SUM(D74:D77)</f>
        <v>-215413</v>
      </c>
      <c r="E78" s="465">
        <f t="shared" si="20"/>
        <v>-268805</v>
      </c>
      <c r="F78" s="465">
        <f t="shared" si="20"/>
        <v>0</v>
      </c>
      <c r="G78" s="465">
        <f t="shared" si="20"/>
        <v>0</v>
      </c>
      <c r="H78" s="465">
        <f t="shared" si="20"/>
        <v>0</v>
      </c>
      <c r="I78" s="465">
        <f t="shared" si="20"/>
        <v>0</v>
      </c>
      <c r="J78" s="465">
        <f t="shared" si="20"/>
        <v>0</v>
      </c>
      <c r="K78" s="465">
        <f t="shared" si="20"/>
        <v>0</v>
      </c>
      <c r="L78" s="465">
        <f t="shared" si="20"/>
        <v>0</v>
      </c>
      <c r="M78" s="465">
        <f>D78+E78+F78+G78+H78+I78+J78+K78+L78</f>
        <v>-484218</v>
      </c>
      <c r="N78" s="440"/>
      <c r="O78" s="585" t="s">
        <v>204</v>
      </c>
      <c r="Q78" s="470"/>
      <c r="R78" s="587">
        <f>IF($M$85&lt;0,"",$R$76-$R$77)</f>
        <v>0</v>
      </c>
      <c r="S78" s="470"/>
      <c r="T78" s="470"/>
      <c r="U78" s="458"/>
      <c r="W78" s="580"/>
      <c r="X78" s="580"/>
      <c r="Y78" s="580"/>
      <c r="Z78" s="580"/>
    </row>
    <row r="79" spans="1:29" ht="12.75" customHeight="1">
      <c r="A79" s="438">
        <v>76</v>
      </c>
      <c r="B79" s="440"/>
      <c r="C79" s="440"/>
      <c r="D79" s="458"/>
      <c r="E79" s="458"/>
      <c r="F79" s="458"/>
      <c r="G79" s="458"/>
      <c r="H79" s="458"/>
      <c r="I79" s="458"/>
      <c r="J79" s="458"/>
      <c r="K79" s="458"/>
      <c r="L79" s="458"/>
      <c r="M79" s="458"/>
      <c r="N79" s="440"/>
      <c r="O79" s="588"/>
      <c r="Q79" s="470"/>
      <c r="R79" s="589"/>
      <c r="S79" s="470"/>
      <c r="T79" s="470"/>
      <c r="U79" s="458"/>
      <c r="W79" s="580"/>
      <c r="X79" s="580"/>
      <c r="Y79" s="580"/>
      <c r="Z79" s="580"/>
    </row>
    <row r="80" spans="1:29">
      <c r="A80" s="438">
        <v>77</v>
      </c>
      <c r="B80" s="449" t="s">
        <v>24</v>
      </c>
      <c r="C80" s="449"/>
      <c r="D80" s="458"/>
      <c r="E80" s="458"/>
      <c r="F80" s="458"/>
      <c r="G80" s="458"/>
      <c r="H80" s="458"/>
      <c r="I80" s="458"/>
      <c r="J80" s="458"/>
      <c r="K80" s="458"/>
      <c r="L80" s="458"/>
      <c r="M80" s="458"/>
      <c r="N80" s="440"/>
      <c r="O80" s="585" t="s">
        <v>205</v>
      </c>
      <c r="Q80" s="470"/>
      <c r="R80" s="586">
        <f>Input!$UC$7</f>
        <v>0</v>
      </c>
      <c r="S80" s="470"/>
      <c r="T80" s="470"/>
      <c r="U80" s="470"/>
      <c r="W80" s="579"/>
      <c r="X80" s="579"/>
      <c r="Y80" s="580"/>
      <c r="Z80" s="580"/>
    </row>
    <row r="81" spans="1:28">
      <c r="B81" s="440" t="s">
        <v>47</v>
      </c>
      <c r="C81" s="440"/>
      <c r="D81" s="457">
        <f>Input!$PT$7</f>
        <v>0</v>
      </c>
      <c r="E81" s="457">
        <f>Input!$PU$7</f>
        <v>0</v>
      </c>
      <c r="F81" s="457">
        <f>Input!$PV$7</f>
        <v>0</v>
      </c>
      <c r="G81" s="457">
        <f>Input!$PW$7</f>
        <v>0</v>
      </c>
      <c r="H81" s="457">
        <f>Input!$PX$7</f>
        <v>0</v>
      </c>
      <c r="I81" s="457">
        <f>Input!$PY$7</f>
        <v>0</v>
      </c>
      <c r="J81" s="457">
        <f>Input!$PZ$7</f>
        <v>0</v>
      </c>
      <c r="K81" s="457">
        <f>Input!$QA$7</f>
        <v>0</v>
      </c>
      <c r="L81" s="457">
        <f>Input!$QB$7</f>
        <v>-40984</v>
      </c>
      <c r="M81" s="458">
        <f>D81+E81+F81+G81+H81+I81+J81+K81+L81</f>
        <v>-40984</v>
      </c>
      <c r="N81" s="440"/>
      <c r="O81" s="590" t="s">
        <v>206</v>
      </c>
      <c r="R81" s="591"/>
      <c r="S81" s="470"/>
      <c r="T81" s="470"/>
      <c r="Y81" s="580"/>
      <c r="Z81" s="580"/>
    </row>
    <row r="82" spans="1:28">
      <c r="B82" s="440" t="s">
        <v>48</v>
      </c>
      <c r="C82" s="440"/>
      <c r="D82" s="457">
        <f>Input!$QC$7</f>
        <v>0</v>
      </c>
      <c r="E82" s="457">
        <f>Input!$QD$7</f>
        <v>0</v>
      </c>
      <c r="F82" s="457">
        <f>Input!$QE$7</f>
        <v>0</v>
      </c>
      <c r="G82" s="457">
        <f>Input!$QF$7</f>
        <v>0</v>
      </c>
      <c r="H82" s="457">
        <f>Input!$QG$7</f>
        <v>0</v>
      </c>
      <c r="I82" s="457">
        <f>Input!$QH$7</f>
        <v>0</v>
      </c>
      <c r="J82" s="457">
        <f>Input!$QI$7</f>
        <v>0</v>
      </c>
      <c r="K82" s="457">
        <f>Input!$QJ$7</f>
        <v>0</v>
      </c>
      <c r="L82" s="457">
        <f>Input!$QK$7</f>
        <v>0</v>
      </c>
      <c r="M82" s="458">
        <f>D82+E82+F82+G82+H82+I82+J82+K82+L82</f>
        <v>0</v>
      </c>
      <c r="N82" s="440"/>
      <c r="O82" s="585" t="s">
        <v>207</v>
      </c>
      <c r="R82" s="587">
        <f>IFERROR($R$78-$R$80,"")</f>
        <v>0</v>
      </c>
      <c r="Y82" s="580"/>
      <c r="Z82" s="440"/>
      <c r="AA82" s="442"/>
      <c r="AB82" s="442"/>
    </row>
    <row r="83" spans="1:28">
      <c r="A83" s="438">
        <v>78</v>
      </c>
      <c r="B83" s="526" t="s">
        <v>3</v>
      </c>
      <c r="C83" s="526"/>
      <c r="D83" s="465">
        <f t="shared" ref="D83:L83" si="21">SUM(D81:D82)</f>
        <v>0</v>
      </c>
      <c r="E83" s="465">
        <f t="shared" si="21"/>
        <v>0</v>
      </c>
      <c r="F83" s="465">
        <f t="shared" si="21"/>
        <v>0</v>
      </c>
      <c r="G83" s="465">
        <f t="shared" si="21"/>
        <v>0</v>
      </c>
      <c r="H83" s="465">
        <f t="shared" si="21"/>
        <v>0</v>
      </c>
      <c r="I83" s="465">
        <f t="shared" si="21"/>
        <v>0</v>
      </c>
      <c r="J83" s="465">
        <f t="shared" si="21"/>
        <v>0</v>
      </c>
      <c r="K83" s="465">
        <f t="shared" si="21"/>
        <v>0</v>
      </c>
      <c r="L83" s="465">
        <f t="shared" si="21"/>
        <v>-40984</v>
      </c>
      <c r="M83" s="465">
        <f>D83+E83+F83+G83+H83+I83+J83+K83+L83</f>
        <v>-40984</v>
      </c>
      <c r="N83" s="440"/>
      <c r="O83" s="588"/>
      <c r="R83" s="591"/>
      <c r="Y83" s="449"/>
      <c r="Z83" s="592"/>
      <c r="AA83" s="532"/>
      <c r="AB83" s="463"/>
    </row>
    <row r="84" spans="1:28" ht="13.8" thickBot="1">
      <c r="B84" s="440"/>
      <c r="C84" s="440"/>
      <c r="D84" s="458"/>
      <c r="E84" s="458"/>
      <c r="F84" s="458"/>
      <c r="G84" s="458"/>
      <c r="H84" s="458"/>
      <c r="I84" s="458"/>
      <c r="J84" s="458"/>
      <c r="K84" s="458"/>
      <c r="L84" s="458"/>
      <c r="M84" s="458"/>
      <c r="N84" s="440"/>
      <c r="O84" s="593" t="s">
        <v>208</v>
      </c>
      <c r="P84" s="594"/>
      <c r="Q84" s="594"/>
      <c r="R84" s="595">
        <f>IFERROR((R82+R80)-R78,"")</f>
        <v>0</v>
      </c>
      <c r="Y84" s="442"/>
      <c r="Z84" s="592"/>
      <c r="AA84" s="532"/>
      <c r="AB84" s="596"/>
    </row>
    <row r="85" spans="1:28" ht="13.8" thickTop="1">
      <c r="B85" s="526" t="s">
        <v>628</v>
      </c>
      <c r="C85" s="526"/>
      <c r="D85" s="465">
        <f t="shared" ref="D85:L85" si="22">D57-D71+D78+D83</f>
        <v>811022</v>
      </c>
      <c r="E85" s="465">
        <f t="shared" si="22"/>
        <v>-677875</v>
      </c>
      <c r="F85" s="465">
        <f t="shared" si="22"/>
        <v>-190157</v>
      </c>
      <c r="G85" s="465">
        <f t="shared" si="22"/>
        <v>2609370</v>
      </c>
      <c r="H85" s="465">
        <f t="shared" si="22"/>
        <v>164972</v>
      </c>
      <c r="I85" s="465">
        <f t="shared" si="22"/>
        <v>0</v>
      </c>
      <c r="J85" s="465">
        <f t="shared" si="22"/>
        <v>727198</v>
      </c>
      <c r="K85" s="465">
        <f t="shared" si="22"/>
        <v>0</v>
      </c>
      <c r="L85" s="465">
        <f t="shared" si="22"/>
        <v>-40984</v>
      </c>
      <c r="M85" s="465">
        <f>D85+E85+F85+G85+H85+I85+J85+K85+L85</f>
        <v>3403546</v>
      </c>
      <c r="N85" s="440"/>
      <c r="Y85" s="442"/>
      <c r="Z85" s="592"/>
      <c r="AA85" s="532"/>
      <c r="AB85" s="596"/>
    </row>
    <row r="86" spans="1:28">
      <c r="B86" s="449"/>
      <c r="C86" s="449"/>
      <c r="D86" s="458"/>
      <c r="E86" s="458"/>
      <c r="F86" s="458"/>
      <c r="G86" s="458"/>
      <c r="H86" s="458"/>
      <c r="I86" s="458"/>
      <c r="J86" s="458"/>
      <c r="K86" s="458"/>
      <c r="L86" s="458"/>
      <c r="M86" s="458"/>
      <c r="N86" s="440"/>
      <c r="Y86" s="442"/>
      <c r="Z86" s="592"/>
      <c r="AA86" s="532"/>
      <c r="AB86" s="596"/>
    </row>
    <row r="87" spans="1:28">
      <c r="B87" s="441" t="s">
        <v>64</v>
      </c>
      <c r="C87" s="441"/>
      <c r="D87" s="457">
        <f>Input!$QL$7</f>
        <v>0</v>
      </c>
      <c r="E87" s="457">
        <f>Input!$QM$7</f>
        <v>0</v>
      </c>
      <c r="F87" s="457">
        <f>Input!$QN$7</f>
        <v>0</v>
      </c>
      <c r="G87" s="457">
        <f>Input!$QO$7</f>
        <v>0</v>
      </c>
      <c r="H87" s="457">
        <f>Input!$QP$7</f>
        <v>0</v>
      </c>
      <c r="I87" s="457">
        <f>Input!$QQ$7</f>
        <v>0</v>
      </c>
      <c r="J87" s="457">
        <f>Input!$QR$7</f>
        <v>0</v>
      </c>
      <c r="K87" s="457">
        <f>Input!$QS$7</f>
        <v>0</v>
      </c>
      <c r="L87" s="457">
        <f>Input!$QT$7</f>
        <v>0</v>
      </c>
      <c r="M87" s="458">
        <f>D87+E87+F87+G87+H87+I87+J87+K87+L87</f>
        <v>0</v>
      </c>
      <c r="N87" s="440"/>
      <c r="Y87" s="442"/>
      <c r="Z87" s="592"/>
      <c r="AA87" s="532"/>
      <c r="AB87" s="596"/>
    </row>
    <row r="88" spans="1:28">
      <c r="B88" s="440" t="s">
        <v>65</v>
      </c>
      <c r="C88" s="440"/>
      <c r="D88" s="457">
        <f>Input!$QU$7</f>
        <v>0</v>
      </c>
      <c r="E88" s="457">
        <f>Input!$QV$7</f>
        <v>0</v>
      </c>
      <c r="F88" s="457">
        <f>Input!$QW$7</f>
        <v>0</v>
      </c>
      <c r="G88" s="457">
        <f>Input!$QX$7</f>
        <v>0</v>
      </c>
      <c r="H88" s="457">
        <f>Input!$QY$7</f>
        <v>0</v>
      </c>
      <c r="I88" s="457">
        <f>Input!$QZ$7</f>
        <v>0</v>
      </c>
      <c r="J88" s="457">
        <f>Input!$RA$7</f>
        <v>0</v>
      </c>
      <c r="K88" s="457">
        <f>Input!$RB$7</f>
        <v>0</v>
      </c>
      <c r="L88" s="457">
        <f>Input!$RC$7</f>
        <v>-2307452</v>
      </c>
      <c r="M88" s="458">
        <f>D88+E88+F88+G88+H88+I88+J88+K88+L88</f>
        <v>-2307452</v>
      </c>
      <c r="N88" s="440"/>
      <c r="O88" s="446"/>
      <c r="P88" s="446"/>
      <c r="Y88" s="442"/>
      <c r="Z88" s="592"/>
      <c r="AA88" s="532"/>
      <c r="AB88" s="596"/>
    </row>
    <row r="89" spans="1:28">
      <c r="B89" s="440" t="s">
        <v>173</v>
      </c>
      <c r="C89" s="440"/>
      <c r="D89" s="457">
        <f>Input!$RD$7</f>
        <v>0</v>
      </c>
      <c r="E89" s="457">
        <f>Input!$RE$7</f>
        <v>0</v>
      </c>
      <c r="F89" s="457">
        <f>Input!$RF$7</f>
        <v>0</v>
      </c>
      <c r="G89" s="457">
        <f>Input!$RG$7</f>
        <v>0</v>
      </c>
      <c r="H89" s="457">
        <f>Input!$RH$7</f>
        <v>0</v>
      </c>
      <c r="I89" s="457">
        <f>Input!$RI$7</f>
        <v>0</v>
      </c>
      <c r="J89" s="457">
        <f>Input!$RJ$7</f>
        <v>0</v>
      </c>
      <c r="K89" s="457">
        <f>Input!$RK$7</f>
        <v>0</v>
      </c>
      <c r="L89" s="457">
        <f>Input!$RL$7</f>
        <v>0</v>
      </c>
      <c r="M89" s="458">
        <f t="shared" ref="M89:M91" si="23">D89+E89+F89+G89+H89+I89+J89+K89+L89</f>
        <v>0</v>
      </c>
      <c r="N89" s="440"/>
      <c r="O89" s="1188" t="s">
        <v>1313</v>
      </c>
      <c r="P89" s="1189"/>
      <c r="Q89" s="1189"/>
      <c r="R89" s="1189"/>
      <c r="S89" s="1189"/>
      <c r="T89" s="1189"/>
      <c r="U89" s="1190"/>
      <c r="Y89" s="442"/>
      <c r="Z89" s="592"/>
      <c r="AA89" s="532"/>
      <c r="AB89" s="596"/>
    </row>
    <row r="90" spans="1:28">
      <c r="B90" s="440" t="s">
        <v>174</v>
      </c>
      <c r="C90" s="440"/>
      <c r="D90" s="457">
        <f>Input!$RM$7</f>
        <v>0</v>
      </c>
      <c r="E90" s="457">
        <f>Input!$RN$7</f>
        <v>0</v>
      </c>
      <c r="F90" s="457">
        <f>Input!$RO$7</f>
        <v>0</v>
      </c>
      <c r="G90" s="457">
        <f>Input!$RP$7</f>
        <v>0</v>
      </c>
      <c r="H90" s="457">
        <f>Input!$RQ$7</f>
        <v>0</v>
      </c>
      <c r="I90" s="457">
        <f>Input!$RR$7</f>
        <v>0</v>
      </c>
      <c r="J90" s="457">
        <f>Input!$RS$7</f>
        <v>0</v>
      </c>
      <c r="K90" s="457">
        <f>Input!$RT$7</f>
        <v>0</v>
      </c>
      <c r="L90" s="457">
        <f>Input!$RU$7</f>
        <v>0</v>
      </c>
      <c r="M90" s="458">
        <f t="shared" si="23"/>
        <v>0</v>
      </c>
      <c r="N90" s="440"/>
      <c r="O90" s="597" t="s">
        <v>209</v>
      </c>
      <c r="P90" s="598"/>
      <c r="Q90" s="597" t="s">
        <v>210</v>
      </c>
      <c r="R90" s="598"/>
      <c r="S90" s="491"/>
      <c r="T90" s="597" t="s">
        <v>211</v>
      </c>
      <c r="U90" s="598"/>
      <c r="Y90" s="442"/>
      <c r="Z90" s="592"/>
      <c r="AA90" s="532"/>
      <c r="AB90" s="596"/>
    </row>
    <row r="91" spans="1:28">
      <c r="B91" s="440" t="s">
        <v>175</v>
      </c>
      <c r="C91" s="440"/>
      <c r="D91" s="457">
        <f>Input!$RV$7</f>
        <v>0</v>
      </c>
      <c r="E91" s="457">
        <f>Input!$RW$7</f>
        <v>0</v>
      </c>
      <c r="F91" s="457">
        <f>Input!$RX$7</f>
        <v>0</v>
      </c>
      <c r="G91" s="457">
        <f>Input!$RY$7</f>
        <v>0</v>
      </c>
      <c r="H91" s="457">
        <f>Input!$RZ$7</f>
        <v>0</v>
      </c>
      <c r="I91" s="457">
        <f>Input!$SA$7</f>
        <v>0</v>
      </c>
      <c r="J91" s="457">
        <f>Input!$SB$7</f>
        <v>0</v>
      </c>
      <c r="K91" s="457">
        <f>Input!$SC$7</f>
        <v>0</v>
      </c>
      <c r="L91" s="457">
        <f>Input!$SD$7</f>
        <v>0</v>
      </c>
      <c r="M91" s="458">
        <f t="shared" si="23"/>
        <v>0</v>
      </c>
      <c r="N91" s="440"/>
      <c r="O91" s="475"/>
      <c r="P91" s="496"/>
      <c r="Q91" s="475"/>
      <c r="R91" s="496"/>
      <c r="T91" s="475"/>
      <c r="U91" s="496"/>
      <c r="Y91" s="442"/>
      <c r="Z91" s="592"/>
      <c r="AA91" s="532"/>
      <c r="AB91" s="596"/>
    </row>
    <row r="92" spans="1:28">
      <c r="B92" s="440" t="s">
        <v>66</v>
      </c>
      <c r="C92" s="440"/>
      <c r="D92" s="457">
        <f>Input!$SE$7</f>
        <v>1617954</v>
      </c>
      <c r="E92" s="457">
        <f>Input!$SF$7</f>
        <v>88772</v>
      </c>
      <c r="F92" s="457">
        <f>Input!$SG$7</f>
        <v>0</v>
      </c>
      <c r="G92" s="457">
        <f>Input!$SH$7</f>
        <v>1681753</v>
      </c>
      <c r="H92" s="457">
        <f>Input!$SI$7</f>
        <v>0</v>
      </c>
      <c r="I92" s="457">
        <f>Input!$SJ$7</f>
        <v>0</v>
      </c>
      <c r="J92" s="457">
        <f>Input!$SK$7</f>
        <v>0</v>
      </c>
      <c r="K92" s="457">
        <f>Input!$SL$7</f>
        <v>0</v>
      </c>
      <c r="L92" s="457">
        <f>Input!$SM$7</f>
        <v>0</v>
      </c>
      <c r="M92" s="458">
        <f>D92+E92+F92+G92+H92+I92+J92+K92+L92</f>
        <v>3388479</v>
      </c>
      <c r="N92" s="440"/>
      <c r="O92" s="1191" t="str">
        <f>Input!UF$7</f>
        <v>Jamie Oltz</v>
      </c>
      <c r="P92" s="1192"/>
      <c r="Q92" s="1191" t="str">
        <f>Input!$UG$7</f>
        <v>409-882-3356</v>
      </c>
      <c r="R92" s="1192"/>
      <c r="T92" s="1193" t="str">
        <f>HYPERLINK("Mailto:"&amp;Input!$UH$7,Input!$UH$7)</f>
        <v>Jamie.Oltz@lsco.edu</v>
      </c>
      <c r="U92" s="1192"/>
      <c r="Y92" s="442"/>
      <c r="Z92" s="592"/>
      <c r="AA92" s="543"/>
      <c r="AB92" s="596"/>
    </row>
    <row r="93" spans="1:28" ht="13.8" thickBot="1">
      <c r="B93" s="599" t="s">
        <v>57</v>
      </c>
      <c r="C93" s="599"/>
      <c r="D93" s="600">
        <f t="shared" ref="D93:K93" si="24">SUM(D85:D92)</f>
        <v>2428976</v>
      </c>
      <c r="E93" s="600">
        <f t="shared" si="24"/>
        <v>-589103</v>
      </c>
      <c r="F93" s="600">
        <f t="shared" si="24"/>
        <v>-190157</v>
      </c>
      <c r="G93" s="600">
        <f t="shared" si="24"/>
        <v>4291123</v>
      </c>
      <c r="H93" s="600">
        <f t="shared" si="24"/>
        <v>164972</v>
      </c>
      <c r="I93" s="600">
        <f t="shared" si="24"/>
        <v>0</v>
      </c>
      <c r="J93" s="600">
        <f t="shared" si="24"/>
        <v>727198</v>
      </c>
      <c r="K93" s="600">
        <f t="shared" si="24"/>
        <v>0</v>
      </c>
      <c r="L93" s="600">
        <f>SUM(L85:L92)</f>
        <v>-2348436</v>
      </c>
      <c r="M93" s="600">
        <f>D93+E93+F93+G93+H93+I93+J93+K93+L93</f>
        <v>4484573</v>
      </c>
      <c r="N93" s="440"/>
      <c r="O93" s="475"/>
      <c r="U93" s="496"/>
      <c r="Y93" s="442"/>
      <c r="Z93" s="592"/>
      <c r="AA93" s="543"/>
      <c r="AB93" s="596"/>
    </row>
    <row r="94" spans="1:28" ht="13.5" customHeight="1" thickTop="1">
      <c r="B94" s="440"/>
      <c r="C94" s="440"/>
      <c r="D94" s="601"/>
      <c r="E94" s="601"/>
      <c r="F94" s="601"/>
      <c r="G94" s="601"/>
      <c r="H94" s="601"/>
      <c r="I94" s="601"/>
      <c r="J94" s="601"/>
      <c r="K94" s="601"/>
      <c r="L94" s="601"/>
      <c r="M94" s="602"/>
      <c r="N94" s="440"/>
      <c r="O94" s="1179" t="s">
        <v>212</v>
      </c>
      <c r="P94" s="1180"/>
      <c r="Q94" s="1180"/>
      <c r="R94" s="1180"/>
      <c r="S94" s="1180"/>
      <c r="T94" s="1180"/>
      <c r="U94" s="1181"/>
      <c r="Y94" s="442"/>
      <c r="Z94" s="603"/>
      <c r="AA94" s="543"/>
      <c r="AB94" s="596"/>
    </row>
    <row r="95" spans="1:28" ht="12.75" customHeight="1">
      <c r="B95" s="440" t="s">
        <v>1333</v>
      </c>
      <c r="C95" s="441"/>
      <c r="D95" s="601"/>
      <c r="E95" s="601"/>
      <c r="F95" s="601"/>
      <c r="G95" s="601"/>
      <c r="H95" s="601"/>
      <c r="I95" s="601"/>
      <c r="J95" s="601"/>
      <c r="K95" s="601"/>
      <c r="L95" s="601"/>
      <c r="M95" s="602"/>
      <c r="N95" s="440"/>
      <c r="O95" s="1179"/>
      <c r="P95" s="1180"/>
      <c r="Q95" s="1180"/>
      <c r="R95" s="1180"/>
      <c r="S95" s="1180"/>
      <c r="T95" s="1180"/>
      <c r="U95" s="1181"/>
      <c r="Y95" s="442"/>
      <c r="Z95" s="442"/>
      <c r="AA95" s="604"/>
      <c r="AB95" s="605"/>
    </row>
    <row r="96" spans="1:28">
      <c r="B96" s="441" t="s">
        <v>79</v>
      </c>
      <c r="C96" s="440"/>
      <c r="D96" s="601"/>
      <c r="E96" s="601"/>
      <c r="F96" s="601"/>
      <c r="G96" s="601"/>
      <c r="H96" s="601"/>
      <c r="I96" s="601"/>
      <c r="J96" s="601"/>
      <c r="K96" s="601"/>
      <c r="L96" s="601"/>
      <c r="M96" s="602"/>
      <c r="N96" s="440"/>
      <c r="O96" s="503"/>
      <c r="P96" s="504"/>
      <c r="Q96" s="504"/>
      <c r="R96" s="504"/>
      <c r="S96" s="504"/>
      <c r="T96" s="504"/>
      <c r="U96" s="606"/>
      <c r="Y96" s="442"/>
      <c r="Z96" s="442"/>
      <c r="AA96" s="442"/>
      <c r="AB96" s="442"/>
    </row>
    <row r="97" spans="2:25">
      <c r="B97" s="428" t="s">
        <v>1280</v>
      </c>
      <c r="C97" s="440"/>
      <c r="D97" s="601"/>
      <c r="E97" s="601"/>
      <c r="F97" s="601"/>
      <c r="G97" s="601"/>
      <c r="H97" s="601"/>
      <c r="I97" s="601"/>
      <c r="J97" s="601"/>
      <c r="K97" s="601"/>
      <c r="L97" s="601"/>
      <c r="M97" s="602"/>
      <c r="N97" s="440"/>
      <c r="Y97" s="442"/>
    </row>
    <row r="98" spans="2:25">
      <c r="B98" s="440"/>
      <c r="C98" s="440"/>
      <c r="D98" s="601"/>
      <c r="E98" s="601"/>
      <c r="F98" s="601"/>
      <c r="G98" s="601"/>
      <c r="H98" s="601"/>
      <c r="I98" s="601"/>
      <c r="J98" s="601"/>
      <c r="K98" s="601"/>
      <c r="L98" s="601"/>
      <c r="M98" s="602"/>
      <c r="N98" s="440"/>
      <c r="O98" s="424"/>
    </row>
    <row r="99" spans="2:25">
      <c r="B99" s="440"/>
      <c r="C99" s="440"/>
      <c r="D99" s="440"/>
      <c r="E99" s="440"/>
      <c r="F99" s="440"/>
      <c r="G99" s="440"/>
      <c r="H99" s="440"/>
      <c r="I99" s="440"/>
      <c r="J99" s="440"/>
      <c r="K99" s="440"/>
      <c r="L99" s="440"/>
      <c r="M99" s="607" t="s">
        <v>93</v>
      </c>
      <c r="N99" s="440"/>
      <c r="O99" s="608"/>
    </row>
    <row r="100" spans="2:25">
      <c r="B100" s="428" t="s">
        <v>1281</v>
      </c>
      <c r="C100" s="440"/>
      <c r="D100" s="440"/>
      <c r="E100" s="440"/>
      <c r="F100" s="440"/>
      <c r="G100" s="440"/>
      <c r="H100" s="440"/>
      <c r="I100" s="440"/>
      <c r="J100" s="440"/>
      <c r="K100" s="440"/>
      <c r="L100" s="440"/>
      <c r="M100" s="457">
        <f>Input!$SN$7</f>
        <v>4484573</v>
      </c>
      <c r="N100" s="440"/>
      <c r="O100" s="608"/>
    </row>
    <row r="101" spans="2:25">
      <c r="B101" s="440" t="s">
        <v>92</v>
      </c>
      <c r="C101" s="440"/>
      <c r="D101" s="440"/>
      <c r="E101" s="440"/>
      <c r="F101" s="440"/>
      <c r="G101" s="440"/>
      <c r="H101" s="440"/>
      <c r="I101" s="440"/>
      <c r="J101" s="440"/>
      <c r="K101" s="440"/>
      <c r="L101" s="440"/>
      <c r="M101" s="609">
        <f>M93-M100</f>
        <v>0</v>
      </c>
      <c r="N101" s="440"/>
      <c r="O101" s="608"/>
    </row>
    <row r="102" spans="2:25">
      <c r="B102" s="440"/>
      <c r="C102" s="440"/>
      <c r="D102" s="440"/>
      <c r="E102" s="440"/>
      <c r="F102" s="440"/>
      <c r="G102" s="440"/>
      <c r="H102" s="440"/>
      <c r="I102" s="440"/>
      <c r="J102" s="440"/>
      <c r="K102" s="440"/>
      <c r="L102" s="610" t="str">
        <f>IF($L$119&lt;&gt;Input!$F$7,"Out of Balance","Balanced")</f>
        <v>Balanced</v>
      </c>
      <c r="M102" s="611" t="str">
        <f>IF(M100&lt;&gt;M93,"Out of Balance","Balanced")</f>
        <v>Balanced</v>
      </c>
      <c r="N102" s="440"/>
      <c r="O102" s="608"/>
    </row>
    <row r="103" spans="2:25">
      <c r="B103" s="440"/>
      <c r="C103" s="440"/>
      <c r="D103" s="440"/>
      <c r="E103" s="440"/>
      <c r="F103" s="440"/>
      <c r="G103" s="440"/>
      <c r="H103" s="440"/>
      <c r="I103" s="440"/>
      <c r="J103" s="440"/>
      <c r="K103" s="440"/>
      <c r="L103" s="440"/>
      <c r="M103" s="440"/>
      <c r="N103" s="440"/>
      <c r="O103" s="424"/>
    </row>
    <row r="104" spans="2:25">
      <c r="B104" s="440"/>
      <c r="C104" s="440"/>
      <c r="D104" s="440"/>
      <c r="E104" s="440"/>
      <c r="F104" s="440"/>
      <c r="G104" s="440"/>
      <c r="H104" s="440"/>
      <c r="I104" s="440"/>
      <c r="J104" s="440"/>
      <c r="K104" s="440"/>
      <c r="L104" s="440"/>
      <c r="M104" s="440"/>
      <c r="N104" s="440"/>
      <c r="O104" s="424"/>
    </row>
    <row r="105" spans="2:25">
      <c r="B105" s="428"/>
      <c r="C105" s="428"/>
      <c r="D105" s="458">
        <f>SUM($D$10:$D$14)+SUM($D$19:$D$28)+SUM($D$32:$D$41)+$D$47+SUM($D$50:$D$55)+SUM($D$60:$D$70)+SUM($D$74:$D$77)+SUM($D$81:$D$82)+SUM($D$87:$D$92)</f>
        <v>35442610</v>
      </c>
      <c r="E105" s="458">
        <f>SUM($E$10:$E$14)+SUM($E$19:$E$28)+SUM($E$32:$E$41)+$E$47+SUM($E$50:$E$55)+SUM($E$60:$E$70)+SUM($E$74:$E$77)+SUM($E$81:$E$82)+SUM($E$87:$E$92)</f>
        <v>5385719</v>
      </c>
      <c r="F105" s="458">
        <f>SUM($F$10:$F$14)+SUM($F$19:$F$28)+SUM($F$32:$F$41)+$F$47+SUM($F$50:$F$55)+SUM($F$60:$F$70)+SUM($F$74:$F$77)+SUM($F$81:$F$82)+SUM($F$87:$F$92)</f>
        <v>888107</v>
      </c>
      <c r="G105" s="458">
        <f>SUM($G$10:$G$14)+SUM($G$19:$G$28)+SUM($G$32:$G$41)+$G$47+SUM($G$50:$G$55)+SUM($G$60:$G$70)+SUM($G$74:$G$77)+SUM($G$81:$G$82)+SUM($G$87:$G$92)</f>
        <v>23363577</v>
      </c>
      <c r="H105" s="458">
        <f>SUM($H$10:$H$14)+SUM($H$19:$H$28)+SUM($H$32:$H$41)+$H$47+SUM($H$50:$H$55)+SUM($H$60:$H$70)+SUM($H$74:$H$77)+SUM($H$81:$H$82)+SUM($H$87:$H$92)</f>
        <v>164972</v>
      </c>
      <c r="I105" s="458">
        <f>SUM($I$10:$I$14)+SUM($I$19:$I$28)+SUM($I$32:$I$41)+$I$47+SUM($I$50:$I$55)+SUM($I$60:$I$70)+SUM($I$74:$I$77)+SUM($I$81:$I$82)+SUM($I$87:$I$92)</f>
        <v>0</v>
      </c>
      <c r="J105" s="458">
        <f>SUM($J$10:$J$14)+SUM($J$19:$J$28)+SUM($J$32:$J$41)+$J$47+SUM($J$50:$J$55)+SUM($J$60:$J$70)+SUM($J$74:$J$77)+SUM($J$81:$J$82)+SUM($J$87:$J$92)</f>
        <v>727198</v>
      </c>
      <c r="K105" s="458">
        <f>SUM($K$10:$K$14)+SUM($K$19:$K$28)+SUM($K$32:$K$41)+$K$47+SUM($K$50:$K$55)+SUM($K$60:$K$70)+SUM($K$74:$K$77)+SUM($K$81:$K$82)+SUM($K$87:$K$92)</f>
        <v>0</v>
      </c>
      <c r="L105" s="458">
        <f>SUM($L$10:$L$14)+SUM($L$19:$L$28)+SUM($L$32:$L$41)+$L$47+SUM($L$50:$L$55)+SUM($L$60:$L$70)+SUM($L$74:$L$77)+SUM($L$81:$L$82)+SUM($L$87:$L$92)</f>
        <v>-2348436</v>
      </c>
      <c r="M105" s="458"/>
      <c r="N105" s="428"/>
      <c r="P105" s="612">
        <f>M18-INT(M18)</f>
        <v>0</v>
      </c>
    </row>
    <row r="106" spans="2:25">
      <c r="B106" s="428"/>
      <c r="C106" s="428"/>
      <c r="D106" s="428"/>
      <c r="E106" s="428"/>
      <c r="F106" s="428"/>
      <c r="G106" s="428"/>
      <c r="H106" s="428"/>
      <c r="I106" s="428"/>
      <c r="J106" s="428"/>
      <c r="K106" s="428"/>
      <c r="L106" s="458">
        <f>SUM($D$105:$L$105)</f>
        <v>63623747</v>
      </c>
      <c r="M106" s="428"/>
      <c r="N106" s="428"/>
      <c r="P106" s="612">
        <f>M31-INT(M31)</f>
        <v>0</v>
      </c>
    </row>
    <row r="107" spans="2:25">
      <c r="B107" s="428"/>
      <c r="C107" s="428"/>
      <c r="D107" s="428"/>
      <c r="E107" s="428"/>
      <c r="F107" s="428"/>
      <c r="G107" s="428"/>
      <c r="H107" s="428"/>
      <c r="I107" s="428"/>
      <c r="J107" s="428" t="s">
        <v>1283</v>
      </c>
      <c r="K107" s="428"/>
      <c r="L107" s="458">
        <f>$M$100</f>
        <v>4484573</v>
      </c>
      <c r="M107" s="428"/>
      <c r="N107" s="428"/>
      <c r="P107" s="612">
        <f>M93-INT(M93)</f>
        <v>0</v>
      </c>
    </row>
    <row r="108" spans="2:25">
      <c r="B108" s="428"/>
      <c r="C108" s="428"/>
      <c r="D108" s="428"/>
      <c r="E108" s="428"/>
      <c r="F108" s="428"/>
      <c r="G108" s="428"/>
      <c r="H108" s="428"/>
      <c r="I108" s="428"/>
      <c r="J108" s="428" t="s">
        <v>1282</v>
      </c>
      <c r="K108" s="428"/>
      <c r="L108" s="470">
        <f>$Q$32</f>
        <v>6643963</v>
      </c>
      <c r="M108" s="428"/>
      <c r="N108" s="428"/>
    </row>
    <row r="109" spans="2:25">
      <c r="B109" s="428"/>
      <c r="C109" s="428"/>
      <c r="D109" s="428"/>
      <c r="E109" s="428"/>
      <c r="F109" s="428"/>
      <c r="G109" s="428"/>
      <c r="H109" s="428"/>
      <c r="I109" s="428"/>
      <c r="J109" s="428" t="s">
        <v>1282</v>
      </c>
      <c r="K109" s="428"/>
      <c r="L109" s="470">
        <f>$R$34</f>
        <v>-2366251</v>
      </c>
      <c r="M109" s="428"/>
      <c r="N109" s="428"/>
    </row>
    <row r="110" spans="2:25">
      <c r="B110" s="428"/>
      <c r="C110" s="428"/>
      <c r="D110" s="428"/>
      <c r="E110" s="428"/>
      <c r="F110" s="428"/>
      <c r="G110" s="428"/>
      <c r="H110" s="428"/>
      <c r="I110" s="428"/>
      <c r="J110" s="428" t="s">
        <v>29</v>
      </c>
      <c r="K110" s="428"/>
      <c r="L110" s="470">
        <f>SUM($P$60:$P$68)</f>
        <v>3388479</v>
      </c>
      <c r="M110" s="428"/>
      <c r="N110" s="428"/>
    </row>
    <row r="111" spans="2:25">
      <c r="B111" s="428"/>
      <c r="C111" s="428"/>
      <c r="D111" s="428"/>
      <c r="E111" s="428"/>
      <c r="F111" s="428"/>
      <c r="G111" s="428"/>
      <c r="H111" s="428"/>
      <c r="I111" s="428"/>
      <c r="J111" s="428" t="s">
        <v>213</v>
      </c>
      <c r="K111" s="428"/>
      <c r="L111" s="458">
        <f>$Q$64</f>
        <v>0</v>
      </c>
      <c r="M111" s="428"/>
      <c r="N111" s="428"/>
    </row>
    <row r="112" spans="2:25">
      <c r="B112" s="428"/>
      <c r="C112" s="428"/>
      <c r="D112" s="428"/>
      <c r="E112" s="428"/>
      <c r="F112" s="428"/>
      <c r="G112" s="428"/>
      <c r="H112" s="428"/>
      <c r="I112" s="428"/>
      <c r="J112" s="428" t="s">
        <v>214</v>
      </c>
      <c r="K112" s="428"/>
      <c r="L112" s="470">
        <f>SUM($V$60:$V$67)</f>
        <v>2342025</v>
      </c>
      <c r="M112" s="428"/>
      <c r="N112" s="428"/>
    </row>
    <row r="113" spans="1:14">
      <c r="B113" s="428"/>
      <c r="C113" s="428"/>
      <c r="D113" s="428"/>
      <c r="E113" s="428"/>
      <c r="F113" s="428"/>
      <c r="G113" s="428"/>
      <c r="H113" s="428"/>
      <c r="I113" s="428"/>
      <c r="J113" s="428" t="s">
        <v>126</v>
      </c>
      <c r="K113" s="428"/>
      <c r="L113" s="470">
        <f>SUM($W$60:$W$67)</f>
        <v>938246</v>
      </c>
      <c r="M113" s="428"/>
      <c r="N113" s="428"/>
    </row>
    <row r="114" spans="1:14">
      <c r="B114" s="428"/>
      <c r="C114" s="428"/>
      <c r="D114" s="428"/>
      <c r="E114" s="428"/>
      <c r="F114" s="428"/>
      <c r="G114" s="428"/>
      <c r="H114" s="428"/>
      <c r="I114" s="428"/>
      <c r="J114" s="428" t="s">
        <v>169</v>
      </c>
      <c r="K114" s="428"/>
      <c r="L114" s="470">
        <f>SUM($AA$60:$AA$68)</f>
        <v>27026072</v>
      </c>
      <c r="M114" s="428"/>
      <c r="N114" s="428"/>
    </row>
    <row r="115" spans="1:14">
      <c r="B115" s="428"/>
      <c r="C115" s="428"/>
      <c r="D115" s="428"/>
      <c r="E115" s="428"/>
      <c r="F115" s="428"/>
      <c r="G115" s="428"/>
      <c r="H115" s="428"/>
      <c r="I115" s="428"/>
      <c r="J115" s="428" t="s">
        <v>215</v>
      </c>
      <c r="K115" s="428"/>
      <c r="L115" s="470">
        <f>$R$77</f>
        <v>3403546</v>
      </c>
      <c r="M115" s="428"/>
      <c r="N115" s="428"/>
    </row>
    <row r="116" spans="1:14">
      <c r="B116" s="428"/>
      <c r="C116" s="428"/>
      <c r="D116" s="428"/>
      <c r="E116" s="428"/>
      <c r="F116" s="428"/>
      <c r="G116" s="428"/>
      <c r="H116" s="428"/>
      <c r="I116" s="428"/>
      <c r="J116" s="428" t="s">
        <v>215</v>
      </c>
      <c r="K116" s="428"/>
      <c r="L116" s="613">
        <f>$R$80</f>
        <v>0</v>
      </c>
      <c r="M116" s="428"/>
      <c r="N116" s="428"/>
    </row>
    <row r="117" spans="1:14">
      <c r="B117" s="428"/>
      <c r="C117" s="428"/>
      <c r="D117" s="428"/>
      <c r="E117" s="428"/>
      <c r="F117" s="428"/>
      <c r="G117" s="428"/>
      <c r="H117" s="428"/>
      <c r="I117" s="428"/>
      <c r="J117" s="428"/>
      <c r="K117" s="428"/>
      <c r="L117" s="458">
        <f>SUM(L106:L116)</f>
        <v>109484400</v>
      </c>
      <c r="M117" s="428"/>
      <c r="N117" s="428"/>
    </row>
    <row r="118" spans="1:14" s="428" customFormat="1">
      <c r="A118" s="439"/>
      <c r="J118" s="428" t="s">
        <v>1024</v>
      </c>
      <c r="L118" s="504">
        <f>Input!E7</f>
        <v>23582</v>
      </c>
    </row>
    <row r="119" spans="1:14" s="428" customFormat="1">
      <c r="A119" s="439"/>
      <c r="L119" s="609">
        <f>SUM(L117:L118)</f>
        <v>109507982</v>
      </c>
    </row>
  </sheetData>
  <mergeCells count="32">
    <mergeCell ref="G59:K59"/>
    <mergeCell ref="V70:W70"/>
    <mergeCell ref="P71:Q71"/>
    <mergeCell ref="O55:R55"/>
    <mergeCell ref="T55:X55"/>
    <mergeCell ref="P10:P11"/>
    <mergeCell ref="Z55:AB55"/>
    <mergeCell ref="AB56:AB59"/>
    <mergeCell ref="AA56:AA59"/>
    <mergeCell ref="T56:T59"/>
    <mergeCell ref="U56:U59"/>
    <mergeCell ref="V56:V59"/>
    <mergeCell ref="W56:W59"/>
    <mergeCell ref="Z56:Z59"/>
    <mergeCell ref="B6:M6"/>
    <mergeCell ref="B2:F2"/>
    <mergeCell ref="B3:F3"/>
    <mergeCell ref="B4:F4"/>
    <mergeCell ref="P4:Q4"/>
    <mergeCell ref="O94:U95"/>
    <mergeCell ref="O75:R75"/>
    <mergeCell ref="O19:R19"/>
    <mergeCell ref="O89:U89"/>
    <mergeCell ref="O92:P92"/>
    <mergeCell ref="Q92:R92"/>
    <mergeCell ref="T92:U92"/>
    <mergeCell ref="T19:X19"/>
    <mergeCell ref="O56:O59"/>
    <mergeCell ref="P56:P59"/>
    <mergeCell ref="Q56:Q59"/>
    <mergeCell ref="R56:R59"/>
    <mergeCell ref="X56:X59"/>
  </mergeCells>
  <conditionalFormatting sqref="G43:K43">
    <cfRule type="expression" dxfId="220" priority="41">
      <formula>$T$83&gt;0</formula>
    </cfRule>
  </conditionalFormatting>
  <conditionalFormatting sqref="G59:K59">
    <cfRule type="expression" dxfId="219" priority="5">
      <formula>OR($P$105&gt;0,$P$106&lt;&gt;0,$P$107&lt;&gt;0)</formula>
    </cfRule>
  </conditionalFormatting>
  <conditionalFormatting sqref="M101">
    <cfRule type="expression" dxfId="218" priority="12">
      <formula>$M$93-$M$100&lt;&gt;0</formula>
    </cfRule>
  </conditionalFormatting>
  <conditionalFormatting sqref="M102">
    <cfRule type="expression" dxfId="217" priority="25">
      <formula>$M$101&lt;&gt;0</formula>
    </cfRule>
  </conditionalFormatting>
  <conditionalFormatting sqref="O12">
    <cfRule type="expression" dxfId="216" priority="19">
      <formula>$P$12&lt;&gt;$M$12</formula>
    </cfRule>
  </conditionalFormatting>
  <conditionalFormatting sqref="O13">
    <cfRule type="expression" dxfId="215" priority="34">
      <formula>$P$13&lt;&gt;$M$13</formula>
    </cfRule>
  </conditionalFormatting>
  <conditionalFormatting sqref="P55">
    <cfRule type="expression" dxfId="214" priority="38">
      <formula>P53-INT(P53)</formula>
    </cfRule>
  </conditionalFormatting>
  <conditionalFormatting sqref="P70">
    <cfRule type="expression" dxfId="213" priority="23">
      <formula>$P$69&lt;&gt;$M$69</formula>
    </cfRule>
  </conditionalFormatting>
  <conditionalFormatting sqref="P71">
    <cfRule type="expression" dxfId="212" priority="21">
      <formula>P69-INT(P69)</formula>
    </cfRule>
  </conditionalFormatting>
  <conditionalFormatting sqref="P88:Q93 U93:X93 T94:T95">
    <cfRule type="cellIs" dxfId="211" priority="18" stopIfTrue="1" operator="notEqual">
      <formula>#REF!</formula>
    </cfRule>
  </conditionalFormatting>
  <conditionalFormatting sqref="P89:Q89 T89:U89 O89:O90 R89:S91 T90 Q91">
    <cfRule type="cellIs" dxfId="210" priority="10" stopIfTrue="1" operator="notEqual">
      <formula>#REF!</formula>
    </cfRule>
  </conditionalFormatting>
  <conditionalFormatting sqref="Q35">
    <cfRule type="expression" dxfId="209" priority="7">
      <formula>#REF!&lt;&gt;0</formula>
    </cfRule>
  </conditionalFormatting>
  <conditionalFormatting sqref="Q36">
    <cfRule type="expression" dxfId="208" priority="9">
      <formula>#REF!&lt;&gt;#REF!</formula>
    </cfRule>
  </conditionalFormatting>
  <conditionalFormatting sqref="R35">
    <cfRule type="expression" dxfId="207" priority="8">
      <formula>#REF!&lt;&gt;0</formula>
    </cfRule>
  </conditionalFormatting>
  <conditionalFormatting sqref="R36">
    <cfRule type="expression" dxfId="206" priority="6">
      <formula>#REF!&lt;&gt;#REF!</formula>
    </cfRule>
  </conditionalFormatting>
  <conditionalFormatting sqref="R61 R64">
    <cfRule type="expression" dxfId="205" priority="29" stopIfTrue="1">
      <formula>$M$69&gt;=0</formula>
    </cfRule>
    <cfRule type="expression" priority="30">
      <formula>$M$69&lt;0</formula>
    </cfRule>
  </conditionalFormatting>
  <conditionalFormatting sqref="R68">
    <cfRule type="expression" priority="31" stopIfTrue="1">
      <formula>$M$69&lt;0</formula>
    </cfRule>
    <cfRule type="expression" dxfId="204" priority="32">
      <formula>$S$69&lt;&gt;0</formula>
    </cfRule>
  </conditionalFormatting>
  <conditionalFormatting sqref="R77 P77 U77">
    <cfRule type="cellIs" dxfId="203" priority="33" stopIfTrue="1" operator="notEqual">
      <formula>#REF!</formula>
    </cfRule>
  </conditionalFormatting>
  <conditionalFormatting sqref="R77 R80">
    <cfRule type="expression" dxfId="202" priority="14" stopIfTrue="1">
      <formula>$M$85&gt;=0</formula>
    </cfRule>
    <cfRule type="expression" priority="15">
      <formula>$M$85&lt;0</formula>
    </cfRule>
  </conditionalFormatting>
  <conditionalFormatting sqref="R84">
    <cfRule type="expression" priority="16" stopIfTrue="1">
      <formula>$M$85&lt;0</formula>
    </cfRule>
    <cfRule type="expression" dxfId="201" priority="17">
      <formula>$S$85&lt;&gt;0</formula>
    </cfRule>
  </conditionalFormatting>
  <conditionalFormatting sqref="R89:U91">
    <cfRule type="cellIs" dxfId="200" priority="13" stopIfTrue="1" operator="notEqual">
      <formula>#REF!</formula>
    </cfRule>
  </conditionalFormatting>
  <conditionalFormatting sqref="S30">
    <cfRule type="expression" dxfId="199" priority="35">
      <formula>$S$30&lt;&gt;0</formula>
    </cfRule>
  </conditionalFormatting>
  <conditionalFormatting sqref="S31">
    <cfRule type="expression" dxfId="198" priority="36">
      <formula>$S$26&lt;&gt;$S$29</formula>
    </cfRule>
  </conditionalFormatting>
  <conditionalFormatting sqref="T92:U92">
    <cfRule type="cellIs" dxfId="197" priority="1" stopIfTrue="1" operator="notEqual">
      <formula>#REF!</formula>
    </cfRule>
    <cfRule type="cellIs" dxfId="196" priority="3" stopIfTrue="1" operator="notEqual">
      <formula>#REF!</formula>
    </cfRule>
  </conditionalFormatting>
  <conditionalFormatting sqref="T92:X92">
    <cfRule type="cellIs" dxfId="195" priority="4" stopIfTrue="1" operator="notEqual">
      <formula>#REF!</formula>
    </cfRule>
  </conditionalFormatting>
  <conditionalFormatting sqref="U71:U72 P72:Q72 O72:O76 P74:P75 R74:S75 U74:U75 T74:T76 Q74:Q77 S74:S77">
    <cfRule type="cellIs" dxfId="194" priority="26" stopIfTrue="1" operator="notEqual">
      <formula>#REF!</formula>
    </cfRule>
  </conditionalFormatting>
  <conditionalFormatting sqref="U87:X91 O88:Q92 R90:T91 R90:S95">
    <cfRule type="cellIs" dxfId="193" priority="11" stopIfTrue="1" operator="notEqual">
      <formula>#REF!</formula>
    </cfRule>
  </conditionalFormatting>
  <conditionalFormatting sqref="V54">
    <cfRule type="expression" dxfId="192" priority="37">
      <formula>X52-INT(X52)</formula>
    </cfRule>
  </conditionalFormatting>
  <conditionalFormatting sqref="V70">
    <cfRule type="expression" dxfId="191" priority="20">
      <formula>X68-INT(X68)</formula>
    </cfRule>
  </conditionalFormatting>
  <conditionalFormatting sqref="V71:X77 AC72:AC77 Y74:Y79 D77:M82">
    <cfRule type="cellIs" dxfId="190" priority="40" stopIfTrue="1" operator="notEqual">
      <formula>#REF!</formula>
    </cfRule>
  </conditionalFormatting>
  <conditionalFormatting sqref="Y90:Y95 D93:M98">
    <cfRule type="cellIs" dxfId="189" priority="24" stopIfTrue="1" operator="notEqual">
      <formula>#REF!</formula>
    </cfRule>
  </conditionalFormatting>
  <conditionalFormatting sqref="AB72">
    <cfRule type="expression" dxfId="188" priority="22">
      <formula>$AB$71&lt;&gt;0</formula>
    </cfRule>
  </conditionalFormatting>
  <hyperlinks>
    <hyperlink ref="O2" location="Index!A1" display="Return to Index" xr:uid="{00000000-0004-0000-2000-000000000000}"/>
  </hyperlinks>
  <printOptions horizontalCentered="1"/>
  <pageMargins left="0.25" right="0.25" top="0.2" bottom="0.2" header="0.5" footer="0.5"/>
  <pageSetup scale="10" pageOrder="overThenDown"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E31"/>
  <sheetViews>
    <sheetView showGridLines="0" workbookViewId="0">
      <selection activeCell="I90" sqref="I90"/>
    </sheetView>
  </sheetViews>
  <sheetFormatPr defaultColWidth="9.109375" defaultRowHeight="13.2"/>
  <cols>
    <col min="1" max="1" width="7" style="424" customWidth="1"/>
    <col min="2" max="2" width="93" style="424" customWidth="1"/>
    <col min="3" max="9" width="9.109375" style="424"/>
    <col min="10" max="10" width="11.88671875" style="424" customWidth="1"/>
    <col min="11" max="11" width="12.5546875" style="424" customWidth="1"/>
    <col min="12" max="12" width="11.5546875" style="424" customWidth="1"/>
    <col min="13" max="16384" width="9.109375" style="424"/>
  </cols>
  <sheetData>
    <row r="1" spans="1:5" ht="13.8" thickBot="1">
      <c r="B1" s="425" t="s">
        <v>1129</v>
      </c>
      <c r="D1" s="426" t="s">
        <v>1079</v>
      </c>
    </row>
    <row r="2" spans="1:5">
      <c r="B2" s="427" t="str">
        <f>'Smmy LIT-TSTC Chrts'!$A$2</f>
        <v>For the Year Ended August 31, 2022</v>
      </c>
    </row>
    <row r="3" spans="1:5">
      <c r="B3" s="427" t="str">
        <f>'Smmy LIT-TSTC Chrts'!$A$3</f>
        <v>Source: FY 2022 Annual Financial Report</v>
      </c>
    </row>
    <row r="5" spans="1:5" s="428" customFormat="1">
      <c r="B5" s="429" t="s">
        <v>631</v>
      </c>
    </row>
    <row r="6" spans="1:5" s="428" customFormat="1">
      <c r="B6" s="430"/>
    </row>
    <row r="7" spans="1:5" s="428" customFormat="1" ht="226.5" customHeight="1">
      <c r="B7" s="431" t="s">
        <v>630</v>
      </c>
      <c r="C7" s="432"/>
    </row>
    <row r="8" spans="1:5" s="428" customFormat="1" ht="263.25" customHeight="1">
      <c r="B8" s="431" t="s">
        <v>629</v>
      </c>
      <c r="C8" s="424"/>
      <c r="D8" s="424"/>
      <c r="E8" s="424"/>
    </row>
    <row r="9" spans="1:5" ht="64.5" customHeight="1">
      <c r="B9" s="433" t="str">
        <f>IF('LSCO FGD'!$R$76="N/A","FN11.  N/A",$B$13&amp;$B$14&amp;$B$15&amp;$B$16&amp;$B$17&amp;$B$18&amp;$B$19&amp;$B$20&amp;$B$21&amp;$B$22&amp;$B$23)</f>
        <v>FN11: Of the net increase of $3,403,546 approximately $3.4 million represents revenues received but not yet expended.  This income is fully committed to program expenditures and capital disbursements.  The remaining $0 represents non-expendable funds from unrealized gains and additions to permanent endowments of approximately $0 and $0 respectively.  Unrealized gains and additions to permanent endowments do not contribute to the availability of the institution's operating cash as discussed in FN6 and FN7.</v>
      </c>
    </row>
    <row r="11" spans="1:5">
      <c r="D11" s="434"/>
    </row>
    <row r="13" spans="1:5">
      <c r="B13" s="424" t="s">
        <v>620</v>
      </c>
    </row>
    <row r="14" spans="1:5">
      <c r="A14" s="424">
        <v>69</v>
      </c>
      <c r="B14" s="434" t="str">
        <f>TEXT(IF('LSCO FGD'!$M$85&lt;0,"N/A",'LSCO FGD'!$M$85),"$* #,##0;$* (#,##0)")</f>
        <v>$3,403,546</v>
      </c>
    </row>
    <row r="15" spans="1:5">
      <c r="B15" s="424" t="s">
        <v>621</v>
      </c>
    </row>
    <row r="16" spans="1:5">
      <c r="A16" s="424">
        <v>61</v>
      </c>
      <c r="B16" s="435" t="str">
        <f>IF(ABS('LSCO FGD'!$R$77)&gt;=1000000,TEXT('LSCO FGD'!$R$77/1000000,"$* #,##0.0;$* (#,##0.0)")&amp;" million",IF(ABS('LSCO FGD'!$R$77)&lt;1000,TEXT('LSCO FGD'!$R$77,"$* #,##0;$* (#,##0)"),TEXT('LSCO FGD'!$R$77/1000,"$* #,##0;$* (#,##0)")&amp;" thousand"))</f>
        <v>$3.4 million</v>
      </c>
    </row>
    <row r="17" spans="1:5">
      <c r="B17" s="424" t="s">
        <v>622</v>
      </c>
    </row>
    <row r="18" spans="1:5">
      <c r="A18" s="424">
        <v>62</v>
      </c>
      <c r="B18" s="435" t="str">
        <f>IF(ABS('LSCO FGD'!$R$78)&gt;=1000000,TEXT('LSCO FGD'!$R$78/1000000,"$* #,##0.0;$* (#,##0.0)")&amp;" million",IF(ABS('LSCO FGD'!$R$78)&lt;1000,TEXT('LSCO FGD'!$R$78,"$* #,##0;$* (#,##0)"),TEXT('LSCO FGD'!$R$78/1000,"$* #,##0;$* (#,##0)")&amp;" thousand"))</f>
        <v>$0</v>
      </c>
    </row>
    <row r="19" spans="1:5">
      <c r="B19" s="424" t="s">
        <v>623</v>
      </c>
    </row>
    <row r="20" spans="1:5">
      <c r="A20" s="424">
        <v>64</v>
      </c>
      <c r="B20" s="435" t="str">
        <f>IF(ABS('LSCO FGD'!$R$80)&gt;=1000000,TEXT('LSCO FGD'!$R$80/1000000,"$* #,##0.0;$* (#,##0.0)")&amp;" million",IF(ABS('LSCO FGD'!$R$80)&lt;1000,TEXT('LSCO FGD'!$R$80,"$* #,##0;$* (#,##0)"),TEXT('LSCO FGD'!$R$80/1000,"$* #,##0;$* (#,##0)")&amp;" thousand"))</f>
        <v>$0</v>
      </c>
    </row>
    <row r="21" spans="1:5">
      <c r="B21" s="424" t="s">
        <v>624</v>
      </c>
      <c r="E21" s="436"/>
    </row>
    <row r="22" spans="1:5">
      <c r="A22" s="424">
        <v>66</v>
      </c>
      <c r="B22" s="435" t="str">
        <f>IF(ABS('LSCO FGD'!$R$82)&gt;=1000000,TEXT('LSCO FGD'!$R$82/1000000,"$* #,##0.0;$* (#,##0.0)")&amp;" million",IF(ABS('LSCO FGD'!$R$82)&lt;1000,TEXT('LSCO FGD'!$R$82,"$* #,##0;$* (#,##0)"),TEXT('LSCO FGD'!$R$82/1000,"$* #,##0;$* (#,##0)")&amp;" thousand"))</f>
        <v>$0</v>
      </c>
    </row>
    <row r="23" spans="1:5">
      <c r="B23" s="424" t="s">
        <v>625</v>
      </c>
      <c r="C23" s="435"/>
      <c r="E23" s="435"/>
    </row>
    <row r="25" spans="1:5">
      <c r="C25" s="435"/>
      <c r="E25" s="435"/>
    </row>
    <row r="27" spans="1:5">
      <c r="C27" s="435"/>
      <c r="E27" s="435"/>
    </row>
    <row r="29" spans="1:5">
      <c r="C29" s="435"/>
      <c r="E29" s="435"/>
    </row>
    <row r="31" spans="1:5">
      <c r="B31" s="437"/>
    </row>
  </sheetData>
  <hyperlinks>
    <hyperlink ref="D1" location="Index!A1" display="Return to Index" xr:uid="{00000000-0004-0000-2100-000000000000}"/>
  </hyperlinks>
  <pageMargins left="0.25" right="0.25" top="0.5" bottom="0.25" header="0.5" footer="0.5"/>
  <pageSetup scale="34"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indexed="47"/>
    <pageSetUpPr fitToPage="1"/>
  </sheetPr>
  <dimension ref="A1:E148"/>
  <sheetViews>
    <sheetView showGridLines="0" zoomScale="65" zoomScaleNormal="65" workbookViewId="0">
      <selection activeCell="I90" sqref="I90"/>
    </sheetView>
  </sheetViews>
  <sheetFormatPr defaultColWidth="9.109375" defaultRowHeight="12.75" customHeight="1"/>
  <cols>
    <col min="1" max="1" width="158.6640625" style="424" customWidth="1"/>
    <col min="2" max="2" width="9.109375" style="424"/>
    <col min="3" max="3" width="54.6640625" style="424" customWidth="1"/>
    <col min="4" max="4" width="20.6640625" style="424" customWidth="1"/>
    <col min="5" max="5" width="9.109375" style="715"/>
    <col min="6" max="16384" width="9.109375" style="424"/>
  </cols>
  <sheetData>
    <row r="1" spans="1:5" ht="28.8" thickBot="1">
      <c r="A1" s="714" t="s">
        <v>109</v>
      </c>
      <c r="B1" s="424" t="s">
        <v>1129</v>
      </c>
      <c r="C1" s="426" t="s">
        <v>1079</v>
      </c>
    </row>
    <row r="2" spans="1:5" ht="28.2">
      <c r="A2" s="716" t="str">
        <f>'Smmy LIT-TSTC Chrts'!$A$2</f>
        <v>For the Year Ended August 31, 2022</v>
      </c>
      <c r="C2" s="717" t="s">
        <v>62</v>
      </c>
    </row>
    <row r="3" spans="1:5" ht="28.2">
      <c r="A3" s="716" t="str">
        <f>'Smmy LIT-TSTC Chrts'!$A$3</f>
        <v>Source: FY 2022 Annual Financial Report</v>
      </c>
      <c r="C3" s="424" t="s">
        <v>63</v>
      </c>
    </row>
    <row r="5" spans="1:5" ht="12.75" customHeight="1">
      <c r="C5" s="424" t="s">
        <v>184</v>
      </c>
    </row>
    <row r="7" spans="1:5" ht="12.75" customHeight="1">
      <c r="C7" s="1149" t="s">
        <v>25</v>
      </c>
      <c r="D7" s="1149"/>
    </row>
    <row r="8" spans="1:5" ht="12.75" customHeight="1">
      <c r="C8" s="717"/>
      <c r="D8" s="719"/>
    </row>
    <row r="9" spans="1:5" ht="12.75" customHeight="1">
      <c r="C9" s="720" t="s">
        <v>0</v>
      </c>
      <c r="D9" s="721">
        <f>'LSCPA Sum'!B15</f>
        <v>20146738</v>
      </c>
      <c r="E9" s="722">
        <f>ROUND(D9/$D$14,3)</f>
        <v>0.48699999999999999</v>
      </c>
    </row>
    <row r="10" spans="1:5" ht="12.75" customHeight="1">
      <c r="C10" s="720" t="s">
        <v>4</v>
      </c>
      <c r="D10" s="721">
        <f>'LSCPA Sum'!B20</f>
        <v>4426138</v>
      </c>
      <c r="E10" s="722">
        <f t="shared" ref="E10:E12" si="0">ROUND(D10/$D$14,3)</f>
        <v>0.107</v>
      </c>
    </row>
    <row r="11" spans="1:5" ht="12.75" customHeight="1">
      <c r="C11" s="720" t="s">
        <v>6</v>
      </c>
      <c r="D11" s="721">
        <f>'LSCPA Sum'!B23</f>
        <v>12853314</v>
      </c>
      <c r="E11" s="722">
        <f t="shared" si="0"/>
        <v>0.31</v>
      </c>
    </row>
    <row r="12" spans="1:5" ht="12.75" customHeight="1">
      <c r="C12" s="720" t="s">
        <v>8</v>
      </c>
      <c r="D12" s="721">
        <f>'LSCPA Sum'!B32</f>
        <v>3981299</v>
      </c>
      <c r="E12" s="722">
        <f t="shared" si="0"/>
        <v>9.6000000000000002E-2</v>
      </c>
    </row>
    <row r="13" spans="1:5" ht="12.75" customHeight="1">
      <c r="C13" s="717"/>
      <c r="D13" s="719"/>
      <c r="E13" s="722"/>
    </row>
    <row r="14" spans="1:5" ht="12.75" customHeight="1">
      <c r="C14" s="723" t="s">
        <v>67</v>
      </c>
      <c r="D14" s="724">
        <f>SUM(D9:D13)</f>
        <v>41407489</v>
      </c>
      <c r="E14" s="722">
        <f>SUM(E9:E13)</f>
        <v>0.99999999999999989</v>
      </c>
    </row>
    <row r="20" spans="3:3" ht="12.75" customHeight="1">
      <c r="C20" s="424" t="s">
        <v>88</v>
      </c>
    </row>
    <row r="21" spans="3:3" ht="12.75" customHeight="1">
      <c r="C21" s="424" t="s">
        <v>89</v>
      </c>
    </row>
    <row r="22" spans="3:3" ht="12.75" customHeight="1">
      <c r="C22" s="424" t="s">
        <v>90</v>
      </c>
    </row>
    <row r="23" spans="3:3" ht="12.75" customHeight="1">
      <c r="C23" s="424" t="s">
        <v>91</v>
      </c>
    </row>
    <row r="47" spans="1:1" ht="12.75" customHeight="1">
      <c r="A47" s="1148" t="str">
        <f>C14&amp;" "&amp;TEXT(D14,"$#,###")</f>
        <v>Total Operating Sources $41,407,489</v>
      </c>
    </row>
    <row r="48" spans="1:1" ht="12.75" customHeight="1">
      <c r="A48" s="1148"/>
    </row>
    <row r="52" spans="3:5" ht="12.75" customHeight="1">
      <c r="C52" s="718" t="s">
        <v>25</v>
      </c>
      <c r="D52" s="719"/>
    </row>
    <row r="54" spans="3:5" ht="12.75" customHeight="1">
      <c r="C54" s="720" t="s">
        <v>1</v>
      </c>
      <c r="D54" s="721">
        <f>'LSCPA Sum'!B10</f>
        <v>17540489</v>
      </c>
      <c r="E54" s="722">
        <f>ROUND(D54/$D$67,3)</f>
        <v>0.42399999999999999</v>
      </c>
    </row>
    <row r="55" spans="3:5" ht="12.75" customHeight="1">
      <c r="C55" s="720" t="s">
        <v>72</v>
      </c>
      <c r="D55" s="721">
        <f>'LSCPA Sum'!B11</f>
        <v>389147</v>
      </c>
      <c r="E55" s="722">
        <f t="shared" ref="E55:E66" si="1">ROUND(D55/$D$67,3)</f>
        <v>8.9999999999999993E-3</v>
      </c>
    </row>
    <row r="56" spans="3:5" ht="12.75" customHeight="1">
      <c r="C56" s="725"/>
      <c r="D56" s="721"/>
      <c r="E56" s="722"/>
    </row>
    <row r="57" spans="3:5" ht="12.75" customHeight="1">
      <c r="C57" s="720" t="s">
        <v>1334</v>
      </c>
      <c r="D57" s="721">
        <f>'LSCPA Sum'!B13</f>
        <v>2217102</v>
      </c>
      <c r="E57" s="722">
        <f t="shared" si="1"/>
        <v>5.3999999999999999E-2</v>
      </c>
    </row>
    <row r="58" spans="3:5" ht="12.75" customHeight="1">
      <c r="C58" s="725" t="s">
        <v>41</v>
      </c>
      <c r="D58" s="721">
        <f>'LSCPA Sum'!B14</f>
        <v>0</v>
      </c>
      <c r="E58" s="722">
        <f t="shared" si="1"/>
        <v>0</v>
      </c>
    </row>
    <row r="59" spans="3:5" ht="12.75" customHeight="1">
      <c r="C59" s="720" t="s">
        <v>87</v>
      </c>
      <c r="D59" s="721">
        <f>'LSCPA Sum'!B20</f>
        <v>4426138</v>
      </c>
      <c r="E59" s="722">
        <f t="shared" si="1"/>
        <v>0.107</v>
      </c>
    </row>
    <row r="60" spans="3:5" ht="12.75" customHeight="1">
      <c r="C60" s="720" t="s">
        <v>73</v>
      </c>
      <c r="D60" s="721">
        <f>'LSCPA Sum'!B23</f>
        <v>12853314</v>
      </c>
      <c r="E60" s="722">
        <f t="shared" si="1"/>
        <v>0.31</v>
      </c>
    </row>
    <row r="61" spans="3:5" ht="12.75" customHeight="1">
      <c r="C61" s="720" t="s">
        <v>74</v>
      </c>
      <c r="D61" s="721">
        <f>'LSCPA Sum'!B26</f>
        <v>79164</v>
      </c>
      <c r="E61" s="722">
        <f t="shared" si="1"/>
        <v>2E-3</v>
      </c>
    </row>
    <row r="62" spans="3:5" ht="12.75" customHeight="1">
      <c r="C62" s="725" t="s">
        <v>27</v>
      </c>
      <c r="D62" s="721">
        <f>'LSCPA Sum'!B27</f>
        <v>0</v>
      </c>
      <c r="E62" s="722">
        <f t="shared" si="1"/>
        <v>0</v>
      </c>
    </row>
    <row r="63" spans="3:5" ht="12.75" customHeight="1">
      <c r="C63" s="720" t="s">
        <v>75</v>
      </c>
      <c r="D63" s="721">
        <f>'LSCPA Sum'!B28</f>
        <v>1379264</v>
      </c>
      <c r="E63" s="722">
        <f t="shared" si="1"/>
        <v>3.3000000000000002E-2</v>
      </c>
    </row>
    <row r="64" spans="3:5" ht="12.75" customHeight="1">
      <c r="C64" s="720" t="s">
        <v>76</v>
      </c>
      <c r="D64" s="721">
        <f>'LSCPA Sum'!B29</f>
        <v>1484097</v>
      </c>
      <c r="E64" s="722">
        <f t="shared" si="1"/>
        <v>3.5999999999999997E-2</v>
      </c>
    </row>
    <row r="65" spans="1:5" ht="12.75" customHeight="1">
      <c r="C65" s="725" t="s">
        <v>123</v>
      </c>
      <c r="D65" s="721">
        <f>'LSCPA Sum'!B30</f>
        <v>0</v>
      </c>
      <c r="E65" s="722">
        <f t="shared" si="1"/>
        <v>0</v>
      </c>
    </row>
    <row r="66" spans="1:5" ht="12.75" customHeight="1">
      <c r="C66" s="720" t="s">
        <v>51</v>
      </c>
      <c r="D66" s="721">
        <f>'LSCPA Sum'!B31</f>
        <v>1038774</v>
      </c>
      <c r="E66" s="722">
        <f t="shared" si="1"/>
        <v>2.5000000000000001E-2</v>
      </c>
    </row>
    <row r="67" spans="1:5" ht="12.75" customHeight="1">
      <c r="C67" s="723" t="s">
        <v>67</v>
      </c>
      <c r="D67" s="724">
        <f>SUM(D54:D66)</f>
        <v>41407489</v>
      </c>
      <c r="E67" s="726">
        <f>SUM(E54:E66)</f>
        <v>1</v>
      </c>
    </row>
    <row r="80" spans="1:5" ht="12.75" customHeight="1">
      <c r="A80" s="727"/>
    </row>
    <row r="81" spans="1:1" ht="12.75" customHeight="1">
      <c r="A81" s="727"/>
    </row>
    <row r="82" spans="1:1" ht="12.75" customHeight="1">
      <c r="A82" s="727"/>
    </row>
    <row r="83" spans="1:1" ht="12.75" customHeight="1">
      <c r="A83" s="727"/>
    </row>
    <row r="84" spans="1:1" ht="12.75" customHeight="1">
      <c r="A84" s="727"/>
    </row>
    <row r="85" spans="1:1" ht="12.75" customHeight="1">
      <c r="A85" s="727"/>
    </row>
    <row r="86" spans="1:1" ht="12.75" customHeight="1">
      <c r="A86" s="727"/>
    </row>
    <row r="87" spans="1:1" ht="12.75" customHeight="1">
      <c r="A87" s="727"/>
    </row>
    <row r="88" spans="1:1" ht="12.75" customHeight="1">
      <c r="A88" s="727"/>
    </row>
    <row r="89" spans="1:1" ht="12.75" customHeight="1">
      <c r="A89" s="727"/>
    </row>
    <row r="90" spans="1:1" ht="12.75" customHeight="1">
      <c r="A90" s="727"/>
    </row>
    <row r="91" spans="1:1" ht="12.75" customHeight="1">
      <c r="A91" s="727"/>
    </row>
    <row r="92" spans="1:1" ht="12.75" customHeight="1">
      <c r="A92" s="1148" t="str">
        <f>C67&amp;" "&amp;TEXT(D67,"$#,###")</f>
        <v>Total Operating Sources $41,407,489</v>
      </c>
    </row>
    <row r="93" spans="1:1" ht="12.75" customHeight="1">
      <c r="A93" s="1148"/>
    </row>
    <row r="94" spans="1:1" ht="12.75" customHeight="1">
      <c r="A94" s="727"/>
    </row>
    <row r="95" spans="1:1" ht="12.75" customHeight="1">
      <c r="A95" s="727"/>
    </row>
    <row r="96" spans="1:1" ht="12.75" customHeight="1">
      <c r="A96" s="727"/>
    </row>
    <row r="97" spans="1:5" ht="12.75" customHeight="1">
      <c r="A97" s="727"/>
    </row>
    <row r="98" spans="1:5" ht="12.75" customHeight="1">
      <c r="A98" s="727"/>
    </row>
    <row r="100" spans="1:5" ht="12.75" customHeight="1">
      <c r="C100" s="1149" t="s">
        <v>13</v>
      </c>
      <c r="D100" s="1149"/>
    </row>
    <row r="101" spans="1:5" ht="12.75" customHeight="1">
      <c r="C101" s="1149"/>
      <c r="D101" s="1149"/>
    </row>
    <row r="102" spans="1:5" ht="12.75" customHeight="1">
      <c r="C102" s="728" t="s">
        <v>14</v>
      </c>
      <c r="D102" s="721">
        <f>'LSCPA Sum'!B36</f>
        <v>9237451</v>
      </c>
      <c r="E102" s="722">
        <f>ROUND(D102/$D$114,3)</f>
        <v>0.246</v>
      </c>
    </row>
    <row r="103" spans="1:5" ht="12.75" customHeight="1">
      <c r="C103" s="729" t="s">
        <v>15</v>
      </c>
      <c r="D103" s="721">
        <f>'LSCPA Sum'!B37</f>
        <v>0</v>
      </c>
      <c r="E103" s="722">
        <f t="shared" ref="E103:E112" si="2">ROUND(D103/$D$114,3)</f>
        <v>0</v>
      </c>
    </row>
    <row r="104" spans="1:5" ht="12.75" customHeight="1">
      <c r="C104" s="728" t="s">
        <v>16</v>
      </c>
      <c r="D104" s="721">
        <f>'LSCPA Sum'!B38</f>
        <v>274391</v>
      </c>
      <c r="E104" s="722">
        <f t="shared" si="2"/>
        <v>7.0000000000000001E-3</v>
      </c>
    </row>
    <row r="105" spans="1:5" ht="12.75" customHeight="1">
      <c r="C105" s="728" t="s">
        <v>17</v>
      </c>
      <c r="D105" s="721">
        <f>'LSCPA Sum'!B39</f>
        <v>3904392</v>
      </c>
      <c r="E105" s="722">
        <f t="shared" si="2"/>
        <v>0.104</v>
      </c>
    </row>
    <row r="106" spans="1:5" ht="12.75" customHeight="1">
      <c r="C106" s="728" t="s">
        <v>18</v>
      </c>
      <c r="D106" s="721">
        <f>'LSCPA Sum'!B40</f>
        <v>1724918</v>
      </c>
      <c r="E106" s="722">
        <f t="shared" si="2"/>
        <v>4.5999999999999999E-2</v>
      </c>
    </row>
    <row r="107" spans="1:5" ht="12.75" customHeight="1">
      <c r="C107" s="728" t="s">
        <v>19</v>
      </c>
      <c r="D107" s="721">
        <f>'LSCPA Sum'!B41</f>
        <v>5365248</v>
      </c>
      <c r="E107" s="722">
        <f t="shared" si="2"/>
        <v>0.14299999999999999</v>
      </c>
    </row>
    <row r="108" spans="1:5" ht="12.75" customHeight="1">
      <c r="C108" s="728" t="s">
        <v>77</v>
      </c>
      <c r="D108" s="721">
        <f>'LSCPA Sum'!B42</f>
        <v>2664769</v>
      </c>
      <c r="E108" s="722">
        <f t="shared" si="2"/>
        <v>7.0999999999999994E-2</v>
      </c>
    </row>
    <row r="109" spans="1:5" ht="12.75" customHeight="1">
      <c r="C109" s="728" t="s">
        <v>78</v>
      </c>
      <c r="D109" s="721">
        <f>'LSCPA Sum'!B43</f>
        <v>6945493</v>
      </c>
      <c r="E109" s="722">
        <f t="shared" si="2"/>
        <v>0.185</v>
      </c>
    </row>
    <row r="110" spans="1:5" ht="12.75" customHeight="1">
      <c r="C110" s="720" t="s">
        <v>22</v>
      </c>
      <c r="D110" s="721">
        <f>'LSCPA Sum'!B44</f>
        <v>1212028</v>
      </c>
      <c r="E110" s="722">
        <f t="shared" si="2"/>
        <v>3.2000000000000001E-2</v>
      </c>
    </row>
    <row r="111" spans="1:5" ht="12.75" customHeight="1">
      <c r="C111" s="720" t="s">
        <v>29</v>
      </c>
      <c r="D111" s="721">
        <f>'LSCPA Sum'!B45</f>
        <v>6157905</v>
      </c>
      <c r="E111" s="722">
        <f t="shared" si="2"/>
        <v>0.16400000000000001</v>
      </c>
    </row>
    <row r="112" spans="1:5" ht="12.75" customHeight="1">
      <c r="C112" s="725" t="s">
        <v>52</v>
      </c>
      <c r="D112" s="721">
        <f>'LSCPA Sum'!B46</f>
        <v>0</v>
      </c>
      <c r="E112" s="722">
        <f t="shared" si="2"/>
        <v>0</v>
      </c>
    </row>
    <row r="113" spans="3:5" ht="12.75" customHeight="1">
      <c r="C113" s="717"/>
      <c r="D113" s="717"/>
    </row>
    <row r="114" spans="3:5" ht="12.75" customHeight="1">
      <c r="C114" s="730" t="s">
        <v>68</v>
      </c>
      <c r="D114" s="724">
        <f>SUM(D102:D113)</f>
        <v>37486595</v>
      </c>
      <c r="E114" s="726">
        <f>SUM(E102:E113)</f>
        <v>0.99799999999999989</v>
      </c>
    </row>
    <row r="116" spans="3:5" ht="12.75" customHeight="1">
      <c r="C116" s="731"/>
    </row>
    <row r="131" spans="1:1" ht="12.75" customHeight="1">
      <c r="A131" s="720"/>
    </row>
    <row r="136" spans="1:1" ht="12.75" customHeight="1">
      <c r="A136" s="1148" t="str">
        <f>C114&amp;" "&amp;TEXT(D114,"$#,###")</f>
        <v>Total Operating Uses $37,486,595</v>
      </c>
    </row>
    <row r="137" spans="1:1" ht="12.75" customHeight="1">
      <c r="A137" s="1148"/>
    </row>
    <row r="139" spans="1:1" ht="16.5" customHeight="1">
      <c r="A139" s="732" t="s">
        <v>69</v>
      </c>
    </row>
    <row r="140" spans="1:1" ht="19.5" customHeight="1">
      <c r="A140" s="720" t="s">
        <v>55</v>
      </c>
    </row>
    <row r="141" spans="1:1" ht="13.5" customHeight="1"/>
    <row r="142" spans="1:1" ht="13.5" customHeight="1"/>
    <row r="143" spans="1:1" ht="13.5" customHeight="1"/>
    <row r="144" spans="1:1" ht="13.5" customHeight="1"/>
    <row r="145" spans="1:1" ht="13.5" customHeight="1"/>
    <row r="146" spans="1:1" ht="12.75" customHeight="1">
      <c r="A146" s="623"/>
    </row>
    <row r="147" spans="1:1" ht="12.75" customHeight="1">
      <c r="A147" s="623"/>
    </row>
    <row r="148" spans="1:1" ht="12.75" customHeight="1">
      <c r="A148" s="623"/>
    </row>
  </sheetData>
  <mergeCells count="6">
    <mergeCell ref="A136:A137"/>
    <mergeCell ref="C101:D101"/>
    <mergeCell ref="C7:D7"/>
    <mergeCell ref="C100:D100"/>
    <mergeCell ref="A47:A48"/>
    <mergeCell ref="A92:A93"/>
  </mergeCells>
  <hyperlinks>
    <hyperlink ref="C1" location="Index!A1" display="Return to Index" xr:uid="{00000000-0004-0000-2200-000000000000}"/>
  </hyperlinks>
  <printOptions horizontalCentered="1"/>
  <pageMargins left="0.5" right="0.5" top="0.25" bottom="0.25" header="0" footer="0.25"/>
  <pageSetup scale="42" orientation="portrait" r:id="rId1"/>
  <headerFooter alignWithMargins="0"/>
  <rowBreaks count="1" manualBreakCount="1">
    <brk id="118" max="16383" man="1"/>
  </rowBreaks>
  <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ransitionEvaluation="1" transitionEntry="1">
    <tabColor indexed="13"/>
  </sheetPr>
  <dimension ref="A1:AD74"/>
  <sheetViews>
    <sheetView showGridLines="0" zoomScale="85" zoomScaleNormal="85" workbookViewId="0">
      <pane xSplit="2" ySplit="6" topLeftCell="C7" activePane="bottomRight" state="frozen"/>
      <selection activeCell="I90" sqref="I90"/>
      <selection pane="topRight" activeCell="I90" sqref="I90"/>
      <selection pane="bottomLeft" activeCell="I90" sqref="I90"/>
      <selection pane="bottomRight" activeCell="I90" sqref="I90"/>
    </sheetView>
  </sheetViews>
  <sheetFormatPr defaultColWidth="9.109375" defaultRowHeight="13.2"/>
  <cols>
    <col min="1" max="1" width="61.6640625" style="424" customWidth="1"/>
    <col min="2" max="2" width="17.88671875" style="424" customWidth="1"/>
    <col min="3" max="3" width="14.6640625" style="428" customWidth="1"/>
    <col min="4" max="4" width="14" style="428" customWidth="1"/>
    <col min="5" max="5" width="13.109375" style="428" customWidth="1"/>
    <col min="6" max="6" width="20.6640625" style="428" customWidth="1"/>
    <col min="7" max="7" width="18.88671875" style="428" customWidth="1"/>
    <col min="8" max="8" width="24.33203125" style="428" customWidth="1"/>
    <col min="9" max="9" width="15.88671875" style="428" customWidth="1"/>
    <col min="10" max="10" width="15.6640625" style="428" customWidth="1"/>
    <col min="11" max="11" width="15.44140625" style="428" customWidth="1"/>
    <col min="12" max="12" width="14.44140625" style="428" customWidth="1"/>
    <col min="13" max="14" width="14.33203125" style="428" customWidth="1"/>
    <col min="15" max="15" width="11.44140625" style="428" customWidth="1"/>
    <col min="16" max="16" width="9.5546875" style="428" customWidth="1"/>
    <col min="17" max="17" width="9.109375" style="428"/>
    <col min="18" max="16384" width="9.109375" style="424"/>
  </cols>
  <sheetData>
    <row r="1" spans="1:15" ht="16.8" thickTop="1" thickBot="1">
      <c r="A1" s="614" t="str">
        <f>'LSCPA Chrts'!$A$1</f>
        <v>Lamar State College - Port Arthur</v>
      </c>
      <c r="B1" s="447" t="s">
        <v>1129</v>
      </c>
      <c r="C1" s="447"/>
      <c r="D1" s="1233" t="s">
        <v>1079</v>
      </c>
      <c r="E1" s="1234"/>
      <c r="F1" s="1156" t="s">
        <v>1080</v>
      </c>
      <c r="G1" s="1156"/>
      <c r="H1" s="1156"/>
      <c r="I1" s="1156"/>
      <c r="J1" s="1164" t="s">
        <v>1081</v>
      </c>
      <c r="K1" s="1165"/>
      <c r="L1" s="1165"/>
      <c r="M1" s="1165"/>
      <c r="N1" s="1165"/>
      <c r="O1" s="1166"/>
    </row>
    <row r="2" spans="1:15" ht="15.6">
      <c r="A2" s="615" t="str">
        <f>'Smmy LIT-TSTC Chrts'!$A$2</f>
        <v>For the Year Ended August 31, 2022</v>
      </c>
      <c r="B2" s="447"/>
      <c r="C2" s="447"/>
      <c r="D2" s="616"/>
      <c r="E2" s="616"/>
      <c r="F2" s="616"/>
      <c r="J2" s="616"/>
      <c r="K2" s="616"/>
      <c r="L2" s="616"/>
      <c r="M2" s="616"/>
    </row>
    <row r="3" spans="1:15" ht="15.6">
      <c r="A3" s="615" t="str">
        <f>'Smmy LIT-TSTC Chrts'!$A$3</f>
        <v>Source: FY 2022 Annual Financial Report</v>
      </c>
      <c r="B3" s="447"/>
      <c r="C3" s="447"/>
    </row>
    <row r="4" spans="1:15" ht="13.5" customHeight="1">
      <c r="B4" s="436"/>
      <c r="C4" s="439"/>
      <c r="D4" s="1167" t="s">
        <v>80</v>
      </c>
      <c r="E4" s="1167" t="s">
        <v>1053</v>
      </c>
    </row>
    <row r="5" spans="1:15" ht="17.399999999999999">
      <c r="A5" s="617" t="str">
        <f>'Smmy LIT-TSTC Chrts'!$C$34</f>
        <v>Summary Worksheet FY 2022</v>
      </c>
      <c r="B5" s="618" t="s">
        <v>86</v>
      </c>
      <c r="C5" s="618" t="s">
        <v>122</v>
      </c>
      <c r="D5" s="1168"/>
      <c r="E5" s="1168"/>
      <c r="G5" s="620" t="s">
        <v>1082</v>
      </c>
      <c r="I5" s="621" t="s">
        <v>1406</v>
      </c>
      <c r="J5" s="622" t="s">
        <v>1054</v>
      </c>
    </row>
    <row r="6" spans="1:15" ht="13.5" customHeight="1">
      <c r="A6" s="623" t="s">
        <v>160</v>
      </c>
      <c r="B6" s="624"/>
      <c r="C6" s="625">
        <f>VLOOKUP($F$6,FTSELU,9,FALSE)</f>
        <v>1628.81</v>
      </c>
      <c r="F6" s="428">
        <f>VLOOKUP($A$1,Names!$B$9:$E$116,2,FALSE)</f>
        <v>23485</v>
      </c>
      <c r="J6" s="626"/>
    </row>
    <row r="7" spans="1:15">
      <c r="I7" s="627" t="s">
        <v>1083</v>
      </c>
      <c r="J7" s="628"/>
    </row>
    <row r="8" spans="1:15">
      <c r="A8" s="629" t="s">
        <v>70</v>
      </c>
      <c r="B8" s="629"/>
      <c r="C8" s="630"/>
      <c r="I8" s="631">
        <f>VLOOKUP($F$6,FTSELU,11,FALSE)</f>
        <v>78.870000000000019</v>
      </c>
      <c r="J8" s="626"/>
    </row>
    <row r="9" spans="1:15" ht="12.75" customHeight="1" thickBot="1">
      <c r="A9" s="623" t="s">
        <v>0</v>
      </c>
      <c r="B9" s="632"/>
      <c r="C9" s="632"/>
      <c r="J9" s="626"/>
    </row>
    <row r="10" spans="1:15" ht="12.75" customHeight="1" thickTop="1">
      <c r="A10" s="424" t="s">
        <v>1</v>
      </c>
      <c r="B10" s="633">
        <f>'LSCPA FGD'!M10</f>
        <v>17540489</v>
      </c>
      <c r="C10" s="633">
        <f>ROUND(B10/$C$6,0)</f>
        <v>10769</v>
      </c>
      <c r="D10" s="470">
        <f>'LSCPA FGD'!F10</f>
        <v>0</v>
      </c>
      <c r="E10" s="470"/>
      <c r="F10" s="634">
        <f>B10-(SUM(D10:E10))</f>
        <v>17540489</v>
      </c>
      <c r="G10" s="635" t="s">
        <v>1</v>
      </c>
      <c r="H10" s="636"/>
      <c r="I10" s="637" t="s">
        <v>1084</v>
      </c>
      <c r="J10" s="638">
        <f>ROUND(F10/$C$6,0)</f>
        <v>10769</v>
      </c>
    </row>
    <row r="11" spans="1:15" ht="12.75" customHeight="1" thickBot="1">
      <c r="A11" s="424" t="s">
        <v>2</v>
      </c>
      <c r="B11" s="639">
        <f>'LSCPA FGD'!M11</f>
        <v>389147</v>
      </c>
      <c r="C11" s="434">
        <f t="shared" ref="C11:C14" si="0">ROUND(B11/$C$6,0)</f>
        <v>239</v>
      </c>
      <c r="D11" s="639">
        <f>'LSCPA FGD'!F11</f>
        <v>0</v>
      </c>
      <c r="E11" s="447"/>
      <c r="F11" s="640">
        <f t="shared" ref="F11:F14" si="1">B11-(SUM(D11:E11))</f>
        <v>389147</v>
      </c>
      <c r="G11" s="641">
        <f>SUM(F10:F11)</f>
        <v>17929636</v>
      </c>
      <c r="H11" s="642"/>
      <c r="I11" s="643">
        <f>ROUND($G$11/$C$6,0)</f>
        <v>11008</v>
      </c>
      <c r="J11" s="644">
        <f t="shared" ref="J11:J14" si="2">ROUND(F11/$C$6,0)</f>
        <v>239</v>
      </c>
    </row>
    <row r="12" spans="1:15" ht="12.75" hidden="1" customHeight="1" thickTop="1" thickBot="1">
      <c r="A12" s="424" t="s">
        <v>1366</v>
      </c>
      <c r="B12" s="639"/>
      <c r="C12" s="434"/>
      <c r="D12" s="639"/>
      <c r="E12" s="447"/>
      <c r="F12" s="645"/>
      <c r="J12" s="644"/>
      <c r="O12" s="646"/>
    </row>
    <row r="13" spans="1:15" ht="12.75" customHeight="1" thickTop="1">
      <c r="A13" s="424" t="s">
        <v>1334</v>
      </c>
      <c r="B13" s="639">
        <f>'LSCPA FGD'!M13</f>
        <v>2217102</v>
      </c>
      <c r="C13" s="434">
        <f t="shared" si="0"/>
        <v>1361</v>
      </c>
      <c r="D13" s="639">
        <f>'LSCPA FGD'!F13</f>
        <v>0</v>
      </c>
      <c r="E13" s="447"/>
      <c r="F13" s="647">
        <f t="shared" si="1"/>
        <v>2217102</v>
      </c>
      <c r="G13" s="648" t="s">
        <v>81</v>
      </c>
      <c r="H13" s="649"/>
      <c r="I13" s="650" t="s">
        <v>1085</v>
      </c>
      <c r="J13" s="644">
        <f t="shared" si="2"/>
        <v>1361</v>
      </c>
    </row>
    <row r="14" spans="1:15" ht="12.75" customHeight="1" thickBot="1">
      <c r="A14" s="424" t="s">
        <v>49</v>
      </c>
      <c r="B14" s="639">
        <f>'LSCPA FGD'!M14</f>
        <v>0</v>
      </c>
      <c r="C14" s="434">
        <f t="shared" si="0"/>
        <v>0</v>
      </c>
      <c r="D14" s="639">
        <f>'LSCPA FGD'!F14</f>
        <v>0</v>
      </c>
      <c r="E14" s="447"/>
      <c r="F14" s="645">
        <f t="shared" si="1"/>
        <v>0</v>
      </c>
      <c r="G14" s="651">
        <f>SUM(F13:F14)</f>
        <v>2217102</v>
      </c>
      <c r="H14" s="652"/>
      <c r="I14" s="653">
        <f>ROUND($G$11/$I$8,0)</f>
        <v>227332</v>
      </c>
      <c r="J14" s="654">
        <f t="shared" si="2"/>
        <v>0</v>
      </c>
    </row>
    <row r="15" spans="1:15" ht="12.75" customHeight="1" thickTop="1">
      <c r="A15" s="655" t="s">
        <v>3</v>
      </c>
      <c r="B15" s="656">
        <f>SUM(B10:B14)</f>
        <v>20146738</v>
      </c>
      <c r="C15" s="656">
        <f>SUM(C10:C14)</f>
        <v>12369</v>
      </c>
      <c r="D15" s="656">
        <f>SUM(D10:D14)</f>
        <v>0</v>
      </c>
      <c r="E15" s="656">
        <f>SUM(E10:E14)</f>
        <v>0</v>
      </c>
      <c r="F15" s="657">
        <f>SUM(F10:F14)</f>
        <v>20146738</v>
      </c>
      <c r="I15" s="658"/>
      <c r="J15" s="659">
        <f>SUM(J10:J14)</f>
        <v>12369</v>
      </c>
    </row>
    <row r="16" spans="1:15">
      <c r="B16" s="660"/>
      <c r="C16" s="424"/>
      <c r="J16" s="626"/>
    </row>
    <row r="17" spans="1:30" ht="12.75" customHeight="1">
      <c r="A17" s="623" t="s">
        <v>4</v>
      </c>
      <c r="B17" s="639"/>
      <c r="C17" s="424"/>
      <c r="J17" s="626"/>
    </row>
    <row r="18" spans="1:30">
      <c r="A18" s="424" t="s">
        <v>39</v>
      </c>
      <c r="B18" s="633">
        <f>'LSCPA FGD'!M29</f>
        <v>2569190</v>
      </c>
      <c r="C18" s="633">
        <f t="shared" ref="C18:C19" si="3">ROUND(B18/$C$6,0)</f>
        <v>1577</v>
      </c>
      <c r="D18" s="470">
        <f>'LSCPA FGD'!$F$29</f>
        <v>0</v>
      </c>
      <c r="E18" s="470"/>
      <c r="F18" s="470">
        <f t="shared" ref="F18:F19" si="4">B18-(SUM(D18:E18))</f>
        <v>2569190</v>
      </c>
      <c r="J18" s="638">
        <f>ROUND(F18/$C$6,0)</f>
        <v>1577</v>
      </c>
    </row>
    <row r="19" spans="1:30" ht="13.8" thickBot="1">
      <c r="A19" s="424" t="s">
        <v>40</v>
      </c>
      <c r="B19" s="639">
        <f>'LSCPA FGD'!M42</f>
        <v>1856948</v>
      </c>
      <c r="C19" s="434">
        <f t="shared" si="3"/>
        <v>1140</v>
      </c>
      <c r="D19" s="447">
        <f>'LSCPA FGD'!$F$42</f>
        <v>209318</v>
      </c>
      <c r="E19" s="447"/>
      <c r="F19" s="447">
        <f t="shared" si="4"/>
        <v>1647630</v>
      </c>
      <c r="J19" s="644">
        <f>ROUND(F19/$C$6,0)</f>
        <v>1012</v>
      </c>
    </row>
    <row r="20" spans="1:30" ht="14.4" thickTop="1" thickBot="1">
      <c r="A20" s="655" t="s">
        <v>5</v>
      </c>
      <c r="B20" s="656">
        <f>SUM(B18:B19)</f>
        <v>4426138</v>
      </c>
      <c r="C20" s="656">
        <f>SUM(C18:C19)</f>
        <v>2717</v>
      </c>
      <c r="D20" s="501">
        <f>SUM(D18:D19)</f>
        <v>209318</v>
      </c>
      <c r="E20" s="661">
        <f>SUM(E18:E19)</f>
        <v>0</v>
      </c>
      <c r="F20" s="662">
        <f>SUM(F18:F19)</f>
        <v>4216820</v>
      </c>
      <c r="G20" s="663" t="s">
        <v>26</v>
      </c>
      <c r="H20" s="664"/>
      <c r="J20" s="665">
        <f>SUM(J18:J19)</f>
        <v>2589</v>
      </c>
    </row>
    <row r="21" spans="1:30" ht="12.75" customHeight="1" thickTop="1">
      <c r="B21" s="666"/>
      <c r="C21" s="424"/>
      <c r="F21" s="667"/>
      <c r="J21" s="626"/>
    </row>
    <row r="22" spans="1:30" ht="14.25" customHeight="1" thickBot="1">
      <c r="A22" s="623" t="s">
        <v>6</v>
      </c>
      <c r="B22" s="666"/>
      <c r="C22" s="424"/>
      <c r="J22" s="626"/>
    </row>
    <row r="23" spans="1:30" ht="14.4" thickTop="1" thickBot="1">
      <c r="A23" s="655" t="s">
        <v>7</v>
      </c>
      <c r="B23" s="668">
        <f>'LSCPA FGD'!M47</f>
        <v>12853314</v>
      </c>
      <c r="C23" s="656">
        <f>ROUND(B23/$C$6,0)</f>
        <v>7891</v>
      </c>
      <c r="D23" s="501">
        <f>'LSCPA FGD'!F47</f>
        <v>0</v>
      </c>
      <c r="E23" s="661"/>
      <c r="F23" s="662">
        <f>B23-(SUM(D23:E23))</f>
        <v>12853314</v>
      </c>
      <c r="G23" s="669" t="s">
        <v>73</v>
      </c>
      <c r="H23" s="664"/>
      <c r="J23" s="670">
        <f>ROUND(F23/$C$6,0)</f>
        <v>7891</v>
      </c>
    </row>
    <row r="24" spans="1:30" ht="13.8" thickTop="1">
      <c r="B24" s="666"/>
      <c r="C24" s="424"/>
      <c r="J24" s="626"/>
    </row>
    <row r="25" spans="1:30">
      <c r="A25" s="623" t="s">
        <v>8</v>
      </c>
      <c r="B25" s="666"/>
      <c r="C25" s="424"/>
      <c r="J25" s="626"/>
    </row>
    <row r="26" spans="1:30">
      <c r="A26" s="424" t="s">
        <v>42</v>
      </c>
      <c r="B26" s="633">
        <f>'LSCPA FGD'!M50</f>
        <v>79164</v>
      </c>
      <c r="C26" s="633">
        <f t="shared" ref="C26:C31" si="5">ROUND(B26/$C$6,0)</f>
        <v>49</v>
      </c>
      <c r="D26" s="470">
        <f>'LSCPA FGD'!F50</f>
        <v>0</v>
      </c>
      <c r="E26" s="470"/>
      <c r="F26" s="470">
        <f t="shared" ref="F26:F31" si="6">B26-(SUM(D26:E26))</f>
        <v>79164</v>
      </c>
      <c r="J26" s="638">
        <f>ROUND(F26/$C$6,0)</f>
        <v>49</v>
      </c>
    </row>
    <row r="27" spans="1:30">
      <c r="A27" s="424" t="s">
        <v>9</v>
      </c>
      <c r="B27" s="639">
        <f>'LSCPA FGD'!M51</f>
        <v>0</v>
      </c>
      <c r="C27" s="434">
        <f t="shared" si="5"/>
        <v>0</v>
      </c>
      <c r="D27" s="639">
        <f>'LSCPA FGD'!F51</f>
        <v>0</v>
      </c>
      <c r="E27" s="447"/>
      <c r="F27" s="447">
        <f t="shared" si="6"/>
        <v>0</v>
      </c>
      <c r="J27" s="644">
        <f t="shared" ref="J27:J31" si="7">ROUND(F27/$C$6,0)</f>
        <v>0</v>
      </c>
    </row>
    <row r="28" spans="1:30" ht="13.8" thickBot="1">
      <c r="A28" s="424" t="s">
        <v>10</v>
      </c>
      <c r="B28" s="639">
        <f>'LSCPA FGD'!M52</f>
        <v>1379264</v>
      </c>
      <c r="C28" s="434">
        <f t="shared" si="5"/>
        <v>847</v>
      </c>
      <c r="D28" s="639">
        <f>'LSCPA FGD'!F52</f>
        <v>14704</v>
      </c>
      <c r="E28" s="447"/>
      <c r="F28" s="447">
        <f t="shared" si="6"/>
        <v>1364560</v>
      </c>
      <c r="J28" s="644">
        <f t="shared" si="7"/>
        <v>838</v>
      </c>
    </row>
    <row r="29" spans="1:30" ht="13.8" thickBot="1">
      <c r="A29" s="424" t="s">
        <v>11</v>
      </c>
      <c r="B29" s="639">
        <f>'LSCPA FGD'!M53</f>
        <v>1484097</v>
      </c>
      <c r="C29" s="434">
        <f t="shared" si="5"/>
        <v>911</v>
      </c>
      <c r="D29" s="639">
        <f>'LSCPA FGD'!F53</f>
        <v>158904</v>
      </c>
      <c r="E29" s="447"/>
      <c r="F29" s="447">
        <f t="shared" si="6"/>
        <v>1325193</v>
      </c>
      <c r="J29" s="644">
        <f t="shared" si="7"/>
        <v>814</v>
      </c>
      <c r="K29" s="1172" t="s">
        <v>664</v>
      </c>
      <c r="L29" s="1165"/>
      <c r="M29" s="1165"/>
      <c r="N29" s="1165"/>
      <c r="O29" s="1166"/>
    </row>
    <row r="30" spans="1:30" ht="13.8" thickBot="1">
      <c r="A30" s="424" t="s">
        <v>1376</v>
      </c>
      <c r="B30" s="671">
        <f>'LSCPA FGD'!M54</f>
        <v>0</v>
      </c>
      <c r="C30" s="434">
        <f t="shared" si="5"/>
        <v>0</v>
      </c>
      <c r="D30" s="672">
        <f>B30</f>
        <v>0</v>
      </c>
      <c r="E30" s="447"/>
      <c r="F30" s="447">
        <f t="shared" si="6"/>
        <v>0</v>
      </c>
      <c r="J30" s="644">
        <f t="shared" si="7"/>
        <v>0</v>
      </c>
      <c r="K30" s="1172" t="s">
        <v>643</v>
      </c>
      <c r="L30" s="1165"/>
      <c r="M30" s="1165"/>
      <c r="N30" s="1165"/>
      <c r="O30" s="1166"/>
    </row>
    <row r="31" spans="1:30" ht="13.5" customHeight="1" thickBot="1">
      <c r="A31" s="673" t="s">
        <v>43</v>
      </c>
      <c r="B31" s="639">
        <f>'LSCPA FGD'!M55</f>
        <v>1038774</v>
      </c>
      <c r="C31" s="434">
        <f t="shared" si="5"/>
        <v>638</v>
      </c>
      <c r="D31" s="639">
        <f>'LSCPA FGD'!F55</f>
        <v>25669</v>
      </c>
      <c r="E31" s="447"/>
      <c r="F31" s="447">
        <f t="shared" si="6"/>
        <v>1013105</v>
      </c>
      <c r="G31" s="468"/>
      <c r="H31" s="468"/>
      <c r="I31" s="468"/>
      <c r="J31" s="644">
        <f t="shared" si="7"/>
        <v>622</v>
      </c>
      <c r="K31" s="1157" t="s">
        <v>651</v>
      </c>
      <c r="L31" s="1157" t="s">
        <v>652</v>
      </c>
      <c r="M31" s="1157" t="s">
        <v>653</v>
      </c>
      <c r="N31" s="1157" t="s">
        <v>1303</v>
      </c>
      <c r="O31" s="1157" t="s">
        <v>347</v>
      </c>
      <c r="P31" s="468"/>
      <c r="Q31" s="468"/>
      <c r="R31" s="674"/>
      <c r="S31" s="674"/>
      <c r="T31" s="674"/>
      <c r="U31" s="674"/>
      <c r="V31" s="674"/>
      <c r="W31" s="674"/>
      <c r="X31" s="674"/>
      <c r="Y31" s="674"/>
      <c r="Z31" s="674"/>
      <c r="AA31" s="674"/>
      <c r="AB31" s="674"/>
      <c r="AC31" s="674"/>
      <c r="AD31" s="674"/>
    </row>
    <row r="32" spans="1:30" ht="14.25" customHeight="1" thickTop="1" thickBot="1">
      <c r="A32" s="655" t="s">
        <v>3</v>
      </c>
      <c r="B32" s="656">
        <f>SUM(B26:B31)</f>
        <v>3981299</v>
      </c>
      <c r="C32" s="656">
        <f>SUM(C26:C31)</f>
        <v>2445</v>
      </c>
      <c r="D32" s="675">
        <f>SUM(D26:D31)</f>
        <v>199277</v>
      </c>
      <c r="E32" s="675">
        <f>SUM(E26:E31)</f>
        <v>0</v>
      </c>
      <c r="F32" s="676">
        <f>SUM(F26:F31)</f>
        <v>3782022</v>
      </c>
      <c r="G32" s="1169" t="s">
        <v>8</v>
      </c>
      <c r="H32" s="1170"/>
      <c r="I32" s="677" t="s">
        <v>1087</v>
      </c>
      <c r="J32" s="678">
        <f>SUM(J26:J31)</f>
        <v>2323</v>
      </c>
      <c r="K32" s="1158"/>
      <c r="L32" s="1158"/>
      <c r="M32" s="1158"/>
      <c r="N32" s="1158" t="s">
        <v>654</v>
      </c>
      <c r="O32" s="1158" t="s">
        <v>347</v>
      </c>
    </row>
    <row r="33" spans="1:30" ht="13.8" thickTop="1">
      <c r="A33" s="679" t="s">
        <v>67</v>
      </c>
      <c r="B33" s="680">
        <f>B15+B20+B23+B32</f>
        <v>41407489</v>
      </c>
      <c r="C33" s="681">
        <f>C15+C20+C23+C32</f>
        <v>25422</v>
      </c>
      <c r="D33" s="680">
        <f>D15+D20+D23+D32</f>
        <v>408595</v>
      </c>
      <c r="E33" s="680">
        <f>E15+E20+E23+E32</f>
        <v>0</v>
      </c>
      <c r="F33" s="682">
        <f>F15+F20+F23+F32</f>
        <v>40998894</v>
      </c>
      <c r="G33" s="1178" t="s">
        <v>84</v>
      </c>
      <c r="H33" s="1178"/>
      <c r="I33" s="683">
        <f>ROUND($G$35/$C$6,0)</f>
        <v>23810</v>
      </c>
      <c r="J33" s="684">
        <f>J15+J20+J23+J32</f>
        <v>25172</v>
      </c>
      <c r="K33" s="1158"/>
      <c r="L33" s="1158"/>
      <c r="M33" s="1158"/>
      <c r="N33" s="1158"/>
      <c r="O33" s="1158"/>
    </row>
    <row r="34" spans="1:30" ht="13.8" thickBot="1">
      <c r="B34" s="685"/>
      <c r="C34" s="424"/>
      <c r="F34" s="428" t="s">
        <v>1086</v>
      </c>
      <c r="G34" s="686">
        <f>G14*-1</f>
        <v>-2217102</v>
      </c>
      <c r="I34" s="677" t="s">
        <v>1089</v>
      </c>
      <c r="J34" s="687"/>
      <c r="K34" s="1159"/>
      <c r="L34" s="1159"/>
      <c r="M34" s="1159"/>
      <c r="N34" s="1159"/>
      <c r="O34" s="1159"/>
    </row>
    <row r="35" spans="1:30" ht="14.4" thickTop="1" thickBot="1">
      <c r="A35" s="629" t="s">
        <v>71</v>
      </c>
      <c r="B35" s="629"/>
      <c r="C35" s="629"/>
      <c r="D35" s="517"/>
      <c r="E35" s="517"/>
      <c r="F35" s="688" t="s">
        <v>1088</v>
      </c>
      <c r="G35" s="689">
        <f>F33+G34</f>
        <v>38781792</v>
      </c>
      <c r="I35" s="683">
        <f>ROUND($G$35/$I$8,0)</f>
        <v>491718</v>
      </c>
      <c r="K35" s="690"/>
      <c r="L35" s="690"/>
      <c r="M35" s="690"/>
      <c r="N35" s="690"/>
      <c r="O35" s="690"/>
    </row>
    <row r="36" spans="1:30" ht="13.8" thickTop="1">
      <c r="A36" s="691" t="s">
        <v>14</v>
      </c>
      <c r="B36" s="633">
        <f>'LSCPA FGD'!M60</f>
        <v>9237451</v>
      </c>
      <c r="C36" s="633">
        <f t="shared" ref="C36:C46" si="8">ROUND(B36/$C$6,0)</f>
        <v>5671</v>
      </c>
      <c r="D36" s="470">
        <f>'LSCPA FGD'!F60</f>
        <v>0</v>
      </c>
      <c r="E36" s="470"/>
      <c r="F36" s="470">
        <f t="shared" ref="F36:F46" si="9">B36-(SUM(D36:E36))</f>
        <v>9237451</v>
      </c>
      <c r="H36" s="692" t="s">
        <v>1407</v>
      </c>
      <c r="I36" s="693">
        <f>ROUND(F36/$C$6,0)</f>
        <v>5671</v>
      </c>
      <c r="J36" s="428" t="s">
        <v>665</v>
      </c>
      <c r="K36" s="470">
        <f>F36</f>
        <v>9237451</v>
      </c>
      <c r="L36" s="470">
        <f>K36</f>
        <v>9237451</v>
      </c>
      <c r="M36" s="470"/>
      <c r="N36" s="470"/>
      <c r="O36" s="470"/>
    </row>
    <row r="37" spans="1:30">
      <c r="A37" s="691" t="s">
        <v>15</v>
      </c>
      <c r="B37" s="639">
        <f>'LSCPA FGD'!M61</f>
        <v>0</v>
      </c>
      <c r="C37" s="434">
        <f t="shared" si="8"/>
        <v>0</v>
      </c>
      <c r="D37" s="639">
        <f>'LSCPA FGD'!F61</f>
        <v>0</v>
      </c>
      <c r="E37" s="447"/>
      <c r="F37" s="447">
        <f t="shared" si="9"/>
        <v>0</v>
      </c>
      <c r="J37" s="428" t="s">
        <v>666</v>
      </c>
      <c r="K37" s="458">
        <f>F37</f>
        <v>0</v>
      </c>
      <c r="L37" s="458">
        <f>K37</f>
        <v>0</v>
      </c>
      <c r="M37" s="458"/>
      <c r="N37" s="458"/>
      <c r="O37" s="458"/>
    </row>
    <row r="38" spans="1:30">
      <c r="A38" s="691" t="s">
        <v>16</v>
      </c>
      <c r="B38" s="639">
        <f>'LSCPA FGD'!M62</f>
        <v>274391</v>
      </c>
      <c r="C38" s="434">
        <f t="shared" si="8"/>
        <v>168</v>
      </c>
      <c r="D38" s="639">
        <f>'LSCPA FGD'!F62</f>
        <v>0</v>
      </c>
      <c r="E38" s="639">
        <f>B38-D38</f>
        <v>274391</v>
      </c>
      <c r="F38" s="447">
        <f t="shared" si="9"/>
        <v>0</v>
      </c>
      <c r="J38" s="428" t="s">
        <v>667</v>
      </c>
      <c r="K38" s="694"/>
      <c r="L38" s="465"/>
      <c r="M38" s="465" t="s">
        <v>1078</v>
      </c>
      <c r="N38" s="465"/>
      <c r="O38" s="695"/>
    </row>
    <row r="39" spans="1:30">
      <c r="A39" s="691" t="s">
        <v>17</v>
      </c>
      <c r="B39" s="639">
        <f>'LSCPA FGD'!M63</f>
        <v>3904392</v>
      </c>
      <c r="C39" s="434">
        <f t="shared" si="8"/>
        <v>2397</v>
      </c>
      <c r="D39" s="639">
        <f>'LSCPA FGD'!F63</f>
        <v>0</v>
      </c>
      <c r="E39" s="447"/>
      <c r="F39" s="447">
        <f t="shared" si="9"/>
        <v>3904392</v>
      </c>
      <c r="H39" s="692" t="s">
        <v>1408</v>
      </c>
      <c r="I39" s="693">
        <f>ROUND(F39/$C$6,0)</f>
        <v>2397</v>
      </c>
      <c r="J39" s="428" t="s">
        <v>668</v>
      </c>
      <c r="K39" s="458">
        <f t="shared" ref="K39:K43" si="10">F39</f>
        <v>3904392</v>
      </c>
      <c r="L39" s="458">
        <f>K39</f>
        <v>3904392</v>
      </c>
      <c r="M39" s="458"/>
      <c r="N39" s="458"/>
      <c r="O39" s="458"/>
    </row>
    <row r="40" spans="1:30">
      <c r="A40" s="691" t="s">
        <v>18</v>
      </c>
      <c r="B40" s="639">
        <f>'LSCPA FGD'!M64</f>
        <v>1724918</v>
      </c>
      <c r="C40" s="434">
        <f t="shared" si="8"/>
        <v>1059</v>
      </c>
      <c r="D40" s="639">
        <f>'LSCPA FGD'!F64</f>
        <v>0</v>
      </c>
      <c r="E40" s="447"/>
      <c r="F40" s="447">
        <f t="shared" si="9"/>
        <v>1724918</v>
      </c>
      <c r="J40" s="428" t="s">
        <v>669</v>
      </c>
      <c r="K40" s="458">
        <f t="shared" si="10"/>
        <v>1724918</v>
      </c>
      <c r="L40" s="458"/>
      <c r="M40" s="458">
        <f>K40</f>
        <v>1724918</v>
      </c>
      <c r="N40" s="458"/>
      <c r="O40" s="458"/>
    </row>
    <row r="41" spans="1:30">
      <c r="A41" s="691" t="s">
        <v>19</v>
      </c>
      <c r="B41" s="639">
        <f>'LSCPA FGD'!M65</f>
        <v>5365248</v>
      </c>
      <c r="C41" s="434">
        <f t="shared" si="8"/>
        <v>3294</v>
      </c>
      <c r="D41" s="639">
        <f>'LSCPA FGD'!F65</f>
        <v>0</v>
      </c>
      <c r="E41" s="447"/>
      <c r="F41" s="447">
        <f t="shared" si="9"/>
        <v>5365248</v>
      </c>
      <c r="H41" s="692" t="s">
        <v>1409</v>
      </c>
      <c r="I41" s="693">
        <f>ROUND(F41/$C$6,0)</f>
        <v>3294</v>
      </c>
      <c r="J41" s="428" t="s">
        <v>670</v>
      </c>
      <c r="K41" s="458">
        <f t="shared" si="10"/>
        <v>5365248</v>
      </c>
      <c r="L41" s="458"/>
      <c r="M41" s="458"/>
      <c r="N41" s="458">
        <f>K41</f>
        <v>5365248</v>
      </c>
      <c r="O41" s="458"/>
    </row>
    <row r="42" spans="1:30">
      <c r="A42" s="691" t="s">
        <v>20</v>
      </c>
      <c r="B42" s="639">
        <f>'LSCPA FGD'!M66</f>
        <v>2664769</v>
      </c>
      <c r="C42" s="434">
        <f t="shared" si="8"/>
        <v>1636</v>
      </c>
      <c r="D42" s="639">
        <f>'LSCPA FGD'!F66</f>
        <v>0</v>
      </c>
      <c r="E42" s="447"/>
      <c r="F42" s="447">
        <f t="shared" si="9"/>
        <v>2664769</v>
      </c>
      <c r="J42" s="428" t="s">
        <v>671</v>
      </c>
      <c r="K42" s="458">
        <f t="shared" si="10"/>
        <v>2664769</v>
      </c>
      <c r="L42" s="458"/>
      <c r="M42" s="458"/>
      <c r="N42" s="458">
        <f>K42</f>
        <v>2664769</v>
      </c>
      <c r="O42" s="458"/>
    </row>
    <row r="43" spans="1:30">
      <c r="A43" s="691" t="s">
        <v>21</v>
      </c>
      <c r="B43" s="639">
        <f>'LSCPA FGD'!M67</f>
        <v>6945493</v>
      </c>
      <c r="C43" s="434">
        <f t="shared" si="8"/>
        <v>4264</v>
      </c>
      <c r="D43" s="639">
        <f>'LSCPA FGD'!F67</f>
        <v>0</v>
      </c>
      <c r="E43" s="447"/>
      <c r="F43" s="447">
        <f t="shared" si="9"/>
        <v>6945493</v>
      </c>
      <c r="J43" s="428" t="s">
        <v>1055</v>
      </c>
      <c r="K43" s="458">
        <f t="shared" si="10"/>
        <v>6945493</v>
      </c>
      <c r="L43" s="458"/>
      <c r="M43" s="458">
        <f>K43</f>
        <v>6945493</v>
      </c>
      <c r="N43" s="458"/>
      <c r="O43" s="458"/>
    </row>
    <row r="44" spans="1:30">
      <c r="A44" s="691" t="s">
        <v>1377</v>
      </c>
      <c r="B44" s="639">
        <f>'LSCPA FGD'!M68</f>
        <v>1212028</v>
      </c>
      <c r="C44" s="434">
        <f t="shared" si="8"/>
        <v>744</v>
      </c>
      <c r="D44" s="672">
        <f>B44</f>
        <v>1212028</v>
      </c>
      <c r="E44" s="447"/>
      <c r="F44" s="447">
        <f t="shared" si="9"/>
        <v>0</v>
      </c>
      <c r="J44" s="428" t="s">
        <v>672</v>
      </c>
      <c r="K44" s="694"/>
      <c r="L44" s="465"/>
      <c r="M44" s="465" t="s">
        <v>1078</v>
      </c>
      <c r="N44" s="465"/>
      <c r="O44" s="695"/>
    </row>
    <row r="45" spans="1:30">
      <c r="A45" s="691" t="s">
        <v>60</v>
      </c>
      <c r="B45" s="639">
        <f>'LSCPA FGD'!M69</f>
        <v>6157905</v>
      </c>
      <c r="C45" s="434">
        <f t="shared" si="8"/>
        <v>3781</v>
      </c>
      <c r="D45" s="639">
        <f>'LSCPA FGD'!F69</f>
        <v>0</v>
      </c>
      <c r="E45" s="447"/>
      <c r="F45" s="447">
        <f t="shared" si="9"/>
        <v>6157905</v>
      </c>
      <c r="J45" s="428" t="s">
        <v>673</v>
      </c>
      <c r="K45" s="458">
        <f t="shared" ref="K45:K46" si="11">F45</f>
        <v>6157905</v>
      </c>
      <c r="L45" s="458"/>
      <c r="M45" s="458"/>
      <c r="N45" s="458"/>
      <c r="O45" s="458">
        <f>K45</f>
        <v>6157905</v>
      </c>
    </row>
    <row r="46" spans="1:30" ht="13.8" thickBot="1">
      <c r="A46" s="424" t="s">
        <v>1627</v>
      </c>
      <c r="B46" s="639">
        <f>'LSCPA FGD'!M70</f>
        <v>0</v>
      </c>
      <c r="C46" s="434">
        <f t="shared" si="8"/>
        <v>0</v>
      </c>
      <c r="D46" s="639">
        <f>'LSCPA FGD'!F70</f>
        <v>0</v>
      </c>
      <c r="E46" s="447"/>
      <c r="F46" s="447">
        <f t="shared" si="9"/>
        <v>0</v>
      </c>
      <c r="G46" s="468"/>
      <c r="H46" s="692" t="s">
        <v>1410</v>
      </c>
      <c r="I46" s="693">
        <f>ROUND(SUM(F37+F40+F42+F43+F45+F46)/$C$6,0)</f>
        <v>10740</v>
      </c>
      <c r="J46" s="468" t="s">
        <v>347</v>
      </c>
      <c r="K46" s="458">
        <f t="shared" si="11"/>
        <v>0</v>
      </c>
      <c r="L46" s="696"/>
      <c r="M46" s="696"/>
      <c r="N46" s="696"/>
      <c r="O46" s="458">
        <f>K46</f>
        <v>0</v>
      </c>
      <c r="P46" s="468"/>
      <c r="Q46" s="468"/>
      <c r="R46" s="674"/>
      <c r="S46" s="674"/>
      <c r="T46" s="674"/>
      <c r="U46" s="674"/>
      <c r="V46" s="674"/>
      <c r="W46" s="674"/>
      <c r="X46" s="674"/>
      <c r="Y46" s="674"/>
      <c r="Z46" s="674"/>
      <c r="AA46" s="674"/>
      <c r="AB46" s="674"/>
      <c r="AC46" s="674"/>
      <c r="AD46" s="674"/>
    </row>
    <row r="47" spans="1:30" ht="15" customHeight="1" thickTop="1" thickBot="1">
      <c r="A47" s="697" t="s">
        <v>68</v>
      </c>
      <c r="B47" s="681">
        <f>SUM(B36:B46)</f>
        <v>37486595</v>
      </c>
      <c r="C47" s="681">
        <f>SUM(C36:C46)</f>
        <v>23014</v>
      </c>
      <c r="D47" s="698">
        <f>SUM(D36:D46)</f>
        <v>1212028</v>
      </c>
      <c r="E47" s="699">
        <f>SUM(E36:E46)</f>
        <v>274391</v>
      </c>
      <c r="F47" s="700">
        <f>SUM(F36:F46)</f>
        <v>36000176</v>
      </c>
      <c r="G47" s="1150" t="s">
        <v>1091</v>
      </c>
      <c r="H47" s="1151"/>
      <c r="I47" s="701" t="s">
        <v>1090</v>
      </c>
      <c r="J47" s="468" t="s">
        <v>674</v>
      </c>
      <c r="K47" s="702">
        <f>SUM(K36:K46)</f>
        <v>36000176</v>
      </c>
      <c r="L47" s="702">
        <f>SUM(L36:L46)</f>
        <v>13141843</v>
      </c>
      <c r="M47" s="702">
        <f>SUM(M36:M46)</f>
        <v>8670411</v>
      </c>
      <c r="N47" s="702">
        <f>SUM(N36:N46)</f>
        <v>8030017</v>
      </c>
      <c r="O47" s="702">
        <f>SUM(O36:O46)</f>
        <v>6157905</v>
      </c>
    </row>
    <row r="48" spans="1:30" ht="14.25" customHeight="1" thickTop="1" thickBot="1">
      <c r="B48" s="685"/>
      <c r="C48" s="424"/>
      <c r="F48" s="649"/>
      <c r="G48" s="1152"/>
      <c r="H48" s="1153"/>
      <c r="I48" s="703">
        <f>ROUND(F47/C6,0)</f>
        <v>22102</v>
      </c>
      <c r="J48" s="1160" t="s">
        <v>675</v>
      </c>
      <c r="K48" s="696"/>
      <c r="L48" s="696"/>
      <c r="M48" s="696"/>
      <c r="N48" s="696"/>
      <c r="O48" s="696"/>
    </row>
    <row r="49" spans="1:30" ht="12.75" customHeight="1" thickBot="1">
      <c r="A49" s="623" t="s">
        <v>23</v>
      </c>
      <c r="B49" s="632"/>
      <c r="C49" s="424"/>
      <c r="F49" s="704"/>
      <c r="G49" s="1152"/>
      <c r="H49" s="1153"/>
      <c r="I49" s="658"/>
      <c r="J49" s="1160"/>
      <c r="K49" s="705">
        <f>ROUND(K47/$C$6,2)</f>
        <v>22102.13</v>
      </c>
      <c r="L49" s="705">
        <f t="shared" ref="L49:O49" si="12">ROUND(L47/$C$6,2)</f>
        <v>8068.37</v>
      </c>
      <c r="M49" s="705">
        <f t="shared" si="12"/>
        <v>5323.16</v>
      </c>
      <c r="N49" s="705">
        <f t="shared" si="12"/>
        <v>4929.99</v>
      </c>
      <c r="O49" s="705">
        <f t="shared" si="12"/>
        <v>3780.62</v>
      </c>
      <c r="P49" s="468"/>
      <c r="Q49" s="468"/>
      <c r="R49" s="674"/>
      <c r="S49" s="674"/>
      <c r="T49" s="674"/>
      <c r="U49" s="674"/>
      <c r="V49" s="674"/>
      <c r="W49" s="674"/>
      <c r="X49" s="674"/>
      <c r="Y49" s="674"/>
      <c r="Z49" s="674"/>
      <c r="AA49" s="674"/>
      <c r="AB49" s="674"/>
      <c r="AC49" s="674"/>
      <c r="AD49" s="674"/>
    </row>
    <row r="50" spans="1:30" ht="13.8" thickBot="1">
      <c r="A50" s="424" t="s">
        <v>61</v>
      </c>
      <c r="B50" s="639">
        <f>'LSCPA FGD'!M74</f>
        <v>0</v>
      </c>
      <c r="C50" s="633">
        <f t="shared" ref="C50:C53" si="13">ROUND(B50/$C$6,0)</f>
        <v>0</v>
      </c>
      <c r="D50" s="470">
        <f>'LSCPA FGD'!F74</f>
        <v>0</v>
      </c>
      <c r="E50" s="470"/>
      <c r="F50" s="706">
        <f t="shared" ref="F50" si="14">B50-(SUM(D50:E50))</f>
        <v>0</v>
      </c>
      <c r="G50" s="1154"/>
      <c r="H50" s="1155"/>
      <c r="I50" s="658"/>
      <c r="J50" s="468"/>
      <c r="K50" s="468"/>
      <c r="L50" s="468"/>
      <c r="M50" s="468"/>
      <c r="N50" s="468"/>
      <c r="O50" s="468"/>
      <c r="P50" s="468"/>
      <c r="Q50" s="468"/>
      <c r="R50" s="674"/>
      <c r="S50" s="674"/>
      <c r="T50" s="674"/>
      <c r="U50" s="674"/>
      <c r="V50" s="674"/>
      <c r="W50" s="674"/>
      <c r="X50" s="674"/>
      <c r="Y50" s="674"/>
      <c r="Z50" s="674"/>
      <c r="AA50" s="674"/>
      <c r="AB50" s="674"/>
      <c r="AC50" s="674"/>
      <c r="AD50" s="674"/>
    </row>
    <row r="51" spans="1:30" ht="13.8" thickTop="1">
      <c r="A51" s="424" t="s">
        <v>627</v>
      </c>
      <c r="B51" s="639">
        <f>'LSCPA FGD'!M75</f>
        <v>404150</v>
      </c>
      <c r="C51" s="434">
        <f t="shared" si="13"/>
        <v>248</v>
      </c>
      <c r="D51" s="666">
        <f>'LSCPA FGD'!F75</f>
        <v>827225</v>
      </c>
      <c r="E51" s="632"/>
      <c r="F51" s="447">
        <f t="shared" ref="F51:F53" si="15">B51-(SUM(D51:E51))</f>
        <v>-423075</v>
      </c>
      <c r="K51" s="707"/>
      <c r="L51" s="707"/>
      <c r="M51" s="707"/>
      <c r="N51" s="707"/>
      <c r="O51" s="707"/>
    </row>
    <row r="52" spans="1:30">
      <c r="A52" s="424" t="s">
        <v>50</v>
      </c>
      <c r="B52" s="639">
        <f>'LSCPA FGD'!M76</f>
        <v>0</v>
      </c>
      <c r="C52" s="434">
        <f t="shared" si="13"/>
        <v>0</v>
      </c>
      <c r="D52" s="666">
        <f>'LSCPA FGD'!F76</f>
        <v>0</v>
      </c>
      <c r="E52" s="632"/>
      <c r="F52" s="447">
        <f t="shared" si="15"/>
        <v>0</v>
      </c>
      <c r="J52" s="468"/>
      <c r="K52" s="468"/>
      <c r="L52" s="468"/>
      <c r="M52" s="468"/>
      <c r="N52" s="468"/>
      <c r="O52" s="468"/>
    </row>
    <row r="53" spans="1:30" ht="12" customHeight="1">
      <c r="A53" s="424" t="s">
        <v>46</v>
      </c>
      <c r="B53" s="639">
        <f>'LSCPA FGD'!M77</f>
        <v>-1217750</v>
      </c>
      <c r="C53" s="434">
        <f t="shared" si="13"/>
        <v>-748</v>
      </c>
      <c r="D53" s="666">
        <f>'LSCPA FGD'!F77</f>
        <v>0</v>
      </c>
      <c r="E53" s="632"/>
      <c r="F53" s="447">
        <f t="shared" si="15"/>
        <v>-1217750</v>
      </c>
      <c r="G53" s="468"/>
      <c r="J53" s="468"/>
      <c r="K53" s="468"/>
      <c r="L53" s="468"/>
      <c r="M53" s="468"/>
      <c r="N53" s="468"/>
      <c r="O53" s="468"/>
      <c r="P53" s="468"/>
      <c r="Q53" s="468"/>
      <c r="R53" s="674"/>
      <c r="S53" s="674"/>
      <c r="T53" s="674"/>
      <c r="U53" s="674"/>
      <c r="V53" s="674"/>
      <c r="W53" s="674"/>
      <c r="X53" s="674"/>
      <c r="Y53" s="674"/>
      <c r="Z53" s="674"/>
      <c r="AA53" s="674"/>
      <c r="AB53" s="674"/>
      <c r="AC53" s="674"/>
      <c r="AD53" s="674"/>
    </row>
    <row r="54" spans="1:30">
      <c r="A54" s="655" t="s">
        <v>3</v>
      </c>
      <c r="B54" s="656">
        <f>SUM(B50:B53)</f>
        <v>-813600</v>
      </c>
      <c r="C54" s="656">
        <f>SUM(C50:C53)</f>
        <v>-500</v>
      </c>
      <c r="D54" s="656">
        <f>SUM(D50:D53)</f>
        <v>827225</v>
      </c>
      <c r="E54" s="656">
        <f>SUM(E50:E53)</f>
        <v>0</v>
      </c>
      <c r="F54" s="708">
        <f>SUM(F50:F53)</f>
        <v>-1640825</v>
      </c>
      <c r="J54" s="468"/>
      <c r="K54" s="468"/>
      <c r="L54" s="468"/>
      <c r="M54" s="468"/>
      <c r="N54" s="468"/>
      <c r="O54" s="468"/>
    </row>
    <row r="55" spans="1:30">
      <c r="B55" s="632"/>
      <c r="C55" s="424"/>
    </row>
    <row r="56" spans="1:30">
      <c r="A56" s="623" t="s">
        <v>24</v>
      </c>
      <c r="B56" s="632"/>
      <c r="C56" s="424"/>
      <c r="F56" s="468"/>
      <c r="G56" s="468"/>
      <c r="H56" s="468"/>
      <c r="I56" s="468"/>
      <c r="J56" s="468"/>
      <c r="K56" s="468"/>
      <c r="L56" s="468"/>
      <c r="M56" s="468"/>
      <c r="N56" s="468"/>
      <c r="O56" s="468"/>
      <c r="P56" s="468"/>
      <c r="Q56" s="468"/>
      <c r="R56" s="674"/>
      <c r="S56" s="674"/>
      <c r="T56" s="674"/>
      <c r="U56" s="674"/>
      <c r="V56" s="674"/>
      <c r="W56" s="674"/>
      <c r="X56" s="674"/>
      <c r="Y56" s="674"/>
      <c r="Z56" s="674"/>
      <c r="AA56" s="674"/>
      <c r="AB56" s="674"/>
      <c r="AC56" s="674"/>
      <c r="AD56" s="674"/>
    </row>
    <row r="57" spans="1:30">
      <c r="A57" s="424" t="s">
        <v>47</v>
      </c>
      <c r="B57" s="639">
        <f>'LSCPA FGD'!M81</f>
        <v>-272178</v>
      </c>
      <c r="C57" s="633">
        <f t="shared" ref="C57:C58" si="16">ROUND(B57/$C$6,0)</f>
        <v>-167</v>
      </c>
      <c r="D57" s="470">
        <f>'LSCPA FGD'!F81</f>
        <v>0</v>
      </c>
      <c r="E57" s="470"/>
      <c r="F57" s="470">
        <f t="shared" ref="F57:F58" si="17">B57-(SUM(D57:E57))</f>
        <v>-272178</v>
      </c>
    </row>
    <row r="58" spans="1:30">
      <c r="A58" s="424" t="s">
        <v>48</v>
      </c>
      <c r="B58" s="639">
        <f>'LSCPA FGD'!M82</f>
        <v>0</v>
      </c>
      <c r="C58" s="434">
        <f t="shared" si="16"/>
        <v>0</v>
      </c>
      <c r="D58" s="666">
        <f>'LSCPA FGD'!F82</f>
        <v>0</v>
      </c>
      <c r="E58" s="632"/>
      <c r="F58" s="447">
        <f t="shared" si="17"/>
        <v>0</v>
      </c>
      <c r="G58" s="468"/>
      <c r="H58" s="468"/>
      <c r="I58" s="468"/>
      <c r="J58" s="468"/>
      <c r="K58" s="468"/>
      <c r="L58" s="468"/>
      <c r="M58" s="468"/>
      <c r="N58" s="468"/>
      <c r="O58" s="468"/>
      <c r="P58" s="468"/>
      <c r="Q58" s="468"/>
      <c r="R58" s="674"/>
      <c r="S58" s="674"/>
      <c r="T58" s="674"/>
      <c r="U58" s="674"/>
      <c r="V58" s="674"/>
      <c r="W58" s="674"/>
      <c r="X58" s="674"/>
      <c r="Y58" s="674"/>
      <c r="Z58" s="674"/>
      <c r="AA58" s="674"/>
      <c r="AB58" s="674"/>
      <c r="AC58" s="674"/>
      <c r="AD58" s="674"/>
    </row>
    <row r="59" spans="1:30">
      <c r="A59" s="655" t="s">
        <v>3</v>
      </c>
      <c r="B59" s="656">
        <f>SUM(B57:B58)</f>
        <v>-272178</v>
      </c>
      <c r="C59" s="656">
        <f>SUM(C57:C58)</f>
        <v>-167</v>
      </c>
      <c r="D59" s="656">
        <f>SUM(D57:D58)</f>
        <v>0</v>
      </c>
      <c r="E59" s="656">
        <f>SUM(E57:E58)</f>
        <v>0</v>
      </c>
      <c r="F59" s="656">
        <f>SUM(F57:F58)</f>
        <v>-272178</v>
      </c>
    </row>
    <row r="60" spans="1:30">
      <c r="B60" s="632"/>
      <c r="C60" s="424"/>
    </row>
    <row r="61" spans="1:30" ht="13.8" thickBot="1">
      <c r="A61" s="709" t="s">
        <v>626</v>
      </c>
      <c r="B61" s="710">
        <f>B33-B47+B54+B59</f>
        <v>2835116</v>
      </c>
      <c r="C61" s="710">
        <f>C33-C47+C54+C59</f>
        <v>1741</v>
      </c>
      <c r="D61" s="710">
        <f>D33-D47+D54+D59</f>
        <v>23792</v>
      </c>
      <c r="E61" s="710">
        <f>E33-E47+E54+E59</f>
        <v>-274391</v>
      </c>
      <c r="F61" s="710">
        <f>F33-F47+F54+F59</f>
        <v>3085715</v>
      </c>
    </row>
    <row r="62" spans="1:30" ht="13.8" thickTop="1">
      <c r="B62" s="428"/>
    </row>
    <row r="63" spans="1:30">
      <c r="B63" s="428"/>
      <c r="D63" s="470"/>
    </row>
    <row r="64" spans="1:30">
      <c r="B64" s="428"/>
    </row>
    <row r="65" spans="2:6">
      <c r="B65" s="711">
        <f>'LSCPA FGD'!M85</f>
        <v>2835116</v>
      </c>
      <c r="C65" s="424"/>
      <c r="D65" s="711">
        <f>'LSCPA FGD'!F85</f>
        <v>23792</v>
      </c>
      <c r="E65" s="711">
        <f>'LSCPA FGD'!M62*-1</f>
        <v>-274391</v>
      </c>
      <c r="F65" s="424"/>
    </row>
    <row r="66" spans="2:6">
      <c r="B66" s="711"/>
      <c r="C66" s="424"/>
      <c r="D66" s="711">
        <f>'LSCPA FGD'!F68</f>
        <v>1212028</v>
      </c>
      <c r="E66" s="711">
        <f>+$D$38</f>
        <v>0</v>
      </c>
      <c r="F66" s="711"/>
    </row>
    <row r="67" spans="2:6">
      <c r="B67" s="712"/>
      <c r="C67" s="424"/>
      <c r="D67" s="712">
        <f>-'LSCPA FGD'!M68</f>
        <v>-1212028</v>
      </c>
      <c r="E67" s="712"/>
      <c r="F67" s="711"/>
    </row>
    <row r="68" spans="2:6">
      <c r="B68" s="711">
        <f>SUM(B65:B67)</f>
        <v>2835116</v>
      </c>
      <c r="C68" s="424"/>
      <c r="D68" s="711">
        <f>SUM(D65:D67)</f>
        <v>23792</v>
      </c>
      <c r="E68" s="711">
        <f>SUM(E65:E67)</f>
        <v>-274391</v>
      </c>
      <c r="F68" s="711">
        <f>B68-D68-E68</f>
        <v>3085715</v>
      </c>
    </row>
    <row r="69" spans="2:6">
      <c r="B69" s="711"/>
      <c r="C69" s="424"/>
      <c r="D69" s="711">
        <f>'LSCPA FGD'!F54*-1</f>
        <v>0</v>
      </c>
      <c r="E69" s="711"/>
      <c r="F69" s="711"/>
    </row>
    <row r="70" spans="2:6" ht="12.75" customHeight="1">
      <c r="B70" s="712"/>
      <c r="C70" s="673"/>
      <c r="D70" s="712">
        <f>'LSCPA FGD'!M54</f>
        <v>0</v>
      </c>
      <c r="E70" s="712"/>
      <c r="F70" s="712">
        <f>-D70-D69</f>
        <v>0</v>
      </c>
    </row>
    <row r="71" spans="2:6" ht="12.75" customHeight="1">
      <c r="B71" s="711">
        <f>SUM(B68:B70)</f>
        <v>2835116</v>
      </c>
      <c r="C71" s="424"/>
      <c r="D71" s="711">
        <f>SUM(D68:D70)</f>
        <v>23792</v>
      </c>
      <c r="E71" s="711">
        <f>SUM(E68:E70)</f>
        <v>-274391</v>
      </c>
      <c r="F71" s="711">
        <f>SUM(F68:F70)</f>
        <v>3085715</v>
      </c>
    </row>
    <row r="72" spans="2:6" ht="12.75" customHeight="1">
      <c r="B72" s="711"/>
      <c r="C72" s="424"/>
      <c r="D72" s="711"/>
      <c r="E72" s="711"/>
      <c r="F72" s="711"/>
    </row>
    <row r="73" spans="2:6" ht="12.75" customHeight="1">
      <c r="B73" s="470">
        <f>B61-B71</f>
        <v>0</v>
      </c>
      <c r="C73" s="424"/>
      <c r="D73" s="470">
        <f>D61-D71</f>
        <v>0</v>
      </c>
      <c r="E73" s="470">
        <f>E61-E71</f>
        <v>0</v>
      </c>
      <c r="F73" s="470">
        <f>F61-F71</f>
        <v>0</v>
      </c>
    </row>
    <row r="74" spans="2:6" ht="12.75" customHeight="1">
      <c r="C74" s="424"/>
      <c r="F74" s="713" t="str">
        <f>IF(F73=0,"Balanced","Error")</f>
        <v>Balanced</v>
      </c>
    </row>
  </sheetData>
  <mergeCells count="16">
    <mergeCell ref="K29:O29"/>
    <mergeCell ref="G47:H50"/>
    <mergeCell ref="L31:L34"/>
    <mergeCell ref="G32:H32"/>
    <mergeCell ref="G33:H33"/>
    <mergeCell ref="K31:K34"/>
    <mergeCell ref="M31:M34"/>
    <mergeCell ref="N31:N34"/>
    <mergeCell ref="K30:O30"/>
    <mergeCell ref="O31:O34"/>
    <mergeCell ref="J48:J49"/>
    <mergeCell ref="E4:E5"/>
    <mergeCell ref="D4:D5"/>
    <mergeCell ref="D1:E1"/>
    <mergeCell ref="F1:I1"/>
    <mergeCell ref="J1:O1"/>
  </mergeCells>
  <hyperlinks>
    <hyperlink ref="D1:E1" location="Index!A1" display="Return to Index" xr:uid="{00000000-0004-0000-2300-000000000000}"/>
  </hyperlinks>
  <printOptions horizontalCentered="1"/>
  <pageMargins left="0.25" right="0.25" top="0.25" bottom="0.25" header="0.3" footer="0.25"/>
  <pageSetup scale="92" fitToHeight="2" orientation="portrait" r:id="rId1"/>
  <headerFooter alignWithMargins="0"/>
  <rowBreaks count="1" manualBreakCount="1">
    <brk id="62" max="1" man="1"/>
  </row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indexed="11"/>
    <pageSetUpPr fitToPage="1"/>
  </sheetPr>
  <dimension ref="A1:AE119"/>
  <sheetViews>
    <sheetView showGridLines="0" topLeftCell="B2" zoomScale="75" zoomScaleNormal="75" workbookViewId="0">
      <pane xSplit="2" ySplit="7" topLeftCell="D9" activePane="bottomRight" state="frozen"/>
      <selection activeCell="I90" sqref="I90"/>
      <selection pane="topRight" activeCell="I90" sqref="I90"/>
      <selection pane="bottomLeft" activeCell="I90" sqref="I90"/>
      <selection pane="bottomRight" activeCell="I90" sqref="I90"/>
    </sheetView>
  </sheetViews>
  <sheetFormatPr defaultColWidth="9.109375" defaultRowHeight="13.2"/>
  <cols>
    <col min="1" max="1" width="7" style="438" hidden="1" customWidth="1"/>
    <col min="2" max="2" width="60.109375" style="444" customWidth="1"/>
    <col min="3" max="3" width="60.109375" style="444" hidden="1" customWidth="1"/>
    <col min="4" max="4" width="15.5546875" style="444" customWidth="1"/>
    <col min="5" max="5" width="14.6640625" style="444" customWidth="1"/>
    <col min="6" max="6" width="15.109375" style="444" customWidth="1"/>
    <col min="7" max="7" width="16" style="444" customWidth="1"/>
    <col min="8" max="8" width="12.6640625" style="444" customWidth="1"/>
    <col min="9" max="9" width="17.44140625" style="444" customWidth="1"/>
    <col min="10" max="10" width="15.5546875" style="444" customWidth="1"/>
    <col min="11" max="11" width="16" style="444" customWidth="1"/>
    <col min="12" max="12" width="15.5546875" style="444" customWidth="1"/>
    <col min="13" max="13" width="21.109375" style="444" customWidth="1"/>
    <col min="14" max="14" width="3.6640625" style="444" customWidth="1"/>
    <col min="15" max="15" width="17.88671875" style="428" customWidth="1"/>
    <col min="16" max="16" width="21.6640625" style="428" customWidth="1"/>
    <col min="17" max="17" width="16.44140625" style="428" customWidth="1"/>
    <col min="18" max="18" width="16.5546875" style="428" customWidth="1"/>
    <col min="19" max="19" width="1.6640625" style="428" customWidth="1"/>
    <col min="20" max="20" width="16.6640625" style="428" customWidth="1"/>
    <col min="21" max="21" width="17" style="428" customWidth="1"/>
    <col min="22" max="22" width="16.88671875" style="428" customWidth="1"/>
    <col min="23" max="23" width="16.6640625" style="428" customWidth="1"/>
    <col min="24" max="24" width="16.88671875" style="428" customWidth="1"/>
    <col min="25" max="25" width="1.88671875" style="428" customWidth="1"/>
    <col min="26" max="26" width="26.44140625" style="428" customWidth="1"/>
    <col min="27" max="27" width="17" style="428" customWidth="1"/>
    <col min="28" max="28" width="16.6640625" style="428" customWidth="1"/>
    <col min="29" max="29" width="18.88671875" style="428" customWidth="1"/>
    <col min="30" max="30" width="22.33203125" style="428" customWidth="1"/>
    <col min="31" max="31" width="9.109375" style="428"/>
    <col min="32" max="16384" width="9.109375" style="444"/>
  </cols>
  <sheetData>
    <row r="1" spans="1:31" s="438" customFormat="1" ht="12.75" hidden="1" customHeight="1">
      <c r="A1" s="438">
        <v>0</v>
      </c>
      <c r="B1" s="438" t="s">
        <v>1129</v>
      </c>
      <c r="D1" s="438">
        <v>2</v>
      </c>
      <c r="E1" s="438">
        <v>3</v>
      </c>
      <c r="F1" s="438">
        <v>4</v>
      </c>
      <c r="G1" s="438">
        <v>5</v>
      </c>
      <c r="H1" s="438">
        <v>6</v>
      </c>
      <c r="I1" s="438">
        <v>7</v>
      </c>
      <c r="J1" s="438">
        <v>8</v>
      </c>
      <c r="K1" s="438">
        <v>9</v>
      </c>
      <c r="L1" s="438">
        <v>10</v>
      </c>
      <c r="M1" s="438">
        <v>11</v>
      </c>
      <c r="N1" s="438">
        <v>12</v>
      </c>
      <c r="O1" s="439"/>
      <c r="P1" s="439"/>
      <c r="Q1" s="439"/>
      <c r="R1" s="439"/>
      <c r="S1" s="439"/>
      <c r="T1" s="439"/>
      <c r="U1" s="439"/>
      <c r="V1" s="439"/>
      <c r="W1" s="439"/>
      <c r="X1" s="439"/>
      <c r="Y1" s="439"/>
      <c r="Z1" s="439"/>
      <c r="AA1" s="439"/>
      <c r="AB1" s="439"/>
      <c r="AC1" s="439">
        <v>12</v>
      </c>
      <c r="AD1" s="439">
        <v>13</v>
      </c>
      <c r="AE1" s="439"/>
    </row>
    <row r="2" spans="1:31" ht="21.6" thickBot="1">
      <c r="A2" s="438">
        <v>1</v>
      </c>
      <c r="B2" s="1175" t="str">
        <f>'LSCPA Chrts'!$A$1</f>
        <v>Lamar State College - Port Arthur</v>
      </c>
      <c r="C2" s="1175"/>
      <c r="D2" s="1175"/>
      <c r="E2" s="1175"/>
      <c r="F2" s="1175"/>
      <c r="G2" s="440"/>
      <c r="H2" s="441"/>
      <c r="I2" s="442" t="str">
        <f>IF($B$2&lt;&gt;Input!$H$8,"Name Mismatch","")</f>
        <v/>
      </c>
      <c r="J2" s="441"/>
      <c r="K2" s="441"/>
      <c r="L2" s="441"/>
      <c r="M2" s="443"/>
      <c r="O2" s="426" t="s">
        <v>1079</v>
      </c>
      <c r="P2" s="445"/>
      <c r="Z2" s="446"/>
    </row>
    <row r="3" spans="1:31" ht="21">
      <c r="A3" s="438">
        <v>2</v>
      </c>
      <c r="B3" s="1175" t="str">
        <f>'Smmy LIT-TSTC Chrts'!$A$2</f>
        <v>For the Year Ended August 31, 2022</v>
      </c>
      <c r="C3" s="1175"/>
      <c r="D3" s="1175"/>
      <c r="E3" s="1175"/>
      <c r="F3" s="1175"/>
      <c r="G3" s="441"/>
      <c r="H3" s="441"/>
      <c r="I3" s="441"/>
      <c r="J3" s="441"/>
      <c r="K3" s="441"/>
      <c r="L3" s="441"/>
      <c r="M3" s="443"/>
      <c r="O3" s="447"/>
    </row>
    <row r="4" spans="1:31" ht="21">
      <c r="A4" s="438">
        <v>3</v>
      </c>
      <c r="B4" s="1175" t="str">
        <f>'Smmy LIT-TSTC Chrts'!$A$3</f>
        <v>Source: FY 2022 Annual Financial Report</v>
      </c>
      <c r="C4" s="1175"/>
      <c r="D4" s="1175"/>
      <c r="E4" s="1175"/>
      <c r="F4" s="1175"/>
      <c r="G4" s="441"/>
      <c r="H4" s="441"/>
      <c r="I4" s="441"/>
      <c r="J4" s="441"/>
      <c r="K4" s="441"/>
      <c r="L4" s="441"/>
      <c r="M4" s="443"/>
      <c r="O4" s="447"/>
      <c r="P4" s="1209" t="s">
        <v>93</v>
      </c>
      <c r="Q4" s="1210"/>
      <c r="T4" s="445" t="s">
        <v>161</v>
      </c>
    </row>
    <row r="5" spans="1:31">
      <c r="A5" s="438">
        <v>4</v>
      </c>
      <c r="B5" s="440"/>
      <c r="C5" s="440"/>
      <c r="D5" s="440"/>
      <c r="E5" s="440"/>
      <c r="F5" s="440"/>
      <c r="G5" s="440"/>
      <c r="H5" s="440"/>
      <c r="I5" s="440"/>
      <c r="J5" s="440"/>
      <c r="K5" s="440"/>
      <c r="L5" s="440"/>
      <c r="M5" s="448"/>
      <c r="O5" s="439"/>
    </row>
    <row r="6" spans="1:31">
      <c r="A6" s="438">
        <v>5</v>
      </c>
      <c r="B6" s="1173" t="str">
        <f>'Smmy LIT-TSTC Chrts'!$C$32</f>
        <v>Detail Worksheet FY 2022</v>
      </c>
      <c r="C6" s="1173"/>
      <c r="D6" s="1174"/>
      <c r="E6" s="1174"/>
      <c r="F6" s="1174"/>
      <c r="G6" s="1174"/>
      <c r="H6" s="1174"/>
      <c r="I6" s="1174"/>
      <c r="J6" s="1174"/>
      <c r="K6" s="1174"/>
      <c r="L6" s="1174"/>
      <c r="M6" s="1174"/>
      <c r="O6" s="439"/>
    </row>
    <row r="7" spans="1:31">
      <c r="A7" s="438">
        <v>6</v>
      </c>
      <c r="B7" s="449"/>
      <c r="C7" s="449"/>
      <c r="D7" s="440"/>
      <c r="E7" s="440"/>
      <c r="F7" s="440"/>
      <c r="G7" s="440"/>
      <c r="H7" s="440"/>
      <c r="I7" s="440"/>
      <c r="J7" s="440"/>
      <c r="K7" s="440"/>
      <c r="L7" s="440"/>
      <c r="M7" s="450" t="str">
        <f>'Smmy LIT-TSTC Chrts'!$C$33</f>
        <v>FY 2022</v>
      </c>
      <c r="P7" s="451"/>
      <c r="Q7" s="442"/>
      <c r="R7" s="442"/>
      <c r="S7" s="442"/>
      <c r="T7" s="442"/>
      <c r="U7" s="442"/>
      <c r="AD7" s="439"/>
    </row>
    <row r="8" spans="1:31" ht="39.6">
      <c r="A8" s="438">
        <v>7</v>
      </c>
      <c r="B8" s="452" t="s">
        <v>70</v>
      </c>
      <c r="C8" s="452"/>
      <c r="D8" s="453" t="s">
        <v>30</v>
      </c>
      <c r="E8" s="453" t="s">
        <v>31</v>
      </c>
      <c r="F8" s="453" t="s">
        <v>22</v>
      </c>
      <c r="G8" s="453" t="s">
        <v>32</v>
      </c>
      <c r="H8" s="453" t="s">
        <v>33</v>
      </c>
      <c r="I8" s="453" t="s">
        <v>34</v>
      </c>
      <c r="J8" s="453" t="s">
        <v>35</v>
      </c>
      <c r="K8" s="453" t="s">
        <v>36</v>
      </c>
      <c r="L8" s="453" t="s">
        <v>37</v>
      </c>
      <c r="M8" s="453" t="s">
        <v>38</v>
      </c>
      <c r="P8" s="454"/>
      <c r="Q8" s="442"/>
      <c r="R8" s="442"/>
      <c r="S8" s="442"/>
      <c r="T8" s="442"/>
      <c r="U8" s="442"/>
    </row>
    <row r="9" spans="1:31">
      <c r="A9" s="438">
        <v>8</v>
      </c>
      <c r="B9" s="455" t="s">
        <v>0</v>
      </c>
      <c r="C9" s="455"/>
      <c r="D9" s="456"/>
      <c r="E9" s="456"/>
      <c r="F9" s="456"/>
      <c r="G9" s="456"/>
      <c r="H9" s="456"/>
      <c r="I9" s="456"/>
      <c r="J9" s="456"/>
      <c r="K9" s="456"/>
      <c r="L9" s="456"/>
      <c r="M9" s="456"/>
      <c r="P9" s="454"/>
      <c r="Q9" s="451"/>
      <c r="R9" s="451"/>
      <c r="S9" s="451"/>
      <c r="T9" s="451"/>
      <c r="U9" s="442"/>
    </row>
    <row r="10" spans="1:31" ht="12.75" customHeight="1">
      <c r="A10" s="438">
        <v>9</v>
      </c>
      <c r="B10" s="440" t="s">
        <v>1</v>
      </c>
      <c r="C10" s="440"/>
      <c r="D10" s="457">
        <f>Input!$M$8</f>
        <v>17540489</v>
      </c>
      <c r="E10" s="457">
        <f>Input!$N$8</f>
        <v>0</v>
      </c>
      <c r="F10" s="457">
        <f>Input!$O$8</f>
        <v>0</v>
      </c>
      <c r="G10" s="457">
        <f>Input!$P$8</f>
        <v>0</v>
      </c>
      <c r="H10" s="457">
        <f>Input!$Q$8</f>
        <v>0</v>
      </c>
      <c r="I10" s="457">
        <f>Input!$R$8</f>
        <v>0</v>
      </c>
      <c r="J10" s="457">
        <f>Input!$S$8</f>
        <v>0</v>
      </c>
      <c r="K10" s="457">
        <f>Input!$T$8</f>
        <v>0</v>
      </c>
      <c r="L10" s="457">
        <f>Input!$U$8</f>
        <v>0</v>
      </c>
      <c r="M10" s="458">
        <f t="shared" ref="M10:M15" si="0">D10+E10+F10+G10+H10+I10+J10+K10+L10</f>
        <v>17540489</v>
      </c>
      <c r="N10" s="440"/>
      <c r="O10" s="459"/>
      <c r="P10" s="1211" t="s">
        <v>201</v>
      </c>
      <c r="Q10" s="451"/>
      <c r="R10" s="451"/>
      <c r="S10" s="451"/>
      <c r="T10" s="451"/>
      <c r="U10" s="442"/>
      <c r="AC10" s="444"/>
      <c r="AD10" s="444"/>
      <c r="AE10" s="444"/>
    </row>
    <row r="11" spans="1:31">
      <c r="A11" s="438">
        <v>10</v>
      </c>
      <c r="B11" s="440" t="s">
        <v>2</v>
      </c>
      <c r="C11" s="440"/>
      <c r="D11" s="457">
        <f>Input!$V$8</f>
        <v>379147</v>
      </c>
      <c r="E11" s="457">
        <f>Input!$W$8</f>
        <v>0</v>
      </c>
      <c r="F11" s="457">
        <f>Input!$X$8</f>
        <v>0</v>
      </c>
      <c r="G11" s="457">
        <f>Input!$Y$8</f>
        <v>10000</v>
      </c>
      <c r="H11" s="457">
        <f>Input!$Z$8</f>
        <v>0</v>
      </c>
      <c r="I11" s="457">
        <f>Input!$AA$8</f>
        <v>0</v>
      </c>
      <c r="J11" s="457">
        <f>Input!$AB$8</f>
        <v>0</v>
      </c>
      <c r="K11" s="457">
        <f>Input!$AC$8</f>
        <v>0</v>
      </c>
      <c r="L11" s="457">
        <f>Input!$AD$8</f>
        <v>0</v>
      </c>
      <c r="M11" s="458">
        <f t="shared" si="0"/>
        <v>389147</v>
      </c>
      <c r="N11" s="440"/>
      <c r="O11" s="460"/>
      <c r="P11" s="1202"/>
      <c r="Q11" s="451"/>
      <c r="R11" s="451"/>
      <c r="S11" s="451"/>
      <c r="T11" s="451"/>
      <c r="U11" s="442"/>
      <c r="AC11" s="444"/>
      <c r="AD11" s="444"/>
      <c r="AE11" s="444"/>
    </row>
    <row r="12" spans="1:31" ht="12.75" hidden="1" customHeight="1">
      <c r="B12" s="440" t="s">
        <v>1365</v>
      </c>
      <c r="C12" s="440"/>
      <c r="D12" s="457"/>
      <c r="E12" s="457"/>
      <c r="F12" s="457"/>
      <c r="G12" s="457"/>
      <c r="H12" s="457"/>
      <c r="I12" s="457"/>
      <c r="J12" s="457"/>
      <c r="K12" s="457"/>
      <c r="L12" s="457"/>
      <c r="M12" s="458"/>
      <c r="N12" s="440"/>
      <c r="O12" s="460"/>
      <c r="P12" s="461"/>
      <c r="Q12" s="451"/>
      <c r="R12" s="451"/>
      <c r="S12" s="451"/>
      <c r="T12" s="451"/>
      <c r="U12" s="442"/>
      <c r="AC12" s="444"/>
      <c r="AD12" s="444"/>
      <c r="AE12" s="444"/>
    </row>
    <row r="13" spans="1:31">
      <c r="A13" s="438">
        <v>12</v>
      </c>
      <c r="B13" s="440" t="s">
        <v>1334</v>
      </c>
      <c r="C13" s="440"/>
      <c r="D13" s="457">
        <f>Input!$AN$8</f>
        <v>2217102</v>
      </c>
      <c r="E13" s="457">
        <f>Input!$AO$8</f>
        <v>0</v>
      </c>
      <c r="F13" s="457">
        <f>Input!$AP$8</f>
        <v>0</v>
      </c>
      <c r="G13" s="457">
        <f>Input!$AQ$8</f>
        <v>0</v>
      </c>
      <c r="H13" s="457">
        <f>Input!$AR$8</f>
        <v>0</v>
      </c>
      <c r="I13" s="457">
        <f>Input!$AS$8</f>
        <v>0</v>
      </c>
      <c r="J13" s="457">
        <f>Input!$AT$8</f>
        <v>0</v>
      </c>
      <c r="K13" s="457">
        <f>Input!$AU$8</f>
        <v>0</v>
      </c>
      <c r="L13" s="457">
        <f>Input!$AV$8</f>
        <v>0</v>
      </c>
      <c r="M13" s="458">
        <f t="shared" si="0"/>
        <v>2217102</v>
      </c>
      <c r="N13" s="440"/>
      <c r="O13" s="460" t="str">
        <f>IF(P13&lt;&gt;M13,"Out of Balance","Balanced")</f>
        <v>Balanced</v>
      </c>
      <c r="P13" s="462">
        <f>IFERROR(VLOOKUP($B$2,AMTLU,6,FALSE),0)</f>
        <v>2217102</v>
      </c>
      <c r="Q13" s="451"/>
      <c r="R13" s="451"/>
      <c r="S13" s="451"/>
      <c r="T13" s="451"/>
      <c r="U13" s="442"/>
      <c r="AC13" s="444"/>
      <c r="AD13" s="444"/>
      <c r="AE13" s="444"/>
    </row>
    <row r="14" spans="1:31">
      <c r="A14" s="438">
        <v>13</v>
      </c>
      <c r="B14" s="440" t="s">
        <v>49</v>
      </c>
      <c r="C14" s="440"/>
      <c r="D14" s="457">
        <f>Input!$AW$8</f>
        <v>0</v>
      </c>
      <c r="E14" s="457">
        <f>Input!$AX$8</f>
        <v>0</v>
      </c>
      <c r="F14" s="457">
        <f>Input!$AY$8</f>
        <v>0</v>
      </c>
      <c r="G14" s="457">
        <f>Input!$AZ$8</f>
        <v>0</v>
      </c>
      <c r="H14" s="457">
        <f>Input!$BA$8</f>
        <v>0</v>
      </c>
      <c r="I14" s="457">
        <f>Input!$BB$8</f>
        <v>0</v>
      </c>
      <c r="J14" s="457">
        <f>Input!$BC$8</f>
        <v>0</v>
      </c>
      <c r="K14" s="457">
        <f>Input!$BD$8</f>
        <v>0</v>
      </c>
      <c r="L14" s="457">
        <f>Input!$BE$8</f>
        <v>0</v>
      </c>
      <c r="M14" s="458">
        <f t="shared" si="0"/>
        <v>0</v>
      </c>
      <c r="N14" s="440"/>
      <c r="O14" s="460"/>
      <c r="P14" s="463"/>
      <c r="Q14" s="451"/>
      <c r="R14" s="451"/>
      <c r="S14" s="451"/>
      <c r="T14" s="451"/>
      <c r="AC14" s="444"/>
      <c r="AD14" s="444"/>
      <c r="AE14" s="444"/>
    </row>
    <row r="15" spans="1:31" ht="15">
      <c r="A15" s="438">
        <v>14</v>
      </c>
      <c r="B15" s="464" t="s">
        <v>3</v>
      </c>
      <c r="C15" s="464"/>
      <c r="D15" s="465">
        <f t="shared" ref="D15:L15" si="1">SUM(D10:D14)</f>
        <v>20136738</v>
      </c>
      <c r="E15" s="465">
        <f t="shared" si="1"/>
        <v>0</v>
      </c>
      <c r="F15" s="465">
        <f t="shared" si="1"/>
        <v>0</v>
      </c>
      <c r="G15" s="465">
        <f t="shared" si="1"/>
        <v>10000</v>
      </c>
      <c r="H15" s="465">
        <f t="shared" si="1"/>
        <v>0</v>
      </c>
      <c r="I15" s="465">
        <f t="shared" si="1"/>
        <v>0</v>
      </c>
      <c r="J15" s="465">
        <f t="shared" si="1"/>
        <v>0</v>
      </c>
      <c r="K15" s="465">
        <f t="shared" si="1"/>
        <v>0</v>
      </c>
      <c r="L15" s="465">
        <f t="shared" si="1"/>
        <v>0</v>
      </c>
      <c r="M15" s="465">
        <f t="shared" si="0"/>
        <v>20146738</v>
      </c>
      <c r="N15" s="440"/>
      <c r="O15" s="446"/>
      <c r="P15" s="445"/>
      <c r="AC15" s="444"/>
      <c r="AD15" s="444"/>
      <c r="AE15" s="444"/>
    </row>
    <row r="16" spans="1:31" ht="15.6">
      <c r="A16" s="438">
        <v>15</v>
      </c>
      <c r="B16" s="440"/>
      <c r="C16" s="440"/>
      <c r="D16" s="458"/>
      <c r="E16" s="458"/>
      <c r="F16" s="458"/>
      <c r="G16" s="458"/>
      <c r="H16" s="458"/>
      <c r="I16" s="458"/>
      <c r="J16" s="458"/>
      <c r="K16" s="458"/>
      <c r="L16" s="458"/>
      <c r="M16" s="458"/>
      <c r="N16" s="440"/>
      <c r="O16" s="446"/>
      <c r="P16" s="466"/>
      <c r="Q16" s="451"/>
      <c r="R16" s="442"/>
      <c r="S16" s="442"/>
      <c r="T16" s="442"/>
      <c r="U16" s="442"/>
      <c r="V16" s="442"/>
      <c r="AC16" s="444"/>
      <c r="AD16" s="444"/>
      <c r="AE16" s="444"/>
    </row>
    <row r="17" spans="1:26" s="428" customFormat="1" ht="14.25" customHeight="1">
      <c r="A17" s="439">
        <v>16</v>
      </c>
      <c r="B17" s="467" t="s">
        <v>4</v>
      </c>
      <c r="C17" s="467"/>
      <c r="D17" s="458"/>
      <c r="E17" s="458"/>
      <c r="F17" s="458"/>
      <c r="G17" s="458"/>
      <c r="H17" s="458"/>
      <c r="I17" s="458"/>
      <c r="J17" s="458"/>
      <c r="K17" s="458"/>
      <c r="L17" s="458"/>
      <c r="M17" s="458"/>
      <c r="O17" s="468"/>
      <c r="P17" s="468"/>
      <c r="Q17" s="468"/>
      <c r="R17" s="468"/>
      <c r="S17" s="468"/>
      <c r="T17" s="442" t="s">
        <v>677</v>
      </c>
    </row>
    <row r="18" spans="1:26" s="428" customFormat="1" ht="13.5" customHeight="1" thickBot="1">
      <c r="A18" s="439"/>
      <c r="B18" s="469" t="s">
        <v>678</v>
      </c>
      <c r="C18" s="469"/>
      <c r="D18" s="465">
        <f t="shared" ref="D18:L18" si="2">D23-SUM(D19:D22)</f>
        <v>2652150</v>
      </c>
      <c r="E18" s="465">
        <f t="shared" si="2"/>
        <v>1103690</v>
      </c>
      <c r="F18" s="465">
        <f t="shared" si="2"/>
        <v>0</v>
      </c>
      <c r="G18" s="465">
        <f t="shared" si="2"/>
        <v>0</v>
      </c>
      <c r="H18" s="465">
        <f t="shared" si="2"/>
        <v>0</v>
      </c>
      <c r="I18" s="465">
        <f t="shared" si="2"/>
        <v>0</v>
      </c>
      <c r="J18" s="465">
        <f t="shared" si="2"/>
        <v>0</v>
      </c>
      <c r="K18" s="465">
        <f t="shared" si="2"/>
        <v>0</v>
      </c>
      <c r="L18" s="465">
        <f t="shared" si="2"/>
        <v>0</v>
      </c>
      <c r="M18" s="465">
        <f t="shared" ref="M18:M29" si="3">D18+E18+F18+G18+H18+I18+J18+K18+L18</f>
        <v>3755840</v>
      </c>
      <c r="V18" s="458"/>
      <c r="X18" s="470"/>
    </row>
    <row r="19" spans="1:26" s="428" customFormat="1" ht="12.75" customHeight="1" thickTop="1" thickBot="1">
      <c r="A19" s="439"/>
      <c r="B19" s="428" t="s">
        <v>679</v>
      </c>
      <c r="D19" s="457">
        <f>Input!$BF$8</f>
        <v>-324002</v>
      </c>
      <c r="E19" s="457">
        <f>Input!$BG$8</f>
        <v>-3585</v>
      </c>
      <c r="F19" s="457">
        <f>Input!$BH$8</f>
        <v>0</v>
      </c>
      <c r="G19" s="457">
        <f>Input!$BI$8</f>
        <v>0</v>
      </c>
      <c r="H19" s="457">
        <f>Input!$BJ$8</f>
        <v>0</v>
      </c>
      <c r="I19" s="457">
        <f>Input!$BK$8</f>
        <v>0</v>
      </c>
      <c r="J19" s="457">
        <f>Input!$BL$8</f>
        <v>0</v>
      </c>
      <c r="K19" s="457">
        <f>Input!$BM$8</f>
        <v>0</v>
      </c>
      <c r="L19" s="457">
        <f>Input!$BN$8</f>
        <v>0</v>
      </c>
      <c r="M19" s="458">
        <f t="shared" si="3"/>
        <v>-327587</v>
      </c>
      <c r="O19" s="1185" t="s">
        <v>1277</v>
      </c>
      <c r="P19" s="1186"/>
      <c r="Q19" s="1186"/>
      <c r="R19" s="1187"/>
      <c r="T19" s="1194" t="s">
        <v>680</v>
      </c>
      <c r="U19" s="1195"/>
      <c r="V19" s="1195"/>
      <c r="W19" s="1195"/>
      <c r="X19" s="1196"/>
    </row>
    <row r="20" spans="1:26" s="428" customFormat="1" ht="12.75" customHeight="1" thickTop="1">
      <c r="A20" s="439"/>
      <c r="B20" s="428" t="s">
        <v>681</v>
      </c>
      <c r="D20" s="457">
        <f>Input!$BO$8</f>
        <v>0</v>
      </c>
      <c r="E20" s="457">
        <f>Input!$BP$8</f>
        <v>0</v>
      </c>
      <c r="F20" s="457">
        <f>Input!$BQ$8</f>
        <v>0</v>
      </c>
      <c r="G20" s="457">
        <f>Input!$BR$8</f>
        <v>0</v>
      </c>
      <c r="H20" s="457">
        <f>Input!$BS$8</f>
        <v>0</v>
      </c>
      <c r="I20" s="457">
        <f>Input!$BT$8</f>
        <v>0</v>
      </c>
      <c r="J20" s="457">
        <f>Input!$BU$8</f>
        <v>0</v>
      </c>
      <c r="K20" s="457">
        <f>Input!$BV$8</f>
        <v>0</v>
      </c>
      <c r="L20" s="457">
        <f>Input!$BW$8</f>
        <v>0</v>
      </c>
      <c r="M20" s="458">
        <f t="shared" si="3"/>
        <v>0</v>
      </c>
      <c r="O20" s="472" t="s">
        <v>187</v>
      </c>
      <c r="P20" s="473"/>
      <c r="Q20" s="473"/>
      <c r="R20" s="474"/>
      <c r="T20" s="475" t="s">
        <v>682</v>
      </c>
      <c r="X20" s="476"/>
    </row>
    <row r="21" spans="1:26" s="428" customFormat="1">
      <c r="A21" s="439"/>
      <c r="B21" s="428" t="s">
        <v>683</v>
      </c>
      <c r="D21" s="457">
        <f>Input!$BX$8</f>
        <v>0</v>
      </c>
      <c r="E21" s="457">
        <f>Input!$BY$8</f>
        <v>0</v>
      </c>
      <c r="F21" s="457">
        <f>Input!$BZ$8</f>
        <v>0</v>
      </c>
      <c r="G21" s="457">
        <f>Input!$CA$8</f>
        <v>0</v>
      </c>
      <c r="H21" s="457">
        <f>Input!$CB$8</f>
        <v>0</v>
      </c>
      <c r="I21" s="457">
        <f>Input!$CC$8</f>
        <v>0</v>
      </c>
      <c r="J21" s="457">
        <f>Input!$CD$8</f>
        <v>0</v>
      </c>
      <c r="K21" s="457">
        <f>Input!$CE$8</f>
        <v>0</v>
      </c>
      <c r="L21" s="457">
        <f>Input!$CF$8</f>
        <v>0</v>
      </c>
      <c r="M21" s="458">
        <f t="shared" si="3"/>
        <v>0</v>
      </c>
      <c r="O21" s="477"/>
      <c r="R21" s="478"/>
      <c r="T21" s="479" t="s">
        <v>684</v>
      </c>
      <c r="W21" s="480">
        <f>M44</f>
        <v>4426138</v>
      </c>
      <c r="X21" s="476"/>
      <c r="Z21" s="470"/>
    </row>
    <row r="22" spans="1:26" s="428" customFormat="1">
      <c r="A22" s="439"/>
      <c r="B22" s="428" t="s">
        <v>685</v>
      </c>
      <c r="D22" s="457">
        <f>Input!$CG$8</f>
        <v>0</v>
      </c>
      <c r="E22" s="457">
        <f>Input!$CH$8</f>
        <v>0</v>
      </c>
      <c r="F22" s="457">
        <f>Input!$CI$8</f>
        <v>0</v>
      </c>
      <c r="G22" s="457">
        <f>Input!$CJ$8</f>
        <v>0</v>
      </c>
      <c r="H22" s="457">
        <f>Input!$CK$8</f>
        <v>0</v>
      </c>
      <c r="I22" s="457">
        <f>Input!$CL$8</f>
        <v>0</v>
      </c>
      <c r="J22" s="457">
        <f>Input!$CM$8</f>
        <v>0</v>
      </c>
      <c r="K22" s="457">
        <f>Input!$CN$8</f>
        <v>0</v>
      </c>
      <c r="L22" s="457">
        <f>Input!$CO$8</f>
        <v>0</v>
      </c>
      <c r="M22" s="458">
        <f t="shared" si="3"/>
        <v>0</v>
      </c>
      <c r="N22" s="446"/>
      <c r="O22" s="477" t="s">
        <v>686</v>
      </c>
      <c r="Q22" s="470">
        <f>M23</f>
        <v>3428253</v>
      </c>
      <c r="R22" s="481"/>
      <c r="T22" s="479" t="s">
        <v>687</v>
      </c>
      <c r="W22" s="482">
        <f>R30*-1</f>
        <v>1482367</v>
      </c>
      <c r="X22" s="476"/>
    </row>
    <row r="23" spans="1:26" s="428" customFormat="1" ht="12.75" customHeight="1">
      <c r="A23" s="439"/>
      <c r="B23" s="469" t="s">
        <v>688</v>
      </c>
      <c r="C23" s="483"/>
      <c r="D23" s="484">
        <f>Input!$CP$8</f>
        <v>2328148</v>
      </c>
      <c r="E23" s="484">
        <f>Input!$CQ$8</f>
        <v>1100105</v>
      </c>
      <c r="F23" s="484">
        <f>Input!$CR$8</f>
        <v>0</v>
      </c>
      <c r="G23" s="484">
        <f>Input!$CS$8</f>
        <v>0</v>
      </c>
      <c r="H23" s="484">
        <f>Input!$CT$8</f>
        <v>0</v>
      </c>
      <c r="I23" s="484">
        <f>Input!$CU$8</f>
        <v>0</v>
      </c>
      <c r="J23" s="484">
        <f>Input!$CV$8</f>
        <v>0</v>
      </c>
      <c r="K23" s="484">
        <f>Input!$CW$8</f>
        <v>0</v>
      </c>
      <c r="L23" s="484">
        <f>Input!$CX$8</f>
        <v>0</v>
      </c>
      <c r="M23" s="485">
        <f t="shared" si="3"/>
        <v>3428253</v>
      </c>
      <c r="O23" s="477"/>
      <c r="Q23" s="470"/>
      <c r="R23" s="481"/>
      <c r="T23" s="475" t="s">
        <v>1174</v>
      </c>
      <c r="X23" s="476">
        <f>SUM(W21:W22)</f>
        <v>5908505</v>
      </c>
      <c r="Z23" s="470"/>
    </row>
    <row r="24" spans="1:26" s="428" customFormat="1" ht="12.75" customHeight="1">
      <c r="A24" s="439"/>
      <c r="B24" s="428" t="s">
        <v>689</v>
      </c>
      <c r="C24" s="486"/>
      <c r="D24" s="457">
        <f>Input!$CY$8</f>
        <v>0</v>
      </c>
      <c r="E24" s="457">
        <f>Input!$CZ$8</f>
        <v>0</v>
      </c>
      <c r="F24" s="457">
        <f>Input!$DA$8</f>
        <v>0</v>
      </c>
      <c r="G24" s="457">
        <f>Input!$DB$8</f>
        <v>0</v>
      </c>
      <c r="H24" s="457">
        <f>Input!$DC$8</f>
        <v>0</v>
      </c>
      <c r="I24" s="457">
        <f>Input!$DD$8</f>
        <v>0</v>
      </c>
      <c r="J24" s="457">
        <f>Input!$DE$8</f>
        <v>0</v>
      </c>
      <c r="K24" s="457">
        <f>Input!$DF$8</f>
        <v>0</v>
      </c>
      <c r="L24" s="457">
        <f>Input!$DG$8</f>
        <v>0</v>
      </c>
      <c r="M24" s="487">
        <f t="shared" si="3"/>
        <v>0</v>
      </c>
      <c r="O24" s="488" t="s">
        <v>690</v>
      </c>
      <c r="Q24" s="458"/>
      <c r="R24" s="489">
        <f>SUM(M24:M28)</f>
        <v>-859063</v>
      </c>
      <c r="T24" s="475"/>
      <c r="X24" s="476"/>
      <c r="Z24" s="470"/>
    </row>
    <row r="25" spans="1:26" s="428" customFormat="1" ht="12.75" customHeight="1">
      <c r="A25" s="439"/>
      <c r="B25" s="428" t="s">
        <v>691</v>
      </c>
      <c r="C25" s="486"/>
      <c r="D25" s="457">
        <f>Input!DH6</f>
        <v>0</v>
      </c>
      <c r="E25" s="457">
        <f>Input!$DI$8</f>
        <v>0</v>
      </c>
      <c r="F25" s="457">
        <f>Input!$DJ$8</f>
        <v>0</v>
      </c>
      <c r="G25" s="457">
        <f>Input!$DK$8</f>
        <v>0</v>
      </c>
      <c r="H25" s="457">
        <f>Input!$DL$8</f>
        <v>0</v>
      </c>
      <c r="I25" s="457">
        <f>Input!$DM$8</f>
        <v>0</v>
      </c>
      <c r="J25" s="457">
        <f>Input!$DN$8</f>
        <v>0</v>
      </c>
      <c r="K25" s="457">
        <f>Input!$DO$8</f>
        <v>0</v>
      </c>
      <c r="L25" s="457">
        <f>Input!$DP$8</f>
        <v>0</v>
      </c>
      <c r="M25" s="487">
        <f t="shared" si="3"/>
        <v>0</v>
      </c>
      <c r="O25" s="477"/>
      <c r="Q25" s="458"/>
      <c r="R25" s="489"/>
      <c r="T25" s="490" t="s">
        <v>692</v>
      </c>
      <c r="U25" s="491"/>
      <c r="V25" s="491"/>
      <c r="W25" s="492">
        <f>(M26+M39)*-1</f>
        <v>196412</v>
      </c>
      <c r="X25" s="476"/>
      <c r="Z25" s="470"/>
    </row>
    <row r="26" spans="1:26" s="428" customFormat="1" ht="12.75" customHeight="1">
      <c r="A26" s="439"/>
      <c r="B26" s="428" t="s">
        <v>693</v>
      </c>
      <c r="C26" s="486"/>
      <c r="D26" s="457">
        <f>Input!$DQ$8</f>
        <v>-69913</v>
      </c>
      <c r="E26" s="457">
        <f>Input!$DR$8</f>
        <v>-48060</v>
      </c>
      <c r="F26" s="457">
        <f>Input!$DS$8</f>
        <v>0</v>
      </c>
      <c r="G26" s="457">
        <f>Input!$DT$8</f>
        <v>0</v>
      </c>
      <c r="H26" s="457">
        <f>Input!$DU$8</f>
        <v>0</v>
      </c>
      <c r="I26" s="457">
        <f>Input!$DV$8</f>
        <v>0</v>
      </c>
      <c r="J26" s="457">
        <f>Input!$DW$8</f>
        <v>0</v>
      </c>
      <c r="K26" s="457">
        <f>Input!$DX$8</f>
        <v>0</v>
      </c>
      <c r="L26" s="457">
        <f>Input!$DY$8</f>
        <v>0</v>
      </c>
      <c r="M26" s="487">
        <f t="shared" si="3"/>
        <v>-117973</v>
      </c>
      <c r="O26" s="477" t="s">
        <v>694</v>
      </c>
      <c r="Q26" s="458">
        <f>M36</f>
        <v>2480252</v>
      </c>
      <c r="R26" s="493"/>
      <c r="T26" s="475" t="s">
        <v>695</v>
      </c>
      <c r="W26" s="494">
        <f>(M21+M34)*-1</f>
        <v>0</v>
      </c>
      <c r="X26" s="476"/>
      <c r="Z26" s="470"/>
    </row>
    <row r="27" spans="1:26" s="428" customFormat="1">
      <c r="A27" s="439"/>
      <c r="B27" s="428" t="s">
        <v>696</v>
      </c>
      <c r="C27" s="486"/>
      <c r="D27" s="457">
        <f>Input!$DZ$8</f>
        <v>0</v>
      </c>
      <c r="E27" s="457">
        <f>Input!$EA$8</f>
        <v>0</v>
      </c>
      <c r="F27" s="457">
        <f>Input!$EB$8</f>
        <v>0</v>
      </c>
      <c r="G27" s="457">
        <f>Input!$EC$8</f>
        <v>0</v>
      </c>
      <c r="H27" s="457">
        <f>Input!$ED$8</f>
        <v>0</v>
      </c>
      <c r="I27" s="457">
        <f>Input!$EE$8</f>
        <v>0</v>
      </c>
      <c r="J27" s="457">
        <f>Input!$EF$8</f>
        <v>0</v>
      </c>
      <c r="K27" s="457">
        <f>Input!$EG$8</f>
        <v>0</v>
      </c>
      <c r="L27" s="457">
        <f>Input!EH6</f>
        <v>0</v>
      </c>
      <c r="M27" s="487">
        <f t="shared" si="3"/>
        <v>0</v>
      </c>
      <c r="O27" s="477"/>
      <c r="Q27" s="458"/>
      <c r="R27" s="493"/>
      <c r="T27" s="479" t="s">
        <v>697</v>
      </c>
      <c r="U27" s="467"/>
      <c r="V27" s="467"/>
      <c r="W27" s="495">
        <f>SUM(W25:W26)</f>
        <v>196412</v>
      </c>
      <c r="X27" s="496"/>
    </row>
    <row r="28" spans="1:26" s="428" customFormat="1">
      <c r="A28" s="439"/>
      <c r="B28" s="428" t="s">
        <v>1375</v>
      </c>
      <c r="C28" s="486"/>
      <c r="D28" s="457">
        <f>Input!$EI$8</f>
        <v>-516130</v>
      </c>
      <c r="E28" s="457">
        <f>Input!$EJ$8</f>
        <v>-224960</v>
      </c>
      <c r="F28" s="457">
        <f>Input!$EK$8</f>
        <v>0</v>
      </c>
      <c r="G28" s="457">
        <f>Input!$EL$8</f>
        <v>0</v>
      </c>
      <c r="H28" s="457">
        <f>Input!$EM$8</f>
        <v>0</v>
      </c>
      <c r="I28" s="457">
        <f>Input!$EN$8</f>
        <v>0</v>
      </c>
      <c r="J28" s="457">
        <f>Input!$EO$8</f>
        <v>0</v>
      </c>
      <c r="K28" s="457">
        <f>Input!$EP$8</f>
        <v>0</v>
      </c>
      <c r="L28" s="457">
        <f>Input!$EQ$8</f>
        <v>0</v>
      </c>
      <c r="M28" s="487">
        <f t="shared" si="3"/>
        <v>-741090</v>
      </c>
      <c r="O28" s="488" t="s">
        <v>699</v>
      </c>
      <c r="Q28" s="458"/>
      <c r="R28" s="489">
        <f>SUM(M37:M41)</f>
        <v>-623304</v>
      </c>
      <c r="T28" s="475" t="s">
        <v>700</v>
      </c>
      <c r="W28" s="476">
        <f>(M27+M40)*-1</f>
        <v>0</v>
      </c>
      <c r="X28" s="496"/>
      <c r="Z28" s="470"/>
    </row>
    <row r="29" spans="1:26" s="428" customFormat="1" ht="12" customHeight="1">
      <c r="A29" s="439"/>
      <c r="B29" s="497" t="s">
        <v>39</v>
      </c>
      <c r="C29" s="483"/>
      <c r="D29" s="465">
        <f t="shared" ref="D29:L29" si="4">SUM(D23:D28)</f>
        <v>1742105</v>
      </c>
      <c r="E29" s="465">
        <f t="shared" si="4"/>
        <v>827085</v>
      </c>
      <c r="F29" s="465">
        <f t="shared" si="4"/>
        <v>0</v>
      </c>
      <c r="G29" s="465">
        <f t="shared" si="4"/>
        <v>0</v>
      </c>
      <c r="H29" s="465">
        <f t="shared" si="4"/>
        <v>0</v>
      </c>
      <c r="I29" s="465">
        <f t="shared" si="4"/>
        <v>0</v>
      </c>
      <c r="J29" s="465">
        <f t="shared" si="4"/>
        <v>0</v>
      </c>
      <c r="K29" s="465">
        <f t="shared" si="4"/>
        <v>0</v>
      </c>
      <c r="L29" s="465">
        <f t="shared" si="4"/>
        <v>0</v>
      </c>
      <c r="M29" s="465">
        <f t="shared" si="3"/>
        <v>2569190</v>
      </c>
      <c r="O29" s="488"/>
      <c r="Q29" s="458"/>
      <c r="R29" s="498"/>
      <c r="T29" s="475" t="s">
        <v>701</v>
      </c>
      <c r="W29" s="494">
        <f>(M22+M35)*-1</f>
        <v>0</v>
      </c>
      <c r="X29" s="496"/>
    </row>
    <row r="30" spans="1:26" s="428" customFormat="1" ht="16.5" customHeight="1">
      <c r="A30" s="439"/>
      <c r="C30" s="486"/>
      <c r="D30" s="486"/>
      <c r="E30" s="486"/>
      <c r="F30" s="486"/>
      <c r="G30" s="486"/>
      <c r="H30" s="486"/>
      <c r="I30" s="486"/>
      <c r="J30" s="486"/>
      <c r="K30" s="486"/>
      <c r="L30" s="486"/>
      <c r="M30" s="487"/>
      <c r="O30" s="499" t="s">
        <v>188</v>
      </c>
      <c r="P30" s="500"/>
      <c r="Q30" s="501">
        <f>Q26+Q22</f>
        <v>5908505</v>
      </c>
      <c r="R30" s="502">
        <f>R28+R24</f>
        <v>-1482367</v>
      </c>
      <c r="T30" s="479" t="s">
        <v>702</v>
      </c>
      <c r="U30" s="467"/>
      <c r="V30" s="467"/>
      <c r="W30" s="495">
        <f>SUM(W28:W29)</f>
        <v>0</v>
      </c>
      <c r="X30" s="496"/>
    </row>
    <row r="31" spans="1:26" s="428" customFormat="1" ht="12.75" customHeight="1">
      <c r="A31" s="439"/>
      <c r="B31" s="469" t="s">
        <v>703</v>
      </c>
      <c r="C31" s="469"/>
      <c r="D31" s="465">
        <f t="shared" ref="D31:L31" si="5">D36-SUM(D32:D35)</f>
        <v>11188</v>
      </c>
      <c r="E31" s="465">
        <f t="shared" si="5"/>
        <v>2190788</v>
      </c>
      <c r="F31" s="465">
        <f t="shared" si="5"/>
        <v>278920</v>
      </c>
      <c r="G31" s="465">
        <f t="shared" si="5"/>
        <v>0</v>
      </c>
      <c r="H31" s="465">
        <f t="shared" si="5"/>
        <v>0</v>
      </c>
      <c r="I31" s="465">
        <f t="shared" si="5"/>
        <v>0</v>
      </c>
      <c r="J31" s="465">
        <f t="shared" si="5"/>
        <v>0</v>
      </c>
      <c r="K31" s="465">
        <f t="shared" si="5"/>
        <v>0</v>
      </c>
      <c r="L31" s="465">
        <f t="shared" si="5"/>
        <v>0</v>
      </c>
      <c r="M31" s="465">
        <f t="shared" ref="M31:M42" si="6">D31+E31+F31+G31+H31+I31+J31+K31+L31</f>
        <v>2480896</v>
      </c>
      <c r="O31" s="477" t="s">
        <v>189</v>
      </c>
      <c r="Q31" s="446"/>
      <c r="R31" s="481"/>
      <c r="T31" s="503" t="s">
        <v>704</v>
      </c>
      <c r="U31" s="504"/>
      <c r="V31" s="504"/>
      <c r="W31" s="505">
        <f>W27+W30</f>
        <v>196412</v>
      </c>
      <c r="X31" s="476"/>
      <c r="Z31" s="470"/>
    </row>
    <row r="32" spans="1:26" s="428" customFormat="1" ht="12.75" customHeight="1">
      <c r="A32" s="439"/>
      <c r="B32" s="428" t="s">
        <v>679</v>
      </c>
      <c r="D32" s="457">
        <f>Input!$ER$8</f>
        <v>-4</v>
      </c>
      <c r="E32" s="457">
        <f>Input!$ES$8</f>
        <v>-535</v>
      </c>
      <c r="F32" s="457">
        <f>Input!$ET$8</f>
        <v>-105</v>
      </c>
      <c r="G32" s="457">
        <f>Input!$EU$8</f>
        <v>0</v>
      </c>
      <c r="H32" s="457">
        <f>Input!$EV$8</f>
        <v>0</v>
      </c>
      <c r="I32" s="457">
        <f>Input!$EW$8</f>
        <v>0</v>
      </c>
      <c r="J32" s="457">
        <f>Input!$EX$8</f>
        <v>0</v>
      </c>
      <c r="K32" s="457">
        <f>Input!$EY$8</f>
        <v>0</v>
      </c>
      <c r="L32" s="457">
        <f>Input!$EZ$8</f>
        <v>0</v>
      </c>
      <c r="M32" s="487">
        <f t="shared" si="6"/>
        <v>-644</v>
      </c>
      <c r="O32" s="506" t="s">
        <v>1278</v>
      </c>
      <c r="P32" s="437"/>
      <c r="Q32" s="507">
        <f>Input!$SQ$8</f>
        <v>5908505</v>
      </c>
      <c r="R32" s="508"/>
      <c r="T32" s="475"/>
      <c r="X32" s="476"/>
      <c r="Z32" s="470"/>
    </row>
    <row r="33" spans="1:31" s="428" customFormat="1">
      <c r="A33" s="439"/>
      <c r="B33" s="428" t="s">
        <v>681</v>
      </c>
      <c r="D33" s="457">
        <f>Input!$FA$8</f>
        <v>0</v>
      </c>
      <c r="E33" s="457">
        <f>Input!$FB$8</f>
        <v>0</v>
      </c>
      <c r="F33" s="457">
        <f>Input!$FC$8</f>
        <v>0</v>
      </c>
      <c r="G33" s="457">
        <f>Input!$FD$8</f>
        <v>0</v>
      </c>
      <c r="H33" s="457">
        <f>Input!$FE$8</f>
        <v>0</v>
      </c>
      <c r="I33" s="457">
        <f>Input!$FF$8</f>
        <v>0</v>
      </c>
      <c r="J33" s="457">
        <f>Input!$FG$8</f>
        <v>0</v>
      </c>
      <c r="K33" s="457">
        <f>Input!$FH$8</f>
        <v>0</v>
      </c>
      <c r="L33" s="457">
        <f>Input!$FI$8</f>
        <v>0</v>
      </c>
      <c r="M33" s="487">
        <f t="shared" si="6"/>
        <v>0</v>
      </c>
      <c r="O33" s="506"/>
      <c r="P33" s="437"/>
      <c r="Q33" s="458"/>
      <c r="R33" s="508"/>
      <c r="T33" s="475" t="s">
        <v>705</v>
      </c>
      <c r="W33" s="470">
        <f>(M19+M32)*-1</f>
        <v>328231</v>
      </c>
      <c r="X33" s="476"/>
    </row>
    <row r="34" spans="1:31" s="428" customFormat="1">
      <c r="A34" s="439"/>
      <c r="B34" s="428" t="s">
        <v>683</v>
      </c>
      <c r="D34" s="457">
        <f>Input!$FJ$8</f>
        <v>0</v>
      </c>
      <c r="E34" s="457">
        <f>Input!$FK$8</f>
        <v>0</v>
      </c>
      <c r="F34" s="457">
        <f>Input!$FL$8</f>
        <v>0</v>
      </c>
      <c r="G34" s="457">
        <f>Input!$FM$8</f>
        <v>0</v>
      </c>
      <c r="H34" s="457">
        <f>Input!$FN$8</f>
        <v>0</v>
      </c>
      <c r="I34" s="457">
        <f>Input!$FO$8</f>
        <v>0</v>
      </c>
      <c r="J34" s="457">
        <f>Input!$FP$8</f>
        <v>0</v>
      </c>
      <c r="K34" s="457">
        <f>Input!$FQ$8</f>
        <v>0</v>
      </c>
      <c r="L34" s="457">
        <f>Input!$FR$8</f>
        <v>0</v>
      </c>
      <c r="M34" s="487">
        <f t="shared" si="6"/>
        <v>0</v>
      </c>
      <c r="O34" s="509" t="s">
        <v>1279</v>
      </c>
      <c r="P34" s="510"/>
      <c r="Q34" s="428" t="s">
        <v>190</v>
      </c>
      <c r="R34" s="511">
        <f>Input!$SR$8</f>
        <v>-1482367</v>
      </c>
      <c r="T34" s="475" t="s">
        <v>706</v>
      </c>
      <c r="W34" s="512">
        <f>(M24+M37)*-1</f>
        <v>0</v>
      </c>
      <c r="X34" s="476"/>
    </row>
    <row r="35" spans="1:31" s="428" customFormat="1" ht="13.8" thickBot="1">
      <c r="A35" s="439"/>
      <c r="B35" s="428" t="s">
        <v>685</v>
      </c>
      <c r="D35" s="457">
        <f>Input!$FS$8</f>
        <v>0</v>
      </c>
      <c r="E35" s="457">
        <f>Input!$FT$8</f>
        <v>0</v>
      </c>
      <c r="F35" s="457">
        <f>Input!$FU$8</f>
        <v>0</v>
      </c>
      <c r="G35" s="457">
        <f>Input!$FV$8</f>
        <v>0</v>
      </c>
      <c r="H35" s="457">
        <f>Input!$FW$8</f>
        <v>0</v>
      </c>
      <c r="I35" s="457">
        <f>Input!$FX$8</f>
        <v>0</v>
      </c>
      <c r="J35" s="457">
        <f>Input!$FY$8</f>
        <v>0</v>
      </c>
      <c r="K35" s="457">
        <f>Input!$FZ$8</f>
        <v>0</v>
      </c>
      <c r="L35" s="457">
        <f>Input!$GA$8</f>
        <v>0</v>
      </c>
      <c r="M35" s="487">
        <f t="shared" si="6"/>
        <v>0</v>
      </c>
      <c r="O35" s="513" t="s">
        <v>191</v>
      </c>
      <c r="P35" s="514"/>
      <c r="Q35" s="515">
        <f>Q30-Q32</f>
        <v>0</v>
      </c>
      <c r="R35" s="516">
        <f>R30-R34</f>
        <v>0</v>
      </c>
      <c r="T35" s="479" t="s">
        <v>707</v>
      </c>
      <c r="U35" s="467"/>
      <c r="V35" s="467"/>
      <c r="W35" s="480">
        <f>SUM(W33:W34)</f>
        <v>328231</v>
      </c>
      <c r="X35" s="496"/>
    </row>
    <row r="36" spans="1:31" s="428" customFormat="1" ht="13.8" thickTop="1">
      <c r="A36" s="439"/>
      <c r="B36" s="469" t="s">
        <v>708</v>
      </c>
      <c r="C36" s="483"/>
      <c r="D36" s="484">
        <f>Input!$GB$8</f>
        <v>11184</v>
      </c>
      <c r="E36" s="484">
        <f>Input!$GC$8</f>
        <v>2190253</v>
      </c>
      <c r="F36" s="484">
        <f>Input!$GD$8</f>
        <v>278815</v>
      </c>
      <c r="G36" s="484">
        <f>Input!$GE$8</f>
        <v>0</v>
      </c>
      <c r="H36" s="484">
        <f>Input!$GF$8</f>
        <v>0</v>
      </c>
      <c r="I36" s="484">
        <f>Input!$GG$8</f>
        <v>0</v>
      </c>
      <c r="J36" s="484">
        <f>Input!$GH$8</f>
        <v>0</v>
      </c>
      <c r="K36" s="484">
        <f>Input!$GI$8</f>
        <v>0</v>
      </c>
      <c r="L36" s="484">
        <f>Input!$GJ$8</f>
        <v>0</v>
      </c>
      <c r="M36" s="485">
        <f t="shared" si="6"/>
        <v>2480252</v>
      </c>
      <c r="Q36" s="517" t="str">
        <f>IF(Q30&lt;&gt;Q32,"Out of Balance","Balanced")</f>
        <v>Balanced</v>
      </c>
      <c r="R36" s="517" t="str">
        <f>IF(R30&lt;&gt;R34,"Out of Balance","Balanced")</f>
        <v>Balanced</v>
      </c>
      <c r="T36" s="475" t="s">
        <v>709</v>
      </c>
      <c r="W36" s="470">
        <f>(M20+M33)*-1</f>
        <v>0</v>
      </c>
      <c r="X36" s="476"/>
    </row>
    <row r="37" spans="1:31" s="428" customFormat="1">
      <c r="A37" s="439"/>
      <c r="B37" s="428" t="s">
        <v>689</v>
      </c>
      <c r="C37" s="486"/>
      <c r="D37" s="457">
        <f>Input!$GK$8</f>
        <v>0</v>
      </c>
      <c r="E37" s="457">
        <f>Input!$GL$8</f>
        <v>0</v>
      </c>
      <c r="F37" s="457">
        <f>Input!$GM$8</f>
        <v>0</v>
      </c>
      <c r="G37" s="457">
        <f>Input!$GN$8</f>
        <v>0</v>
      </c>
      <c r="H37" s="457">
        <f>Input!$GO$8</f>
        <v>0</v>
      </c>
      <c r="I37" s="457">
        <f>Input!$GP$8</f>
        <v>0</v>
      </c>
      <c r="J37" s="457">
        <f>Input!$GQ$8</f>
        <v>0</v>
      </c>
      <c r="K37" s="457">
        <f>Input!$GR$8</f>
        <v>0</v>
      </c>
      <c r="L37" s="457">
        <f>Input!$GS$8</f>
        <v>0</v>
      </c>
      <c r="M37" s="487">
        <f t="shared" si="6"/>
        <v>0</v>
      </c>
      <c r="T37" s="475" t="s">
        <v>710</v>
      </c>
      <c r="W37" s="512">
        <f>(M25+M38)*-1</f>
        <v>0</v>
      </c>
      <c r="X37" s="496"/>
    </row>
    <row r="38" spans="1:31" s="428" customFormat="1">
      <c r="A38" s="439"/>
      <c r="B38" s="428" t="s">
        <v>691</v>
      </c>
      <c r="C38" s="486"/>
      <c r="D38" s="457">
        <f>Input!$GT$8</f>
        <v>0</v>
      </c>
      <c r="E38" s="457">
        <f>Input!$GU$8</f>
        <v>0</v>
      </c>
      <c r="F38" s="457">
        <f>Input!$GV$8</f>
        <v>0</v>
      </c>
      <c r="G38" s="457">
        <f>Input!$GW$8</f>
        <v>0</v>
      </c>
      <c r="H38" s="457">
        <f>Input!$GX$8</f>
        <v>0</v>
      </c>
      <c r="I38" s="457">
        <f>Input!$GY$8</f>
        <v>0</v>
      </c>
      <c r="J38" s="457">
        <f>Input!$GZ$8</f>
        <v>0</v>
      </c>
      <c r="K38" s="457">
        <f>Input!$HA$8</f>
        <v>0</v>
      </c>
      <c r="L38" s="457">
        <f>Input!$HB$8</f>
        <v>0</v>
      </c>
      <c r="M38" s="487">
        <f t="shared" si="6"/>
        <v>0</v>
      </c>
      <c r="T38" s="479" t="s">
        <v>711</v>
      </c>
      <c r="U38" s="467"/>
      <c r="V38" s="467"/>
      <c r="W38" s="480">
        <f>SUM(W36:W37)</f>
        <v>0</v>
      </c>
      <c r="X38" s="476"/>
    </row>
    <row r="39" spans="1:31" s="428" customFormat="1">
      <c r="A39" s="439"/>
      <c r="B39" s="428" t="s">
        <v>693</v>
      </c>
      <c r="C39" s="486"/>
      <c r="D39" s="457">
        <f>Input!$HC$8</f>
        <v>-388</v>
      </c>
      <c r="E39" s="457">
        <f>Input!$HD$8</f>
        <v>-67033</v>
      </c>
      <c r="F39" s="457">
        <f>Input!$HE$8</f>
        <v>-11018</v>
      </c>
      <c r="G39" s="457">
        <f>Input!$HF$8</f>
        <v>0</v>
      </c>
      <c r="H39" s="457">
        <f>Input!$HG$8</f>
        <v>0</v>
      </c>
      <c r="I39" s="457">
        <f>Input!$HH$8</f>
        <v>0</v>
      </c>
      <c r="J39" s="457">
        <f>Input!$HI$8</f>
        <v>0</v>
      </c>
      <c r="K39" s="457">
        <f>Input!$HJ$8</f>
        <v>0</v>
      </c>
      <c r="L39" s="457">
        <f>Input!$HK$8</f>
        <v>0</v>
      </c>
      <c r="M39" s="487">
        <f t="shared" si="6"/>
        <v>-78439</v>
      </c>
      <c r="T39" s="475" t="s">
        <v>712</v>
      </c>
      <c r="W39" s="470"/>
      <c r="X39" s="476">
        <f>W38+W35</f>
        <v>328231</v>
      </c>
    </row>
    <row r="40" spans="1:31" s="428" customFormat="1">
      <c r="A40" s="439"/>
      <c r="B40" s="428" t="s">
        <v>696</v>
      </c>
      <c r="C40" s="486"/>
      <c r="D40" s="457">
        <f>Input!$HL$8</f>
        <v>0</v>
      </c>
      <c r="E40" s="457">
        <f>Input!$HM$8</f>
        <v>0</v>
      </c>
      <c r="F40" s="457">
        <f>Input!$HN$8</f>
        <v>0</v>
      </c>
      <c r="G40" s="457">
        <f>Input!$HO$8</f>
        <v>0</v>
      </c>
      <c r="H40" s="457">
        <f>Input!$HP$8</f>
        <v>0</v>
      </c>
      <c r="I40" s="457">
        <f>Input!$HQ$8</f>
        <v>0</v>
      </c>
      <c r="J40" s="457">
        <f>Input!$HR$8</f>
        <v>0</v>
      </c>
      <c r="K40" s="457">
        <f>Input!$HS$8</f>
        <v>0</v>
      </c>
      <c r="L40" s="457">
        <f>Input!$HT$8</f>
        <v>0</v>
      </c>
      <c r="M40" s="487">
        <f t="shared" si="6"/>
        <v>0</v>
      </c>
      <c r="T40" s="475"/>
      <c r="X40" s="496"/>
    </row>
    <row r="41" spans="1:31" s="428" customFormat="1">
      <c r="A41" s="439"/>
      <c r="B41" s="428" t="s">
        <v>1375</v>
      </c>
      <c r="C41" s="486"/>
      <c r="D41" s="457">
        <f>Input!$HU$8</f>
        <v>-2414</v>
      </c>
      <c r="E41" s="457">
        <f>Input!$HV$8</f>
        <v>-483972</v>
      </c>
      <c r="F41" s="457">
        <f>Input!$HW$8</f>
        <v>-58479</v>
      </c>
      <c r="G41" s="457">
        <f>Input!$HX$8</f>
        <v>0</v>
      </c>
      <c r="H41" s="457">
        <f>Input!$HY$8</f>
        <v>0</v>
      </c>
      <c r="I41" s="457">
        <f>Input!$HZ$8</f>
        <v>0</v>
      </c>
      <c r="J41" s="457">
        <f>Input!$IA$8</f>
        <v>0</v>
      </c>
      <c r="K41" s="457">
        <f>Input!$IB$8</f>
        <v>0</v>
      </c>
      <c r="L41" s="457">
        <f>Input!$IC$8</f>
        <v>0</v>
      </c>
      <c r="M41" s="487">
        <f t="shared" si="6"/>
        <v>-544865</v>
      </c>
      <c r="T41" s="475" t="s">
        <v>695</v>
      </c>
      <c r="W41" s="470">
        <f>(M21+M34)*-1</f>
        <v>0</v>
      </c>
      <c r="X41" s="476"/>
    </row>
    <row r="42" spans="1:31" s="428" customFormat="1">
      <c r="A42" s="439"/>
      <c r="B42" s="497" t="s">
        <v>40</v>
      </c>
      <c r="C42" s="483"/>
      <c r="D42" s="465">
        <f t="shared" ref="D42:L42" si="7">SUM(D36:D41)</f>
        <v>8382</v>
      </c>
      <c r="E42" s="465">
        <f t="shared" si="7"/>
        <v>1639248</v>
      </c>
      <c r="F42" s="465">
        <f t="shared" si="7"/>
        <v>209318</v>
      </c>
      <c r="G42" s="465">
        <f t="shared" si="7"/>
        <v>0</v>
      </c>
      <c r="H42" s="465">
        <f t="shared" si="7"/>
        <v>0</v>
      </c>
      <c r="I42" s="465">
        <f t="shared" si="7"/>
        <v>0</v>
      </c>
      <c r="J42" s="465">
        <f t="shared" si="7"/>
        <v>0</v>
      </c>
      <c r="K42" s="465">
        <f t="shared" si="7"/>
        <v>0</v>
      </c>
      <c r="L42" s="465">
        <f t="shared" si="7"/>
        <v>0</v>
      </c>
      <c r="M42" s="465">
        <f t="shared" si="6"/>
        <v>1856948</v>
      </c>
      <c r="T42" s="475" t="s">
        <v>701</v>
      </c>
      <c r="W42" s="512">
        <f>(M22+M35)*-1</f>
        <v>0</v>
      </c>
      <c r="X42" s="476"/>
    </row>
    <row r="43" spans="1:31" s="428" customFormat="1">
      <c r="A43" s="439"/>
      <c r="C43" s="486"/>
      <c r="D43" s="486"/>
      <c r="E43" s="486"/>
      <c r="F43" s="486"/>
      <c r="G43" s="486"/>
      <c r="H43" s="486"/>
      <c r="I43" s="486"/>
      <c r="J43" s="486"/>
      <c r="K43" s="486"/>
      <c r="L43" s="486"/>
      <c r="M43" s="487"/>
      <c r="T43" s="479" t="s">
        <v>713</v>
      </c>
      <c r="U43" s="467"/>
      <c r="V43" s="467"/>
      <c r="W43" s="480">
        <f>SUM(W41:W42)</f>
        <v>0</v>
      </c>
      <c r="X43" s="496"/>
    </row>
    <row r="44" spans="1:31" s="428" customFormat="1" ht="13.5" customHeight="1">
      <c r="A44" s="439"/>
      <c r="B44" s="497" t="s">
        <v>714</v>
      </c>
      <c r="C44" s="483"/>
      <c r="D44" s="465">
        <f t="shared" ref="D44:L44" si="8">D42+D29</f>
        <v>1750487</v>
      </c>
      <c r="E44" s="465">
        <f t="shared" si="8"/>
        <v>2466333</v>
      </c>
      <c r="F44" s="465">
        <f t="shared" si="8"/>
        <v>209318</v>
      </c>
      <c r="G44" s="465">
        <f t="shared" si="8"/>
        <v>0</v>
      </c>
      <c r="H44" s="465">
        <f t="shared" si="8"/>
        <v>0</v>
      </c>
      <c r="I44" s="465">
        <f t="shared" si="8"/>
        <v>0</v>
      </c>
      <c r="J44" s="465">
        <f t="shared" si="8"/>
        <v>0</v>
      </c>
      <c r="K44" s="465">
        <f t="shared" si="8"/>
        <v>0</v>
      </c>
      <c r="L44" s="465">
        <f t="shared" si="8"/>
        <v>0</v>
      </c>
      <c r="M44" s="465">
        <f>D44+E44+F44+G44+H44+I44+J44+K44+L44</f>
        <v>4426138</v>
      </c>
      <c r="T44" s="475"/>
      <c r="X44" s="476"/>
    </row>
    <row r="45" spans="1:31">
      <c r="A45" s="438">
        <v>28</v>
      </c>
      <c r="B45" s="440"/>
      <c r="C45" s="440"/>
      <c r="D45" s="458"/>
      <c r="E45" s="458"/>
      <c r="F45" s="458"/>
      <c r="G45" s="458"/>
      <c r="H45" s="458"/>
      <c r="I45" s="458"/>
      <c r="J45" s="458"/>
      <c r="K45" s="458"/>
      <c r="L45" s="458"/>
      <c r="M45" s="458"/>
      <c r="N45" s="440"/>
      <c r="T45" s="475" t="s">
        <v>706</v>
      </c>
      <c r="W45" s="470">
        <f>(M24+M37)*-1</f>
        <v>0</v>
      </c>
      <c r="X45" s="476"/>
      <c r="AC45" s="444"/>
      <c r="AD45" s="444"/>
      <c r="AE45" s="444"/>
    </row>
    <row r="46" spans="1:31">
      <c r="A46" s="438">
        <v>29</v>
      </c>
      <c r="B46" s="449" t="s">
        <v>6</v>
      </c>
      <c r="C46" s="449"/>
      <c r="D46" s="458"/>
      <c r="E46" s="458"/>
      <c r="F46" s="458"/>
      <c r="G46" s="458"/>
      <c r="H46" s="458"/>
      <c r="I46" s="458"/>
      <c r="J46" s="458"/>
      <c r="K46" s="458"/>
      <c r="L46" s="458"/>
      <c r="M46" s="458"/>
      <c r="N46" s="440"/>
      <c r="T46" s="475" t="s">
        <v>710</v>
      </c>
      <c r="W46" s="512">
        <f>(M25+M38)*-1</f>
        <v>0</v>
      </c>
      <c r="X46" s="476"/>
      <c r="AC46" s="444"/>
      <c r="AD46" s="444"/>
      <c r="AE46" s="444"/>
    </row>
    <row r="47" spans="1:31">
      <c r="A47" s="438">
        <v>30</v>
      </c>
      <c r="B47" s="464" t="s">
        <v>7</v>
      </c>
      <c r="C47" s="464"/>
      <c r="D47" s="518">
        <f>Input!$ID$8</f>
        <v>0</v>
      </c>
      <c r="E47" s="518">
        <f>Input!$IE$8</f>
        <v>6105</v>
      </c>
      <c r="F47" s="518">
        <f>Input!$IF$8</f>
        <v>0</v>
      </c>
      <c r="G47" s="518">
        <f>Input!$IG$8</f>
        <v>12847209</v>
      </c>
      <c r="H47" s="518">
        <f>Input!$IH$8</f>
        <v>0</v>
      </c>
      <c r="I47" s="518">
        <f>Input!$II$8</f>
        <v>0</v>
      </c>
      <c r="J47" s="518">
        <f>Input!$IJ$8</f>
        <v>0</v>
      </c>
      <c r="K47" s="518">
        <f>Input!$IK$8</f>
        <v>0</v>
      </c>
      <c r="L47" s="518">
        <f>Input!$IL$8</f>
        <v>0</v>
      </c>
      <c r="M47" s="465">
        <f>D47+E47+F47+G47+H47+I47+J47+K47+L47</f>
        <v>12853314</v>
      </c>
      <c r="N47" s="440"/>
      <c r="T47" s="479" t="s">
        <v>715</v>
      </c>
      <c r="U47" s="467"/>
      <c r="V47" s="467"/>
      <c r="W47" s="480">
        <f>SUM(W45:W46)</f>
        <v>0</v>
      </c>
      <c r="X47" s="496"/>
      <c r="AC47" s="444"/>
      <c r="AD47" s="444"/>
      <c r="AE47" s="444"/>
    </row>
    <row r="48" spans="1:31">
      <c r="A48" s="438">
        <v>31</v>
      </c>
      <c r="B48" s="440"/>
      <c r="C48" s="440"/>
      <c r="D48" s="458"/>
      <c r="E48" s="458"/>
      <c r="F48" s="458"/>
      <c r="G48" s="458"/>
      <c r="H48" s="458"/>
      <c r="I48" s="458"/>
      <c r="J48" s="458"/>
      <c r="K48" s="458"/>
      <c r="L48" s="458"/>
      <c r="M48" s="458"/>
      <c r="N48" s="440"/>
      <c r="T48" s="475"/>
      <c r="X48" s="505">
        <f>W43-W47</f>
        <v>0</v>
      </c>
      <c r="AC48" s="444"/>
      <c r="AD48" s="444"/>
      <c r="AE48" s="444"/>
    </row>
    <row r="49" spans="1:31">
      <c r="A49" s="438">
        <v>32</v>
      </c>
      <c r="B49" s="449" t="s">
        <v>8</v>
      </c>
      <c r="C49" s="449"/>
      <c r="D49" s="458"/>
      <c r="E49" s="458"/>
      <c r="F49" s="458"/>
      <c r="G49" s="458"/>
      <c r="H49" s="458"/>
      <c r="I49" s="458"/>
      <c r="J49" s="458"/>
      <c r="K49" s="458"/>
      <c r="L49" s="458"/>
      <c r="M49" s="458"/>
      <c r="N49" s="440"/>
      <c r="O49" s="446"/>
      <c r="T49" s="519" t="s">
        <v>186</v>
      </c>
      <c r="U49" s="504"/>
      <c r="V49" s="520"/>
      <c r="W49" s="520"/>
      <c r="X49" s="505">
        <f>SUM(X23:X48)</f>
        <v>6236736</v>
      </c>
      <c r="AC49" s="444"/>
      <c r="AD49" s="444"/>
      <c r="AE49" s="444"/>
    </row>
    <row r="50" spans="1:31">
      <c r="A50" s="438">
        <v>33</v>
      </c>
      <c r="B50" s="440" t="s">
        <v>42</v>
      </c>
      <c r="C50" s="440"/>
      <c r="D50" s="457">
        <f>Input!$IM$8</f>
        <v>18686</v>
      </c>
      <c r="E50" s="457">
        <f>Input!$IN$8</f>
        <v>59533</v>
      </c>
      <c r="F50" s="457">
        <f>Input!$IO$8</f>
        <v>0</v>
      </c>
      <c r="G50" s="457">
        <f>Input!$IP$8</f>
        <v>945</v>
      </c>
      <c r="H50" s="457">
        <f>Input!$IQ$8</f>
        <v>0</v>
      </c>
      <c r="I50" s="457">
        <f>Input!$IR$8</f>
        <v>0</v>
      </c>
      <c r="J50" s="457">
        <f>Input!$IS$8</f>
        <v>0</v>
      </c>
      <c r="K50" s="457">
        <f>Input!$IT$8</f>
        <v>0</v>
      </c>
      <c r="L50" s="457">
        <f>Input!$IU$8</f>
        <v>0</v>
      </c>
      <c r="M50" s="458">
        <f t="shared" ref="M50:M57" si="9">D50+E50+F50+G50+H50+I50+J50+K50+L50</f>
        <v>79164</v>
      </c>
      <c r="N50" s="440"/>
      <c r="O50" s="446"/>
      <c r="U50" s="521"/>
      <c r="AC50" s="444"/>
      <c r="AD50" s="444"/>
      <c r="AE50" s="444"/>
    </row>
    <row r="51" spans="1:31">
      <c r="A51" s="438">
        <v>34</v>
      </c>
      <c r="B51" s="440" t="s">
        <v>9</v>
      </c>
      <c r="C51" s="440"/>
      <c r="D51" s="457">
        <f>Input!$IV$8</f>
        <v>0</v>
      </c>
      <c r="E51" s="457">
        <f>Input!$IW$8</f>
        <v>0</v>
      </c>
      <c r="F51" s="457">
        <f>Input!$IX$8</f>
        <v>0</v>
      </c>
      <c r="G51" s="457">
        <f>Input!$IY$8</f>
        <v>0</v>
      </c>
      <c r="H51" s="457">
        <f>Input!$IZ$8</f>
        <v>0</v>
      </c>
      <c r="I51" s="457">
        <f>Input!$JA$8</f>
        <v>0</v>
      </c>
      <c r="J51" s="457">
        <f>Input!$JB$8</f>
        <v>0</v>
      </c>
      <c r="K51" s="457">
        <f>Input!$JC$8</f>
        <v>0</v>
      </c>
      <c r="L51" s="457">
        <f>Input!$JD$8</f>
        <v>0</v>
      </c>
      <c r="M51" s="522">
        <f t="shared" si="9"/>
        <v>0</v>
      </c>
      <c r="N51" s="440"/>
      <c r="Y51" s="439"/>
      <c r="AC51" s="444"/>
      <c r="AD51" s="444"/>
      <c r="AE51" s="444"/>
    </row>
    <row r="52" spans="1:31">
      <c r="A52" s="438">
        <v>35</v>
      </c>
      <c r="B52" s="440" t="s">
        <v>10</v>
      </c>
      <c r="C52" s="440"/>
      <c r="D52" s="457">
        <f>Input!$JE$8</f>
        <v>0</v>
      </c>
      <c r="E52" s="457">
        <f>Input!$JF$8</f>
        <v>172490</v>
      </c>
      <c r="F52" s="457">
        <f>Input!$JG$8</f>
        <v>14704</v>
      </c>
      <c r="G52" s="457">
        <f>Input!$JH$8</f>
        <v>1192070</v>
      </c>
      <c r="H52" s="457">
        <f>Input!$JI$8</f>
        <v>0</v>
      </c>
      <c r="I52" s="457">
        <f>Input!$JJ$8</f>
        <v>0</v>
      </c>
      <c r="J52" s="457">
        <f>Input!$JK$8</f>
        <v>0</v>
      </c>
      <c r="K52" s="457">
        <f>Input!$JL$8</f>
        <v>0</v>
      </c>
      <c r="L52" s="457">
        <f>Input!$JM$8</f>
        <v>0</v>
      </c>
      <c r="M52" s="458">
        <f t="shared" si="9"/>
        <v>1379264</v>
      </c>
      <c r="N52" s="440"/>
      <c r="O52" s="446"/>
      <c r="P52" s="523"/>
      <c r="AC52" s="444"/>
      <c r="AD52" s="444"/>
      <c r="AE52" s="444"/>
    </row>
    <row r="53" spans="1:31">
      <c r="A53" s="438">
        <v>36</v>
      </c>
      <c r="B53" s="440" t="s">
        <v>11</v>
      </c>
      <c r="C53" s="440"/>
      <c r="D53" s="457">
        <f>Input!$JN$8</f>
        <v>0</v>
      </c>
      <c r="E53" s="457">
        <f>Input!$JO$8</f>
        <v>2791</v>
      </c>
      <c r="F53" s="457">
        <f>Input!$JP$8</f>
        <v>158904</v>
      </c>
      <c r="G53" s="457">
        <f>Input!$JQ$8</f>
        <v>1322402</v>
      </c>
      <c r="H53" s="457">
        <f>Input!$JR$8</f>
        <v>0</v>
      </c>
      <c r="I53" s="457">
        <f>Input!$JS$8</f>
        <v>0</v>
      </c>
      <c r="J53" s="457">
        <f>Input!$JT$8</f>
        <v>0</v>
      </c>
      <c r="K53" s="457">
        <f>Input!$JU$8</f>
        <v>0</v>
      </c>
      <c r="L53" s="457">
        <f>Input!$JV$8</f>
        <v>0</v>
      </c>
      <c r="M53" s="458">
        <f t="shared" si="9"/>
        <v>1484097</v>
      </c>
      <c r="N53" s="440"/>
      <c r="O53" s="446"/>
      <c r="AC53" s="444"/>
      <c r="AD53" s="444"/>
      <c r="AE53" s="444"/>
    </row>
    <row r="54" spans="1:31" ht="13.8" thickBot="1">
      <c r="A54" s="438">
        <v>37</v>
      </c>
      <c r="B54" s="440" t="s">
        <v>1376</v>
      </c>
      <c r="C54" s="440"/>
      <c r="D54" s="457">
        <f>Input!$JW$8</f>
        <v>0</v>
      </c>
      <c r="E54" s="457">
        <f>Input!$JX$8</f>
        <v>0</v>
      </c>
      <c r="F54" s="457">
        <f>Input!$JY$8</f>
        <v>0</v>
      </c>
      <c r="G54" s="457">
        <f>Input!$JZ$8</f>
        <v>0</v>
      </c>
      <c r="H54" s="457">
        <f>Input!$KA$8</f>
        <v>0</v>
      </c>
      <c r="I54" s="457">
        <f>Input!$KB$8</f>
        <v>0</v>
      </c>
      <c r="J54" s="457">
        <f>Input!$KC$8</f>
        <v>0</v>
      </c>
      <c r="K54" s="457">
        <f>Input!$KD$8</f>
        <v>0</v>
      </c>
      <c r="L54" s="457">
        <f>Input!$KE$8</f>
        <v>0</v>
      </c>
      <c r="M54" s="458">
        <f t="shared" si="9"/>
        <v>0</v>
      </c>
      <c r="N54" s="440"/>
      <c r="O54" s="446"/>
      <c r="AC54" s="444"/>
      <c r="AD54" s="444"/>
      <c r="AE54" s="444"/>
    </row>
    <row r="55" spans="1:31" ht="14.4" thickTop="1" thickBot="1">
      <c r="A55" s="438">
        <v>38</v>
      </c>
      <c r="B55" s="440" t="s">
        <v>43</v>
      </c>
      <c r="C55" s="440"/>
      <c r="D55" s="457">
        <f>Input!$KF$8</f>
        <v>0</v>
      </c>
      <c r="E55" s="457">
        <f>Input!$KG$8</f>
        <v>473789</v>
      </c>
      <c r="F55" s="457">
        <f>Input!$KH$8</f>
        <v>25669</v>
      </c>
      <c r="G55" s="457">
        <f>Input!$KI$8</f>
        <v>539316</v>
      </c>
      <c r="H55" s="457">
        <f>Input!$KJ$8</f>
        <v>0</v>
      </c>
      <c r="I55" s="457">
        <f>Input!$KK$8</f>
        <v>0</v>
      </c>
      <c r="J55" s="457">
        <f>Input!$KL$8</f>
        <v>0</v>
      </c>
      <c r="K55" s="457">
        <f>Input!$KM$8</f>
        <v>0</v>
      </c>
      <c r="L55" s="457">
        <f>Input!$KN$8</f>
        <v>0</v>
      </c>
      <c r="M55" s="458">
        <f t="shared" si="9"/>
        <v>1038774</v>
      </c>
      <c r="N55" s="440"/>
      <c r="O55" s="1227" t="s">
        <v>162</v>
      </c>
      <c r="P55" s="1228"/>
      <c r="Q55" s="1228"/>
      <c r="R55" s="1229"/>
      <c r="S55" s="524"/>
      <c r="T55" s="1230" t="s">
        <v>163</v>
      </c>
      <c r="U55" s="1231"/>
      <c r="V55" s="1231"/>
      <c r="W55" s="1231"/>
      <c r="X55" s="1232"/>
      <c r="Y55" s="442"/>
      <c r="Z55" s="1164" t="s">
        <v>1284</v>
      </c>
      <c r="AA55" s="1165"/>
      <c r="AB55" s="1166"/>
      <c r="AC55" s="444"/>
      <c r="AD55" s="444"/>
      <c r="AE55" s="444"/>
    </row>
    <row r="56" spans="1:31" ht="13.5" customHeight="1" thickTop="1">
      <c r="A56" s="438">
        <v>39</v>
      </c>
      <c r="B56" s="464" t="s">
        <v>3</v>
      </c>
      <c r="C56" s="464"/>
      <c r="D56" s="465">
        <f>SUM(D50:D55)</f>
        <v>18686</v>
      </c>
      <c r="E56" s="465">
        <f t="shared" ref="E56:L56" si="10">SUM(E50:E55)</f>
        <v>708603</v>
      </c>
      <c r="F56" s="465">
        <f t="shared" si="10"/>
        <v>199277</v>
      </c>
      <c r="G56" s="465">
        <f t="shared" si="10"/>
        <v>3054733</v>
      </c>
      <c r="H56" s="465">
        <f t="shared" si="10"/>
        <v>0</v>
      </c>
      <c r="I56" s="465">
        <f t="shared" si="10"/>
        <v>0</v>
      </c>
      <c r="J56" s="465">
        <f t="shared" si="10"/>
        <v>0</v>
      </c>
      <c r="K56" s="465">
        <f t="shared" si="10"/>
        <v>0</v>
      </c>
      <c r="L56" s="465">
        <f t="shared" si="10"/>
        <v>0</v>
      </c>
      <c r="M56" s="465">
        <f t="shared" si="9"/>
        <v>3981299</v>
      </c>
      <c r="N56" s="440"/>
      <c r="O56" s="1197" t="s">
        <v>164</v>
      </c>
      <c r="P56" s="1200" t="s">
        <v>165</v>
      </c>
      <c r="Q56" s="1200" t="s">
        <v>192</v>
      </c>
      <c r="R56" s="1203" t="s">
        <v>1038</v>
      </c>
      <c r="S56" s="525"/>
      <c r="T56" s="1216" t="s">
        <v>166</v>
      </c>
      <c r="U56" s="1219" t="s">
        <v>165</v>
      </c>
      <c r="V56" s="1220" t="s">
        <v>167</v>
      </c>
      <c r="W56" s="1219" t="s">
        <v>168</v>
      </c>
      <c r="X56" s="1206" t="s">
        <v>1039</v>
      </c>
      <c r="Z56" s="1223" t="s">
        <v>1626</v>
      </c>
      <c r="AA56" s="1214" t="s">
        <v>1285</v>
      </c>
      <c r="AB56" s="1212" t="s">
        <v>145</v>
      </c>
      <c r="AC56" s="444"/>
      <c r="AD56" s="444"/>
      <c r="AE56" s="444"/>
    </row>
    <row r="57" spans="1:31">
      <c r="A57" s="438">
        <v>40</v>
      </c>
      <c r="B57" s="526" t="s">
        <v>67</v>
      </c>
      <c r="C57" s="526"/>
      <c r="D57" s="465">
        <f>D15+D44+D47+D56</f>
        <v>21905911</v>
      </c>
      <c r="E57" s="465">
        <f t="shared" ref="E57:L57" si="11">E15+E44+E47+E56</f>
        <v>3181041</v>
      </c>
      <c r="F57" s="465">
        <f t="shared" si="11"/>
        <v>408595</v>
      </c>
      <c r="G57" s="465">
        <f t="shared" si="11"/>
        <v>15911942</v>
      </c>
      <c r="H57" s="465">
        <f t="shared" si="11"/>
        <v>0</v>
      </c>
      <c r="I57" s="465">
        <f t="shared" si="11"/>
        <v>0</v>
      </c>
      <c r="J57" s="465">
        <f t="shared" si="11"/>
        <v>0</v>
      </c>
      <c r="K57" s="465">
        <f t="shared" si="11"/>
        <v>0</v>
      </c>
      <c r="L57" s="465">
        <f t="shared" si="11"/>
        <v>0</v>
      </c>
      <c r="M57" s="465">
        <f t="shared" si="9"/>
        <v>41407489</v>
      </c>
      <c r="N57" s="440"/>
      <c r="O57" s="1198"/>
      <c r="P57" s="1201"/>
      <c r="Q57" s="1201"/>
      <c r="R57" s="1204"/>
      <c r="S57" s="525"/>
      <c r="T57" s="1217"/>
      <c r="U57" s="1201"/>
      <c r="V57" s="1221"/>
      <c r="W57" s="1201"/>
      <c r="X57" s="1207"/>
      <c r="Z57" s="1224"/>
      <c r="AA57" s="1214"/>
      <c r="AB57" s="1212"/>
      <c r="AC57" s="444"/>
      <c r="AD57" s="444"/>
      <c r="AE57" s="444"/>
    </row>
    <row r="58" spans="1:31">
      <c r="A58" s="438">
        <v>41</v>
      </c>
      <c r="B58" s="440"/>
      <c r="C58" s="440"/>
      <c r="D58" s="458"/>
      <c r="E58" s="458"/>
      <c r="F58" s="458"/>
      <c r="G58" s="458"/>
      <c r="H58" s="458"/>
      <c r="I58" s="458"/>
      <c r="J58" s="458"/>
      <c r="K58" s="458"/>
      <c r="L58" s="458"/>
      <c r="M58" s="458"/>
      <c r="N58" s="440"/>
      <c r="O58" s="1198"/>
      <c r="P58" s="1201"/>
      <c r="Q58" s="1201"/>
      <c r="R58" s="1204"/>
      <c r="S58" s="525"/>
      <c r="T58" s="1217"/>
      <c r="U58" s="1201"/>
      <c r="V58" s="1221"/>
      <c r="W58" s="1201"/>
      <c r="X58" s="1207"/>
      <c r="Z58" s="1224"/>
      <c r="AA58" s="1214"/>
      <c r="AB58" s="1212"/>
      <c r="AC58" s="444"/>
      <c r="AD58" s="444"/>
      <c r="AE58" s="444"/>
    </row>
    <row r="59" spans="1:31" ht="15.75" customHeight="1">
      <c r="A59" s="438">
        <v>42</v>
      </c>
      <c r="B59" s="527" t="s">
        <v>71</v>
      </c>
      <c r="C59" s="527"/>
      <c r="D59" s="512"/>
      <c r="E59" s="512"/>
      <c r="F59" s="512"/>
      <c r="G59" s="1176" t="str">
        <f>IF(OR(P105&gt;0,P106&lt;&gt;0,P107&lt;&gt;0),"Do not Enter Cents - Whole Dollars Only","")</f>
        <v/>
      </c>
      <c r="H59" s="1176"/>
      <c r="I59" s="1176"/>
      <c r="J59" s="1176"/>
      <c r="K59" s="1176"/>
      <c r="L59" s="512"/>
      <c r="M59" s="512"/>
      <c r="N59" s="440"/>
      <c r="O59" s="1199"/>
      <c r="P59" s="1202"/>
      <c r="Q59" s="1202"/>
      <c r="R59" s="1205"/>
      <c r="S59" s="525"/>
      <c r="T59" s="1218"/>
      <c r="U59" s="1202"/>
      <c r="V59" s="1222"/>
      <c r="W59" s="1202"/>
      <c r="X59" s="1208"/>
      <c r="Z59" s="1225"/>
      <c r="AA59" s="1215"/>
      <c r="AB59" s="1213"/>
      <c r="AC59" s="444"/>
      <c r="AD59" s="444"/>
      <c r="AE59" s="444"/>
    </row>
    <row r="60" spans="1:31" ht="13.8" thickBot="1">
      <c r="A60" s="438">
        <v>43</v>
      </c>
      <c r="B60" s="440" t="s">
        <v>14</v>
      </c>
      <c r="C60" s="440"/>
      <c r="D60" s="457">
        <f>Input!$KO$8</f>
        <v>7821162</v>
      </c>
      <c r="E60" s="457">
        <f>Input!$KP$8</f>
        <v>572044</v>
      </c>
      <c r="F60" s="457">
        <f>Input!$KQ$8</f>
        <v>0</v>
      </c>
      <c r="G60" s="457">
        <f>Input!$KR$8</f>
        <v>844245</v>
      </c>
      <c r="H60" s="457">
        <f>Input!$KS$8</f>
        <v>0</v>
      </c>
      <c r="I60" s="457">
        <f>Input!$KT$8</f>
        <v>0</v>
      </c>
      <c r="J60" s="457">
        <f>Input!$KU$8</f>
        <v>0</v>
      </c>
      <c r="K60" s="457">
        <f>Input!$KV$8</f>
        <v>0</v>
      </c>
      <c r="L60" s="457">
        <f>Input!$KW$8</f>
        <v>0</v>
      </c>
      <c r="M60" s="458">
        <f t="shared" ref="M60:M71" si="12">D60+E60+F60+G60+H60+I60+J60+K60+L60</f>
        <v>9237451</v>
      </c>
      <c r="N60" s="440"/>
      <c r="O60" s="528">
        <f>D60+E60+G60+J60</f>
        <v>9237451</v>
      </c>
      <c r="P60" s="529">
        <f>Input!$SS$8</f>
        <v>5840800</v>
      </c>
      <c r="Q60" s="530" t="s">
        <v>170</v>
      </c>
      <c r="R60" s="531">
        <f>SUM(O60:P60)</f>
        <v>15078251</v>
      </c>
      <c r="S60" s="532"/>
      <c r="T60" s="533">
        <f t="shared" ref="T60:T67" si="13">D60+E60+G60</f>
        <v>9237451</v>
      </c>
      <c r="U60" s="534">
        <f t="shared" ref="U60:U67" si="14">P60</f>
        <v>5840800</v>
      </c>
      <c r="V60" s="535">
        <f>Input!$TC$8</f>
        <v>0</v>
      </c>
      <c r="W60" s="535">
        <f>Input!$TK$8</f>
        <v>0</v>
      </c>
      <c r="X60" s="536">
        <f t="shared" ref="X60:X66" si="15">T60+U60-V60-W60</f>
        <v>15078251</v>
      </c>
      <c r="Z60" s="537" t="s">
        <v>14</v>
      </c>
      <c r="AA60" s="538">
        <f>Input!$TS$8</f>
        <v>9237451</v>
      </c>
      <c r="AB60" s="539">
        <f t="shared" ref="AB60:AB68" si="16">AA60-M60</f>
        <v>0</v>
      </c>
      <c r="AC60" s="444"/>
      <c r="AD60" s="444"/>
      <c r="AE60" s="444"/>
    </row>
    <row r="61" spans="1:31" ht="14.4" thickTop="1" thickBot="1">
      <c r="A61" s="438">
        <v>44</v>
      </c>
      <c r="B61" s="440" t="s">
        <v>15</v>
      </c>
      <c r="C61" s="440"/>
      <c r="D61" s="457">
        <f>Input!$KX$8</f>
        <v>0</v>
      </c>
      <c r="E61" s="457">
        <f>Input!$KY$8</f>
        <v>0</v>
      </c>
      <c r="F61" s="457">
        <f>Input!$KZ$8</f>
        <v>0</v>
      </c>
      <c r="G61" s="457">
        <f>Input!$LA$8</f>
        <v>0</v>
      </c>
      <c r="H61" s="457">
        <f>Input!$LB$8</f>
        <v>0</v>
      </c>
      <c r="I61" s="457">
        <f>Input!$LC$8</f>
        <v>0</v>
      </c>
      <c r="J61" s="457">
        <f>Input!$LD$8</f>
        <v>0</v>
      </c>
      <c r="K61" s="457">
        <f>Input!$LE$8</f>
        <v>0</v>
      </c>
      <c r="L61" s="457">
        <f>Input!$LF$8</f>
        <v>0</v>
      </c>
      <c r="M61" s="458">
        <f t="shared" si="12"/>
        <v>0</v>
      </c>
      <c r="N61" s="440"/>
      <c r="O61" s="540">
        <f t="shared" ref="O61:O67" si="17">D61+E61+G61+J61</f>
        <v>0</v>
      </c>
      <c r="P61" s="529">
        <f>Input!$ST$8</f>
        <v>0</v>
      </c>
      <c r="Q61" s="541" t="s">
        <v>170</v>
      </c>
      <c r="R61" s="542">
        <f>SUM(O61:P61)</f>
        <v>0</v>
      </c>
      <c r="S61" s="543"/>
      <c r="T61" s="544">
        <f t="shared" si="13"/>
        <v>0</v>
      </c>
      <c r="U61" s="545">
        <f t="shared" si="14"/>
        <v>0</v>
      </c>
      <c r="V61" s="546">
        <f>Input!$TD$8</f>
        <v>0</v>
      </c>
      <c r="W61" s="546">
        <f>Input!$TL$8</f>
        <v>0</v>
      </c>
      <c r="X61" s="547">
        <f t="shared" si="15"/>
        <v>0</v>
      </c>
      <c r="Z61" s="537" t="s">
        <v>15</v>
      </c>
      <c r="AA61" s="529">
        <f>Input!$TT$8</f>
        <v>0</v>
      </c>
      <c r="AB61" s="548">
        <f t="shared" si="16"/>
        <v>0</v>
      </c>
      <c r="AC61" s="444"/>
      <c r="AD61" s="444"/>
      <c r="AE61" s="444"/>
    </row>
    <row r="62" spans="1:31" ht="13.8" thickTop="1">
      <c r="A62" s="438">
        <v>45</v>
      </c>
      <c r="B62" s="440" t="s">
        <v>16</v>
      </c>
      <c r="C62" s="440"/>
      <c r="D62" s="457">
        <f>Input!$LG$8</f>
        <v>186899</v>
      </c>
      <c r="E62" s="457">
        <f>Input!$LH$8</f>
        <v>18529</v>
      </c>
      <c r="F62" s="457">
        <f>Input!$LI$8</f>
        <v>0</v>
      </c>
      <c r="G62" s="457">
        <f>Input!$LJ$8</f>
        <v>68963</v>
      </c>
      <c r="H62" s="457">
        <f>Input!$LK$8</f>
        <v>0</v>
      </c>
      <c r="I62" s="457">
        <f>Input!$LL$8</f>
        <v>0</v>
      </c>
      <c r="J62" s="457">
        <f>Input!$LM$8</f>
        <v>0</v>
      </c>
      <c r="K62" s="457">
        <f>Input!$LN$8</f>
        <v>0</v>
      </c>
      <c r="L62" s="457">
        <f>Input!$LO$8</f>
        <v>0</v>
      </c>
      <c r="M62" s="458">
        <f t="shared" si="12"/>
        <v>274391</v>
      </c>
      <c r="N62" s="440"/>
      <c r="O62" s="540">
        <f t="shared" si="17"/>
        <v>274391</v>
      </c>
      <c r="P62" s="529">
        <f>Input!$SU$8</f>
        <v>0</v>
      </c>
      <c r="Q62" s="541" t="s">
        <v>170</v>
      </c>
      <c r="R62" s="549" t="s">
        <v>170</v>
      </c>
      <c r="S62" s="543"/>
      <c r="T62" s="544">
        <f t="shared" si="13"/>
        <v>274391</v>
      </c>
      <c r="U62" s="545">
        <f t="shared" si="14"/>
        <v>0</v>
      </c>
      <c r="V62" s="546">
        <f>Input!$TE$8</f>
        <v>0</v>
      </c>
      <c r="W62" s="546">
        <f>Input!$TM$8</f>
        <v>0</v>
      </c>
      <c r="X62" s="550">
        <f t="shared" si="15"/>
        <v>274391</v>
      </c>
      <c r="Z62" s="537" t="s">
        <v>16</v>
      </c>
      <c r="AA62" s="529">
        <f>Input!$TU$8</f>
        <v>274391</v>
      </c>
      <c r="AB62" s="548">
        <f t="shared" si="16"/>
        <v>0</v>
      </c>
      <c r="AC62" s="444"/>
      <c r="AD62" s="444"/>
      <c r="AE62" s="444"/>
    </row>
    <row r="63" spans="1:31">
      <c r="A63" s="438">
        <v>46</v>
      </c>
      <c r="B63" s="440" t="s">
        <v>17</v>
      </c>
      <c r="C63" s="440"/>
      <c r="D63" s="457">
        <f>Input!$LP$8</f>
        <v>1570753</v>
      </c>
      <c r="E63" s="457">
        <f>Input!$LQ$8</f>
        <v>364567</v>
      </c>
      <c r="F63" s="457">
        <f>Input!$LR$8</f>
        <v>0</v>
      </c>
      <c r="G63" s="457">
        <f>Input!$LS$8</f>
        <v>1969072</v>
      </c>
      <c r="H63" s="457">
        <f>Input!$LT$8</f>
        <v>0</v>
      </c>
      <c r="I63" s="457">
        <f>Input!$LU$8</f>
        <v>0</v>
      </c>
      <c r="J63" s="457">
        <f>Input!$LV$8</f>
        <v>0</v>
      </c>
      <c r="K63" s="457">
        <f>Input!$LW$8</f>
        <v>0</v>
      </c>
      <c r="L63" s="457">
        <f>Input!$LX$8</f>
        <v>0</v>
      </c>
      <c r="M63" s="458">
        <f t="shared" si="12"/>
        <v>3904392</v>
      </c>
      <c r="N63" s="440"/>
      <c r="O63" s="540">
        <f t="shared" si="17"/>
        <v>3904392</v>
      </c>
      <c r="P63" s="529">
        <f>Input!$SV$8</f>
        <v>0</v>
      </c>
      <c r="Q63" s="541" t="s">
        <v>170</v>
      </c>
      <c r="R63" s="542">
        <f t="shared" ref="R63:R65" si="18">SUM(O63:P63)</f>
        <v>3904392</v>
      </c>
      <c r="S63" s="543"/>
      <c r="T63" s="544">
        <f t="shared" si="13"/>
        <v>3904392</v>
      </c>
      <c r="U63" s="545">
        <f t="shared" si="14"/>
        <v>0</v>
      </c>
      <c r="V63" s="546">
        <f>Input!$TF$8</f>
        <v>0</v>
      </c>
      <c r="W63" s="546">
        <f>Input!$TN$8</f>
        <v>0</v>
      </c>
      <c r="X63" s="550">
        <f t="shared" si="15"/>
        <v>3904392</v>
      </c>
      <c r="Z63" s="537" t="s">
        <v>17</v>
      </c>
      <c r="AA63" s="529">
        <f>Input!$TV$8</f>
        <v>3904392</v>
      </c>
      <c r="AB63" s="548">
        <f t="shared" si="16"/>
        <v>0</v>
      </c>
      <c r="AC63" s="444"/>
      <c r="AD63" s="444"/>
      <c r="AE63" s="444"/>
    </row>
    <row r="64" spans="1:31">
      <c r="A64" s="438">
        <v>47</v>
      </c>
      <c r="B64" s="440" t="s">
        <v>18</v>
      </c>
      <c r="C64" s="440"/>
      <c r="D64" s="457">
        <f>Input!$LY$8</f>
        <v>1576320</v>
      </c>
      <c r="E64" s="457">
        <f>Input!$LZ$8</f>
        <v>91967</v>
      </c>
      <c r="F64" s="457">
        <f>Input!$MA$8</f>
        <v>0</v>
      </c>
      <c r="G64" s="457">
        <f>Input!$MB$8</f>
        <v>56631</v>
      </c>
      <c r="H64" s="457">
        <f>Input!$MC$8</f>
        <v>0</v>
      </c>
      <c r="I64" s="457">
        <f>Input!$MD$8</f>
        <v>0</v>
      </c>
      <c r="J64" s="457">
        <f>Input!$ME$8</f>
        <v>0</v>
      </c>
      <c r="K64" s="457">
        <f>Input!$MF$8</f>
        <v>0</v>
      </c>
      <c r="L64" s="457">
        <f>Input!$MG$8</f>
        <v>0</v>
      </c>
      <c r="M64" s="458">
        <f t="shared" si="12"/>
        <v>1724918</v>
      </c>
      <c r="N64" s="440"/>
      <c r="O64" s="540">
        <f t="shared" si="17"/>
        <v>1724918</v>
      </c>
      <c r="P64" s="529">
        <f>Input!$SW$8</f>
        <v>0</v>
      </c>
      <c r="Q64" s="529">
        <f>Input!$TB$8</f>
        <v>0</v>
      </c>
      <c r="R64" s="542">
        <f>SUM(O64:P64)-Q64</f>
        <v>1724918</v>
      </c>
      <c r="S64" s="543"/>
      <c r="T64" s="544">
        <f t="shared" si="13"/>
        <v>1724918</v>
      </c>
      <c r="U64" s="545">
        <f t="shared" si="14"/>
        <v>0</v>
      </c>
      <c r="V64" s="546">
        <f>Input!$TG$8</f>
        <v>0</v>
      </c>
      <c r="W64" s="546">
        <f>Input!$TO$8</f>
        <v>0</v>
      </c>
      <c r="X64" s="550">
        <f t="shared" si="15"/>
        <v>1724918</v>
      </c>
      <c r="Z64" s="537" t="s">
        <v>18</v>
      </c>
      <c r="AA64" s="529">
        <f>Input!$TW$8</f>
        <v>1724918</v>
      </c>
      <c r="AB64" s="548">
        <f t="shared" si="16"/>
        <v>0</v>
      </c>
      <c r="AC64" s="444"/>
      <c r="AD64" s="444"/>
      <c r="AE64" s="444"/>
    </row>
    <row r="65" spans="1:31">
      <c r="A65" s="438">
        <v>48</v>
      </c>
      <c r="B65" s="440" t="s">
        <v>19</v>
      </c>
      <c r="C65" s="440"/>
      <c r="D65" s="457">
        <f>Input!$MH$8</f>
        <v>4448189</v>
      </c>
      <c r="E65" s="457">
        <f>Input!$MI$8</f>
        <v>849399</v>
      </c>
      <c r="F65" s="457">
        <f>Input!$MJ$8</f>
        <v>0</v>
      </c>
      <c r="G65" s="457">
        <f>Input!$MK$8</f>
        <v>67660</v>
      </c>
      <c r="H65" s="457">
        <f>Input!$ML$8</f>
        <v>0</v>
      </c>
      <c r="I65" s="457">
        <f>Input!$MM$8</f>
        <v>0</v>
      </c>
      <c r="J65" s="457">
        <f>Input!$MN$8</f>
        <v>0</v>
      </c>
      <c r="K65" s="457">
        <f>Input!$MO$8</f>
        <v>0</v>
      </c>
      <c r="L65" s="457">
        <f>Input!$MP$8</f>
        <v>0</v>
      </c>
      <c r="M65" s="458">
        <f t="shared" si="12"/>
        <v>5365248</v>
      </c>
      <c r="N65" s="440"/>
      <c r="O65" s="540">
        <f t="shared" si="17"/>
        <v>5365248</v>
      </c>
      <c r="P65" s="529">
        <f>Input!$SX$8</f>
        <v>5092</v>
      </c>
      <c r="Q65" s="541" t="s">
        <v>170</v>
      </c>
      <c r="R65" s="542">
        <f t="shared" si="18"/>
        <v>5370340</v>
      </c>
      <c r="S65" s="543"/>
      <c r="T65" s="544">
        <f t="shared" si="13"/>
        <v>5365248</v>
      </c>
      <c r="U65" s="545">
        <f t="shared" si="14"/>
        <v>5092</v>
      </c>
      <c r="V65" s="546">
        <f>Input!$TH$8</f>
        <v>0</v>
      </c>
      <c r="W65" s="546">
        <f>Input!$TP$8</f>
        <v>0</v>
      </c>
      <c r="X65" s="550">
        <f t="shared" si="15"/>
        <v>5370340</v>
      </c>
      <c r="Z65" s="537" t="s">
        <v>19</v>
      </c>
      <c r="AA65" s="529">
        <f>Input!$TX$8</f>
        <v>5365248</v>
      </c>
      <c r="AB65" s="548">
        <f t="shared" si="16"/>
        <v>0</v>
      </c>
      <c r="AC65" s="444"/>
      <c r="AD65" s="444"/>
      <c r="AE65" s="444"/>
    </row>
    <row r="66" spans="1:31">
      <c r="A66" s="438">
        <v>49</v>
      </c>
      <c r="B66" s="440" t="s">
        <v>20</v>
      </c>
      <c r="C66" s="440"/>
      <c r="D66" s="457">
        <f>Input!$MQ$8</f>
        <v>2363737</v>
      </c>
      <c r="E66" s="457">
        <f>Input!$MR$8</f>
        <v>301032</v>
      </c>
      <c r="F66" s="457">
        <f>Input!$MS$8</f>
        <v>0</v>
      </c>
      <c r="G66" s="457">
        <f>Input!$MT$8</f>
        <v>0</v>
      </c>
      <c r="H66" s="457">
        <f>Input!$MU$8</f>
        <v>0</v>
      </c>
      <c r="I66" s="457">
        <f>Input!$MV$8</f>
        <v>0</v>
      </c>
      <c r="J66" s="457">
        <f>Input!$MW$8</f>
        <v>0</v>
      </c>
      <c r="K66" s="457">
        <f>Input!$MX$8</f>
        <v>0</v>
      </c>
      <c r="L66" s="457">
        <f>Input!$MY$8</f>
        <v>0</v>
      </c>
      <c r="M66" s="458">
        <f t="shared" si="12"/>
        <v>2664769</v>
      </c>
      <c r="N66" s="440"/>
      <c r="O66" s="540">
        <f t="shared" si="17"/>
        <v>2664769</v>
      </c>
      <c r="P66" s="529">
        <f>Input!$SY$8</f>
        <v>312013</v>
      </c>
      <c r="Q66" s="541" t="s">
        <v>170</v>
      </c>
      <c r="R66" s="551" t="s">
        <v>170</v>
      </c>
      <c r="S66" s="543"/>
      <c r="T66" s="544">
        <f t="shared" si="13"/>
        <v>2664769</v>
      </c>
      <c r="U66" s="545">
        <f t="shared" si="14"/>
        <v>312013</v>
      </c>
      <c r="V66" s="546">
        <f>Input!$TI$8</f>
        <v>0</v>
      </c>
      <c r="W66" s="546">
        <f>Input!$TQ$8</f>
        <v>0</v>
      </c>
      <c r="X66" s="550">
        <f t="shared" si="15"/>
        <v>2976782</v>
      </c>
      <c r="Z66" s="537" t="s">
        <v>171</v>
      </c>
      <c r="AA66" s="529">
        <f>Input!$TY$8</f>
        <v>2664769</v>
      </c>
      <c r="AB66" s="548">
        <f t="shared" si="16"/>
        <v>0</v>
      </c>
      <c r="AC66" s="444"/>
      <c r="AD66" s="444"/>
      <c r="AE66" s="444"/>
    </row>
    <row r="67" spans="1:31" ht="13.8" thickBot="1">
      <c r="A67" s="438">
        <v>50</v>
      </c>
      <c r="B67" s="440" t="s">
        <v>21</v>
      </c>
      <c r="C67" s="440"/>
      <c r="D67" s="457">
        <f>Input!$MZ$8</f>
        <v>484134</v>
      </c>
      <c r="E67" s="457">
        <f>Input!$NA$8</f>
        <v>489521</v>
      </c>
      <c r="F67" s="457">
        <f>Input!$NB$8</f>
        <v>0</v>
      </c>
      <c r="G67" s="457">
        <f>Input!$NC$8</f>
        <v>5971838</v>
      </c>
      <c r="H67" s="457">
        <f>Input!$ND$8</f>
        <v>0</v>
      </c>
      <c r="I67" s="457">
        <f>Input!$NE$8</f>
        <v>0</v>
      </c>
      <c r="J67" s="457">
        <f>Input!$NF$8</f>
        <v>0</v>
      </c>
      <c r="K67" s="457">
        <f>Input!$NG$8</f>
        <v>0</v>
      </c>
      <c r="L67" s="457">
        <f>Input!$NH$8</f>
        <v>0</v>
      </c>
      <c r="M67" s="458">
        <f t="shared" si="12"/>
        <v>6945493</v>
      </c>
      <c r="N67" s="440"/>
      <c r="O67" s="540">
        <f t="shared" si="17"/>
        <v>6945493</v>
      </c>
      <c r="P67" s="529">
        <f>Input!$SZ$8</f>
        <v>0</v>
      </c>
      <c r="Q67" s="541" t="s">
        <v>170</v>
      </c>
      <c r="R67" s="551" t="s">
        <v>170</v>
      </c>
      <c r="S67" s="543"/>
      <c r="T67" s="552">
        <f t="shared" si="13"/>
        <v>6945493</v>
      </c>
      <c r="U67" s="553">
        <f t="shared" si="14"/>
        <v>0</v>
      </c>
      <c r="V67" s="554">
        <f>Input!$TJ$8</f>
        <v>0</v>
      </c>
      <c r="W67" s="554">
        <f>Input!$TR$8</f>
        <v>0</v>
      </c>
      <c r="X67" s="550">
        <f>U67+T67-V67-W67</f>
        <v>6945493</v>
      </c>
      <c r="Z67" s="537" t="s">
        <v>21</v>
      </c>
      <c r="AA67" s="529">
        <f>Input!$TZ$8</f>
        <v>6945493</v>
      </c>
      <c r="AB67" s="548">
        <f t="shared" si="16"/>
        <v>0</v>
      </c>
      <c r="AC67" s="444"/>
      <c r="AD67" s="444"/>
      <c r="AE67" s="444"/>
    </row>
    <row r="68" spans="1:31" ht="14.4" thickTop="1" thickBot="1">
      <c r="A68" s="438">
        <v>51</v>
      </c>
      <c r="B68" s="440" t="s">
        <v>1377</v>
      </c>
      <c r="C68" s="440"/>
      <c r="D68" s="457">
        <f>Input!$NI$8</f>
        <v>0</v>
      </c>
      <c r="E68" s="457">
        <f>Input!$NJ$8</f>
        <v>0</v>
      </c>
      <c r="F68" s="457">
        <f>Input!$NK$8</f>
        <v>1212028</v>
      </c>
      <c r="G68" s="457">
        <f>Input!$NL$8</f>
        <v>0</v>
      </c>
      <c r="H68" s="457">
        <f>Input!$NM$8</f>
        <v>0</v>
      </c>
      <c r="I68" s="457">
        <f>Input!$NN$8</f>
        <v>0</v>
      </c>
      <c r="J68" s="457">
        <f>Input!$NO$8</f>
        <v>0</v>
      </c>
      <c r="K68" s="457">
        <f>Input!$NP$8</f>
        <v>0</v>
      </c>
      <c r="L68" s="457">
        <f>Input!$NQ$8</f>
        <v>0</v>
      </c>
      <c r="M68" s="458">
        <f t="shared" si="12"/>
        <v>1212028</v>
      </c>
      <c r="N68" s="440"/>
      <c r="O68" s="555" t="s">
        <v>170</v>
      </c>
      <c r="P68" s="556">
        <f>Input!$TA$8</f>
        <v>0</v>
      </c>
      <c r="Q68" s="557" t="s">
        <v>170</v>
      </c>
      <c r="R68" s="558" t="s">
        <v>170</v>
      </c>
      <c r="S68" s="543"/>
      <c r="V68" s="559" t="s">
        <v>172</v>
      </c>
      <c r="W68" s="560"/>
      <c r="X68" s="561">
        <f>SUM(X60:X67)</f>
        <v>36274567</v>
      </c>
      <c r="Z68" s="537" t="s">
        <v>22</v>
      </c>
      <c r="AA68" s="529">
        <f>Input!$UA$8</f>
        <v>1212028</v>
      </c>
      <c r="AB68" s="548">
        <f t="shared" si="16"/>
        <v>0</v>
      </c>
      <c r="AC68" s="444"/>
      <c r="AD68" s="444"/>
      <c r="AE68" s="444"/>
    </row>
    <row r="69" spans="1:31" ht="14.4" thickTop="1" thickBot="1">
      <c r="A69" s="438">
        <v>52</v>
      </c>
      <c r="B69" s="441" t="s">
        <v>58</v>
      </c>
      <c r="C69" s="441"/>
      <c r="D69" s="457">
        <f>Input!$NR$8</f>
        <v>1008199</v>
      </c>
      <c r="E69" s="457">
        <f>Input!$NS$8</f>
        <v>0</v>
      </c>
      <c r="F69" s="457">
        <f>Input!$NT$8</f>
        <v>0</v>
      </c>
      <c r="G69" s="457">
        <f>Input!$NU$8</f>
        <v>5149706</v>
      </c>
      <c r="H69" s="457">
        <f>Input!$NV$8</f>
        <v>0</v>
      </c>
      <c r="I69" s="457">
        <f>Input!$NW$8</f>
        <v>0</v>
      </c>
      <c r="J69" s="457">
        <f>Input!$NX$8</f>
        <v>0</v>
      </c>
      <c r="K69" s="457">
        <f>Input!$NY$8</f>
        <v>0</v>
      </c>
      <c r="L69" s="457">
        <f>Input!$NZ$8</f>
        <v>0</v>
      </c>
      <c r="M69" s="458">
        <f t="shared" si="12"/>
        <v>6157905</v>
      </c>
      <c r="N69" s="440"/>
      <c r="O69" s="562"/>
      <c r="P69" s="563">
        <f>SUM(P60:P68)</f>
        <v>6157905</v>
      </c>
      <c r="Q69" s="563">
        <f>SUM(Q64:Q68)</f>
        <v>0</v>
      </c>
      <c r="R69" s="564">
        <f>SUM(R60:R65)</f>
        <v>26077901</v>
      </c>
      <c r="S69" s="563"/>
      <c r="W69" s="439"/>
      <c r="X69" s="439"/>
      <c r="Y69" s="439"/>
      <c r="Z69" s="537" t="s">
        <v>193</v>
      </c>
      <c r="AA69" s="565">
        <f>M88*-1</f>
        <v>2330206</v>
      </c>
      <c r="AB69" s="548">
        <f>AA69+M88</f>
        <v>0</v>
      </c>
      <c r="AC69" s="444"/>
      <c r="AD69" s="444"/>
      <c r="AE69" s="444"/>
    </row>
    <row r="70" spans="1:31" ht="14.4" thickTop="1" thickBot="1">
      <c r="A70" s="438">
        <v>53</v>
      </c>
      <c r="B70" s="566" t="s">
        <v>44</v>
      </c>
      <c r="C70" s="566"/>
      <c r="D70" s="567">
        <f>Input!$OA$8</f>
        <v>0</v>
      </c>
      <c r="E70" s="567">
        <f>Input!$OB$8</f>
        <v>0</v>
      </c>
      <c r="F70" s="567">
        <f>Input!$OC$8</f>
        <v>0</v>
      </c>
      <c r="G70" s="567">
        <f>Input!$OD$8</f>
        <v>0</v>
      </c>
      <c r="H70" s="567">
        <f>Input!$OE$8</f>
        <v>0</v>
      </c>
      <c r="I70" s="567">
        <f>Input!$OF$8</f>
        <v>0</v>
      </c>
      <c r="J70" s="567">
        <f>Input!$OG$8</f>
        <v>0</v>
      </c>
      <c r="K70" s="567">
        <f>Input!$OH$8</f>
        <v>0</v>
      </c>
      <c r="L70" s="567">
        <f>Input!$OI$8</f>
        <v>0</v>
      </c>
      <c r="M70" s="458">
        <f t="shared" si="12"/>
        <v>0</v>
      </c>
      <c r="N70" s="440"/>
      <c r="O70" s="442"/>
      <c r="P70" s="568" t="str">
        <f>IF(P69&lt;&gt;M69,"Out of Balance","Balanced")</f>
        <v>Balanced</v>
      </c>
      <c r="U70" s="439"/>
      <c r="V70" s="1226" t="str">
        <f>IF(X68-INT(X68)&lt;&gt;0,"Whole Dollars Only","")</f>
        <v/>
      </c>
      <c r="W70" s="1226"/>
      <c r="X70" s="569"/>
      <c r="Y70" s="570"/>
      <c r="Z70" s="571" t="s">
        <v>194</v>
      </c>
      <c r="AA70" s="572" t="s">
        <v>170</v>
      </c>
      <c r="AB70" s="573">
        <f>M90</f>
        <v>0</v>
      </c>
      <c r="AC70" s="444"/>
      <c r="AD70" s="444"/>
      <c r="AE70" s="444"/>
    </row>
    <row r="71" spans="1:31" ht="13.8" thickTop="1">
      <c r="A71" s="438">
        <v>54</v>
      </c>
      <c r="B71" s="526" t="s">
        <v>68</v>
      </c>
      <c r="C71" s="526"/>
      <c r="D71" s="465">
        <f>SUM(D60:D70)</f>
        <v>19459393</v>
      </c>
      <c r="E71" s="465">
        <f>SUM(E60:E70)</f>
        <v>2687059</v>
      </c>
      <c r="F71" s="465">
        <f t="shared" ref="F71:L71" si="19">SUM(F60:F70)</f>
        <v>1212028</v>
      </c>
      <c r="G71" s="465">
        <f t="shared" si="19"/>
        <v>14128115</v>
      </c>
      <c r="H71" s="465">
        <f t="shared" si="19"/>
        <v>0</v>
      </c>
      <c r="I71" s="465">
        <f t="shared" si="19"/>
        <v>0</v>
      </c>
      <c r="J71" s="465">
        <f t="shared" si="19"/>
        <v>0</v>
      </c>
      <c r="K71" s="465">
        <f t="shared" si="19"/>
        <v>0</v>
      </c>
      <c r="L71" s="465">
        <f t="shared" si="19"/>
        <v>0</v>
      </c>
      <c r="M71" s="465">
        <f t="shared" si="12"/>
        <v>37486595</v>
      </c>
      <c r="N71" s="440"/>
      <c r="O71" s="574"/>
      <c r="P71" s="1226" t="str">
        <f>IF(P69-INT(P69)&lt;&gt;0,"Whole Dollars Only","")</f>
        <v/>
      </c>
      <c r="Q71" s="1226"/>
      <c r="R71" s="575"/>
      <c r="S71" s="575"/>
      <c r="T71" s="575"/>
      <c r="U71" s="470"/>
      <c r="V71" s="576"/>
      <c r="W71" s="470"/>
      <c r="X71" s="470"/>
      <c r="Y71" s="470"/>
      <c r="AA71" s="577">
        <f>SUM(AA60:AA70)</f>
        <v>33658896</v>
      </c>
      <c r="AB71" s="578">
        <f>SUM(AB60:AB70)</f>
        <v>0</v>
      </c>
      <c r="AC71" s="444"/>
      <c r="AD71" s="444"/>
      <c r="AE71" s="444"/>
    </row>
    <row r="72" spans="1:31">
      <c r="A72" s="438">
        <v>55</v>
      </c>
      <c r="B72" s="440"/>
      <c r="C72" s="440"/>
      <c r="D72" s="458"/>
      <c r="E72" s="458"/>
      <c r="F72" s="458"/>
      <c r="G72" s="458"/>
      <c r="H72" s="458"/>
      <c r="I72" s="458"/>
      <c r="J72" s="458"/>
      <c r="K72" s="458"/>
      <c r="L72" s="458"/>
      <c r="M72" s="458"/>
      <c r="N72" s="440"/>
      <c r="O72" s="470"/>
      <c r="Q72" s="470"/>
      <c r="U72" s="458"/>
      <c r="W72" s="579"/>
      <c r="X72" s="579"/>
      <c r="AB72" s="517" t="str">
        <f>IF(AB71&lt;&gt;0,"Out of Balance","Balanced")</f>
        <v>Balanced</v>
      </c>
      <c r="AC72" s="444"/>
      <c r="AD72" s="444"/>
      <c r="AE72" s="444"/>
    </row>
    <row r="73" spans="1:31">
      <c r="A73" s="438">
        <v>56</v>
      </c>
      <c r="B73" s="449" t="s">
        <v>23</v>
      </c>
      <c r="C73" s="449"/>
      <c r="D73" s="458"/>
      <c r="E73" s="458"/>
      <c r="F73" s="458"/>
      <c r="G73" s="458"/>
      <c r="H73" s="458"/>
      <c r="I73" s="458"/>
      <c r="J73" s="458"/>
      <c r="K73" s="458"/>
      <c r="L73" s="458"/>
      <c r="M73" s="458"/>
      <c r="N73" s="440"/>
      <c r="O73" s="458"/>
      <c r="Q73" s="470"/>
      <c r="R73" s="470"/>
      <c r="S73" s="470"/>
      <c r="T73" s="470"/>
      <c r="U73" s="458"/>
      <c r="W73" s="580"/>
      <c r="X73" s="580"/>
      <c r="Y73" s="470"/>
      <c r="Z73" s="470"/>
      <c r="AC73" s="444"/>
      <c r="AD73" s="444"/>
      <c r="AE73" s="444"/>
    </row>
    <row r="74" spans="1:31" ht="13.8" thickBot="1">
      <c r="A74" s="438">
        <v>57</v>
      </c>
      <c r="B74" s="440" t="s">
        <v>59</v>
      </c>
      <c r="C74" s="440"/>
      <c r="D74" s="457">
        <f>Input!$OJ$8</f>
        <v>0</v>
      </c>
      <c r="E74" s="457">
        <f>Input!$OK$8</f>
        <v>0</v>
      </c>
      <c r="F74" s="457">
        <f>Input!$OL$8</f>
        <v>0</v>
      </c>
      <c r="G74" s="457">
        <f>Input!$OM$8</f>
        <v>0</v>
      </c>
      <c r="H74" s="457">
        <f>Input!$ON$8</f>
        <v>0</v>
      </c>
      <c r="I74" s="457">
        <f>Input!$OO$8</f>
        <v>0</v>
      </c>
      <c r="J74" s="457">
        <f>Input!$OP$8</f>
        <v>0</v>
      </c>
      <c r="K74" s="457">
        <f>Input!$OQ$8</f>
        <v>0</v>
      </c>
      <c r="L74" s="457">
        <f>Input!$OR$8</f>
        <v>0</v>
      </c>
      <c r="M74" s="458">
        <f>D74+E74+F74+G74+H74+I74+J74+K74+L74</f>
        <v>0</v>
      </c>
      <c r="N74" s="440"/>
      <c r="O74" s="458"/>
      <c r="Q74" s="470"/>
      <c r="R74" s="470"/>
      <c r="S74" s="470"/>
      <c r="T74" s="470"/>
      <c r="U74" s="458"/>
      <c r="W74" s="580"/>
      <c r="X74" s="580"/>
      <c r="Y74" s="470"/>
      <c r="Z74" s="458"/>
      <c r="AC74" s="444"/>
      <c r="AD74" s="444"/>
      <c r="AE74" s="444"/>
    </row>
    <row r="75" spans="1:31" ht="14.4" thickTop="1" thickBot="1">
      <c r="A75" s="438">
        <v>58</v>
      </c>
      <c r="B75" s="440" t="s">
        <v>627</v>
      </c>
      <c r="C75" s="440"/>
      <c r="D75" s="457">
        <f>Input!$OS$8</f>
        <v>536094</v>
      </c>
      <c r="E75" s="457">
        <f>Input!$OT$8</f>
        <v>-740436</v>
      </c>
      <c r="F75" s="457">
        <f>Input!$OU$8</f>
        <v>827225</v>
      </c>
      <c r="G75" s="457">
        <f>Input!$OV$8</f>
        <v>-271436</v>
      </c>
      <c r="H75" s="457">
        <f>Input!$OW$8</f>
        <v>1938</v>
      </c>
      <c r="I75" s="457">
        <f>Input!$OX$8</f>
        <v>-655</v>
      </c>
      <c r="J75" s="457">
        <f>Input!$OY$8</f>
        <v>1961</v>
      </c>
      <c r="K75" s="457">
        <f>Input!$OZ$8</f>
        <v>0</v>
      </c>
      <c r="L75" s="457">
        <f>Input!$PA$8</f>
        <v>49459</v>
      </c>
      <c r="M75" s="458">
        <f>D75+E75+F75+G75+H75+I75+J75+K75+L75</f>
        <v>404150</v>
      </c>
      <c r="N75" s="440"/>
      <c r="O75" s="1182" t="str">
        <f>IF(M85&lt;0,"Footnote 11 is N/A - No Data Entry Required","Footnote 11")</f>
        <v>Footnote 11</v>
      </c>
      <c r="P75" s="1183"/>
      <c r="Q75" s="1183"/>
      <c r="R75" s="1184"/>
      <c r="S75" s="470"/>
      <c r="T75" s="470"/>
      <c r="U75" s="458"/>
      <c r="W75" s="580"/>
      <c r="X75" s="580"/>
      <c r="Y75" s="579"/>
      <c r="Z75" s="579"/>
      <c r="AB75" s="428" t="s">
        <v>195</v>
      </c>
      <c r="AC75" s="444"/>
      <c r="AD75" s="444"/>
      <c r="AE75" s="444"/>
    </row>
    <row r="76" spans="1:31" ht="13.8" thickTop="1">
      <c r="A76" s="438">
        <v>59</v>
      </c>
      <c r="B76" s="440" t="s">
        <v>45</v>
      </c>
      <c r="C76" s="440"/>
      <c r="D76" s="457">
        <f>Input!$PB$8</f>
        <v>0</v>
      </c>
      <c r="E76" s="457">
        <f>Input!$PC$8</f>
        <v>0</v>
      </c>
      <c r="F76" s="457">
        <f>Input!$PD$8</f>
        <v>0</v>
      </c>
      <c r="G76" s="457">
        <f>Input!$PE$8</f>
        <v>0</v>
      </c>
      <c r="H76" s="457">
        <f>Input!$PF$8</f>
        <v>0</v>
      </c>
      <c r="I76" s="457">
        <f>Input!$PG$8</f>
        <v>0</v>
      </c>
      <c r="J76" s="457">
        <f>Input!$PH$8</f>
        <v>0</v>
      </c>
      <c r="K76" s="457">
        <f>Input!$PI$8</f>
        <v>0</v>
      </c>
      <c r="L76" s="457">
        <f>Input!$PJ$8</f>
        <v>0</v>
      </c>
      <c r="M76" s="458">
        <f>D76+E76+F76+G76+H76+I76+J76+K76+L76</f>
        <v>0</v>
      </c>
      <c r="N76" s="440"/>
      <c r="O76" s="581" t="s">
        <v>202</v>
      </c>
      <c r="P76" s="582"/>
      <c r="Q76" s="583"/>
      <c r="R76" s="584">
        <f>IF($M$85&lt;0,"N/A",$M$85)</f>
        <v>2835116</v>
      </c>
      <c r="S76" s="470"/>
      <c r="T76" s="470"/>
      <c r="U76" s="458"/>
      <c r="W76" s="580"/>
      <c r="X76" s="580"/>
      <c r="Y76" s="580"/>
      <c r="Z76" s="580"/>
      <c r="AC76" s="444"/>
      <c r="AD76" s="444"/>
      <c r="AE76" s="444"/>
    </row>
    <row r="77" spans="1:31">
      <c r="A77" s="438">
        <v>60</v>
      </c>
      <c r="B77" s="440" t="s">
        <v>46</v>
      </c>
      <c r="C77" s="440"/>
      <c r="D77" s="457">
        <f>Input!$PK$8</f>
        <v>-1217750</v>
      </c>
      <c r="E77" s="457">
        <f>Input!$PL$8</f>
        <v>0</v>
      </c>
      <c r="F77" s="457">
        <f>Input!$PM$8</f>
        <v>0</v>
      </c>
      <c r="G77" s="457">
        <f>Input!$PN$8</f>
        <v>0</v>
      </c>
      <c r="H77" s="457">
        <f>Input!$PO$8</f>
        <v>0</v>
      </c>
      <c r="I77" s="457">
        <f>Input!$PP$8</f>
        <v>0</v>
      </c>
      <c r="J77" s="457">
        <f>Input!$PQ$8</f>
        <v>0</v>
      </c>
      <c r="K77" s="457">
        <f>Input!$PR$8</f>
        <v>0</v>
      </c>
      <c r="L77" s="457">
        <f>Input!$PS$8</f>
        <v>0</v>
      </c>
      <c r="M77" s="458">
        <f>D77+E77+F77+G77+H77+I77+J77+K77+L77</f>
        <v>-1217750</v>
      </c>
      <c r="N77" s="440"/>
      <c r="O77" s="585" t="s">
        <v>203</v>
      </c>
      <c r="P77" s="470"/>
      <c r="Q77" s="470"/>
      <c r="R77" s="586">
        <f>Input!$UB$8</f>
        <v>2835116</v>
      </c>
      <c r="S77" s="470"/>
      <c r="T77" s="470"/>
      <c r="U77" s="458"/>
      <c r="W77" s="580"/>
      <c r="X77" s="580"/>
      <c r="Y77" s="580"/>
      <c r="Z77" s="580"/>
      <c r="AC77" s="444"/>
      <c r="AD77" s="444"/>
      <c r="AE77" s="444"/>
    </row>
    <row r="78" spans="1:31">
      <c r="A78" s="438">
        <v>61</v>
      </c>
      <c r="B78" s="526" t="s">
        <v>3</v>
      </c>
      <c r="C78" s="526"/>
      <c r="D78" s="465">
        <f t="shared" ref="D78:L78" si="20">SUM(D74:D77)</f>
        <v>-681656</v>
      </c>
      <c r="E78" s="465">
        <f t="shared" si="20"/>
        <v>-740436</v>
      </c>
      <c r="F78" s="465">
        <f t="shared" si="20"/>
        <v>827225</v>
      </c>
      <c r="G78" s="465">
        <f t="shared" si="20"/>
        <v>-271436</v>
      </c>
      <c r="H78" s="465">
        <f t="shared" si="20"/>
        <v>1938</v>
      </c>
      <c r="I78" s="465">
        <f t="shared" si="20"/>
        <v>-655</v>
      </c>
      <c r="J78" s="465">
        <f t="shared" si="20"/>
        <v>1961</v>
      </c>
      <c r="K78" s="465">
        <f t="shared" si="20"/>
        <v>0</v>
      </c>
      <c r="L78" s="465">
        <f t="shared" si="20"/>
        <v>49459</v>
      </c>
      <c r="M78" s="465">
        <f>D78+E78+F78+G78+H78+I78+J78+K78+L78</f>
        <v>-813600</v>
      </c>
      <c r="N78" s="440"/>
      <c r="O78" s="585" t="s">
        <v>204</v>
      </c>
      <c r="Q78" s="470"/>
      <c r="R78" s="587">
        <f>IF($M$85&lt;0,"",$R$76-$R$77)</f>
        <v>0</v>
      </c>
      <c r="S78" s="470"/>
      <c r="T78" s="470"/>
      <c r="U78" s="458"/>
      <c r="W78" s="580"/>
      <c r="X78" s="580"/>
      <c r="Y78" s="580"/>
      <c r="Z78" s="580"/>
      <c r="AC78" s="444"/>
      <c r="AD78" s="444"/>
      <c r="AE78" s="444"/>
    </row>
    <row r="79" spans="1:31">
      <c r="A79" s="438">
        <v>62</v>
      </c>
      <c r="B79" s="440"/>
      <c r="C79" s="440"/>
      <c r="D79" s="458"/>
      <c r="E79" s="458"/>
      <c r="F79" s="458"/>
      <c r="G79" s="458"/>
      <c r="H79" s="458"/>
      <c r="I79" s="458"/>
      <c r="J79" s="458"/>
      <c r="K79" s="458"/>
      <c r="L79" s="458"/>
      <c r="M79" s="458"/>
      <c r="N79" s="440"/>
      <c r="O79" s="588"/>
      <c r="Q79" s="470"/>
      <c r="R79" s="589"/>
      <c r="S79" s="470"/>
      <c r="T79" s="470"/>
      <c r="U79" s="458"/>
      <c r="W79" s="580"/>
      <c r="X79" s="580"/>
      <c r="Y79" s="580"/>
      <c r="Z79" s="580"/>
      <c r="AC79" s="444"/>
      <c r="AD79" s="444"/>
      <c r="AE79" s="444"/>
    </row>
    <row r="80" spans="1:31">
      <c r="A80" s="438">
        <v>63</v>
      </c>
      <c r="B80" s="449" t="s">
        <v>24</v>
      </c>
      <c r="C80" s="449"/>
      <c r="D80" s="458"/>
      <c r="E80" s="458"/>
      <c r="F80" s="458"/>
      <c r="G80" s="458"/>
      <c r="H80" s="458"/>
      <c r="I80" s="458"/>
      <c r="J80" s="458"/>
      <c r="K80" s="458"/>
      <c r="L80" s="458"/>
      <c r="M80" s="458"/>
      <c r="N80" s="440"/>
      <c r="O80" s="585" t="s">
        <v>205</v>
      </c>
      <c r="Q80" s="470"/>
      <c r="R80" s="586">
        <f>Input!$UC$8</f>
        <v>0</v>
      </c>
      <c r="S80" s="470"/>
      <c r="T80" s="470"/>
      <c r="U80" s="470"/>
      <c r="W80" s="579"/>
      <c r="X80" s="579"/>
      <c r="Y80" s="580"/>
      <c r="Z80" s="580"/>
      <c r="AC80" s="444"/>
      <c r="AD80" s="444"/>
      <c r="AE80" s="444"/>
    </row>
    <row r="81" spans="1:31">
      <c r="A81" s="438">
        <v>64</v>
      </c>
      <c r="B81" s="440" t="s">
        <v>47</v>
      </c>
      <c r="C81" s="440"/>
      <c r="D81" s="457">
        <f>Input!$PT$8</f>
        <v>0</v>
      </c>
      <c r="E81" s="457">
        <f>Input!$PU$8</f>
        <v>0</v>
      </c>
      <c r="F81" s="457">
        <f>Input!$PV$8</f>
        <v>0</v>
      </c>
      <c r="G81" s="457">
        <f>Input!$PW$8</f>
        <v>-272178</v>
      </c>
      <c r="H81" s="457">
        <f>Input!$PX$8</f>
        <v>0</v>
      </c>
      <c r="I81" s="457">
        <f>Input!$PY$8</f>
        <v>0</v>
      </c>
      <c r="J81" s="457">
        <f>Input!$PZ$8</f>
        <v>0</v>
      </c>
      <c r="K81" s="457">
        <f>Input!$QA$8</f>
        <v>0</v>
      </c>
      <c r="L81" s="457">
        <f>Input!$QB$8</f>
        <v>0</v>
      </c>
      <c r="M81" s="458">
        <f>D81+E81+F81+G81+H81+I81+J81+K81+L81</f>
        <v>-272178</v>
      </c>
      <c r="N81" s="440"/>
      <c r="O81" s="590" t="s">
        <v>206</v>
      </c>
      <c r="R81" s="591"/>
      <c r="S81" s="470"/>
      <c r="T81" s="470"/>
      <c r="Y81" s="580"/>
      <c r="Z81" s="580"/>
      <c r="AC81" s="444"/>
      <c r="AD81" s="444"/>
      <c r="AE81" s="444"/>
    </row>
    <row r="82" spans="1:31">
      <c r="A82" s="438">
        <v>65</v>
      </c>
      <c r="B82" s="440" t="s">
        <v>48</v>
      </c>
      <c r="C82" s="440"/>
      <c r="D82" s="457">
        <f>Input!$QC$8</f>
        <v>0</v>
      </c>
      <c r="E82" s="457">
        <f>Input!$QD$8</f>
        <v>0</v>
      </c>
      <c r="F82" s="457">
        <f>Input!$QE$8</f>
        <v>0</v>
      </c>
      <c r="G82" s="457">
        <f>Input!$QF$8</f>
        <v>0</v>
      </c>
      <c r="H82" s="457">
        <f>Input!$QG$8</f>
        <v>0</v>
      </c>
      <c r="I82" s="457">
        <f>Input!$QH$8</f>
        <v>0</v>
      </c>
      <c r="J82" s="457">
        <f>Input!$QI$8</f>
        <v>0</v>
      </c>
      <c r="K82" s="457">
        <f>Input!$QJ$8</f>
        <v>0</v>
      </c>
      <c r="L82" s="457">
        <f>Input!$QK$8</f>
        <v>0</v>
      </c>
      <c r="M82" s="458">
        <f>D82+E82+F82+G82+H82+I82+J82+K82+L82</f>
        <v>0</v>
      </c>
      <c r="N82" s="440"/>
      <c r="O82" s="585" t="s">
        <v>207</v>
      </c>
      <c r="R82" s="587">
        <f>IFERROR($R$78-$R$80,"")</f>
        <v>0</v>
      </c>
      <c r="Y82" s="580"/>
      <c r="Z82" s="440"/>
      <c r="AA82" s="442"/>
      <c r="AB82" s="442"/>
      <c r="AC82" s="444"/>
      <c r="AD82" s="444"/>
      <c r="AE82" s="444"/>
    </row>
    <row r="83" spans="1:31">
      <c r="A83" s="438">
        <v>66</v>
      </c>
      <c r="B83" s="526" t="s">
        <v>3</v>
      </c>
      <c r="C83" s="526"/>
      <c r="D83" s="465">
        <f t="shared" ref="D83:L83" si="21">SUM(D81:D82)</f>
        <v>0</v>
      </c>
      <c r="E83" s="465">
        <f t="shared" si="21"/>
        <v>0</v>
      </c>
      <c r="F83" s="465">
        <f t="shared" si="21"/>
        <v>0</v>
      </c>
      <c r="G83" s="465">
        <f t="shared" si="21"/>
        <v>-272178</v>
      </c>
      <c r="H83" s="465">
        <f t="shared" si="21"/>
        <v>0</v>
      </c>
      <c r="I83" s="465">
        <f t="shared" si="21"/>
        <v>0</v>
      </c>
      <c r="J83" s="465">
        <f t="shared" si="21"/>
        <v>0</v>
      </c>
      <c r="K83" s="465">
        <f t="shared" si="21"/>
        <v>0</v>
      </c>
      <c r="L83" s="465">
        <f t="shared" si="21"/>
        <v>0</v>
      </c>
      <c r="M83" s="465">
        <f>D83+E83+F83+G83+H83+I83+J83+K83+L83</f>
        <v>-272178</v>
      </c>
      <c r="N83" s="440"/>
      <c r="O83" s="588"/>
      <c r="R83" s="591"/>
      <c r="Y83" s="449"/>
      <c r="Z83" s="592"/>
      <c r="AA83" s="532"/>
      <c r="AB83" s="463"/>
      <c r="AC83" s="444"/>
      <c r="AD83" s="444"/>
      <c r="AE83" s="444"/>
    </row>
    <row r="84" spans="1:31" ht="13.8" thickBot="1">
      <c r="A84" s="438">
        <v>67</v>
      </c>
      <c r="B84" s="440"/>
      <c r="C84" s="440"/>
      <c r="D84" s="458"/>
      <c r="E84" s="458"/>
      <c r="F84" s="458"/>
      <c r="G84" s="458"/>
      <c r="H84" s="458"/>
      <c r="I84" s="458"/>
      <c r="J84" s="458"/>
      <c r="K84" s="458"/>
      <c r="L84" s="458"/>
      <c r="M84" s="458"/>
      <c r="N84" s="440"/>
      <c r="O84" s="593" t="s">
        <v>208</v>
      </c>
      <c r="P84" s="594"/>
      <c r="Q84" s="594"/>
      <c r="R84" s="595">
        <f>IFERROR((R82+R80)-R78,"")</f>
        <v>0</v>
      </c>
      <c r="Y84" s="442"/>
      <c r="Z84" s="592"/>
      <c r="AA84" s="532"/>
      <c r="AB84" s="596"/>
      <c r="AC84" s="444"/>
      <c r="AD84" s="444"/>
      <c r="AE84" s="444"/>
    </row>
    <row r="85" spans="1:31" ht="13.8" thickTop="1">
      <c r="A85" s="438">
        <v>68</v>
      </c>
      <c r="B85" s="526" t="s">
        <v>628</v>
      </c>
      <c r="C85" s="526"/>
      <c r="D85" s="465">
        <f t="shared" ref="D85:L85" si="22">D57-D71+D78+D83</f>
        <v>1764862</v>
      </c>
      <c r="E85" s="465">
        <f t="shared" si="22"/>
        <v>-246454</v>
      </c>
      <c r="F85" s="465">
        <f t="shared" si="22"/>
        <v>23792</v>
      </c>
      <c r="G85" s="465">
        <f t="shared" si="22"/>
        <v>1240213</v>
      </c>
      <c r="H85" s="465">
        <f t="shared" si="22"/>
        <v>1938</v>
      </c>
      <c r="I85" s="465">
        <f t="shared" si="22"/>
        <v>-655</v>
      </c>
      <c r="J85" s="465">
        <f t="shared" si="22"/>
        <v>1961</v>
      </c>
      <c r="K85" s="465">
        <f t="shared" si="22"/>
        <v>0</v>
      </c>
      <c r="L85" s="465">
        <f t="shared" si="22"/>
        <v>49459</v>
      </c>
      <c r="M85" s="465">
        <f>D85+E85+F85+G85+H85+I85+J85+K85+L85</f>
        <v>2835116</v>
      </c>
      <c r="N85" s="440"/>
      <c r="Y85" s="442"/>
      <c r="Z85" s="592"/>
      <c r="AA85" s="532"/>
      <c r="AB85" s="596"/>
      <c r="AC85" s="444"/>
      <c r="AD85" s="444"/>
      <c r="AE85" s="444"/>
    </row>
    <row r="86" spans="1:31">
      <c r="A86" s="438">
        <v>69</v>
      </c>
      <c r="B86" s="449"/>
      <c r="C86" s="449"/>
      <c r="D86" s="458"/>
      <c r="E86" s="458"/>
      <c r="F86" s="458"/>
      <c r="G86" s="458"/>
      <c r="H86" s="458"/>
      <c r="I86" s="458"/>
      <c r="J86" s="458"/>
      <c r="K86" s="458"/>
      <c r="L86" s="458"/>
      <c r="M86" s="458"/>
      <c r="N86" s="440"/>
      <c r="Y86" s="442"/>
      <c r="Z86" s="592"/>
      <c r="AA86" s="532"/>
      <c r="AB86" s="596"/>
      <c r="AC86" s="444"/>
      <c r="AD86" s="444"/>
      <c r="AE86" s="444"/>
    </row>
    <row r="87" spans="1:31">
      <c r="A87" s="438">
        <v>70</v>
      </c>
      <c r="B87" s="441" t="s">
        <v>64</v>
      </c>
      <c r="C87" s="441"/>
      <c r="D87" s="457">
        <f>Input!$QL$8</f>
        <v>0</v>
      </c>
      <c r="E87" s="457">
        <f>Input!$QM$8</f>
        <v>0</v>
      </c>
      <c r="F87" s="457">
        <f>Input!$QN$8</f>
        <v>0</v>
      </c>
      <c r="G87" s="457">
        <f>Input!$QO$8</f>
        <v>0</v>
      </c>
      <c r="H87" s="457">
        <f>Input!$QP$8</f>
        <v>0</v>
      </c>
      <c r="I87" s="457">
        <f>Input!$QQ$8</f>
        <v>0</v>
      </c>
      <c r="J87" s="457">
        <f>Input!$QR$8</f>
        <v>0</v>
      </c>
      <c r="K87" s="457">
        <f>Input!$QS$8</f>
        <v>0</v>
      </c>
      <c r="L87" s="457">
        <f>Input!$QT$8</f>
        <v>0</v>
      </c>
      <c r="M87" s="458">
        <f>D87+E87+F87+G87+H87+I87+J87+K87+L87</f>
        <v>0</v>
      </c>
      <c r="N87" s="440"/>
      <c r="Y87" s="442"/>
      <c r="Z87" s="592"/>
      <c r="AA87" s="532"/>
      <c r="AB87" s="596"/>
      <c r="AC87" s="444"/>
      <c r="AD87" s="444"/>
      <c r="AE87" s="444"/>
    </row>
    <row r="88" spans="1:31">
      <c r="A88" s="438">
        <v>72</v>
      </c>
      <c r="B88" s="440" t="s">
        <v>65</v>
      </c>
      <c r="C88" s="440"/>
      <c r="D88" s="457">
        <f>Input!$QU$8</f>
        <v>0</v>
      </c>
      <c r="E88" s="457">
        <f>Input!$QV$8</f>
        <v>0</v>
      </c>
      <c r="F88" s="457">
        <f>Input!$QW$8</f>
        <v>0</v>
      </c>
      <c r="G88" s="457">
        <f>Input!$QX$8</f>
        <v>0</v>
      </c>
      <c r="H88" s="457">
        <f>Input!$QY$8</f>
        <v>0</v>
      </c>
      <c r="I88" s="457">
        <f>Input!$QZ$8</f>
        <v>0</v>
      </c>
      <c r="J88" s="457">
        <f>Input!$RA$8</f>
        <v>0</v>
      </c>
      <c r="K88" s="457">
        <f>Input!$RB$8</f>
        <v>0</v>
      </c>
      <c r="L88" s="457">
        <f>Input!$RC$8</f>
        <v>-2330206</v>
      </c>
      <c r="M88" s="458">
        <f>D88+E88+F88+G88+H88+I88+J88+K88+L88</f>
        <v>-2330206</v>
      </c>
      <c r="N88" s="440"/>
      <c r="O88" s="446"/>
      <c r="P88" s="446"/>
      <c r="Y88" s="442"/>
      <c r="Z88" s="592"/>
      <c r="AA88" s="532"/>
      <c r="AB88" s="596"/>
      <c r="AC88" s="444"/>
      <c r="AD88" s="444"/>
      <c r="AE88" s="444"/>
    </row>
    <row r="89" spans="1:31" s="428" customFormat="1">
      <c r="A89" s="439"/>
      <c r="B89" s="440" t="s">
        <v>173</v>
      </c>
      <c r="C89" s="440"/>
      <c r="D89" s="457">
        <f>Input!$RD$8</f>
        <v>0</v>
      </c>
      <c r="E89" s="457">
        <f>Input!$RE$8</f>
        <v>0</v>
      </c>
      <c r="F89" s="457">
        <f>Input!$RF$8</f>
        <v>0</v>
      </c>
      <c r="G89" s="457">
        <f>Input!$RG$8</f>
        <v>0</v>
      </c>
      <c r="H89" s="457">
        <f>Input!$RH$8</f>
        <v>0</v>
      </c>
      <c r="I89" s="457">
        <f>Input!$RI$8</f>
        <v>0</v>
      </c>
      <c r="J89" s="457">
        <f>Input!$RJ$8</f>
        <v>0</v>
      </c>
      <c r="K89" s="457">
        <f>Input!$RK$8</f>
        <v>0</v>
      </c>
      <c r="L89" s="457">
        <f>Input!$RL$8</f>
        <v>0</v>
      </c>
      <c r="M89" s="458">
        <f t="shared" ref="M89:M91" si="23">D89+E89+F89+G89+H89+I89+J89+K89+L89</f>
        <v>0</v>
      </c>
      <c r="N89" s="440"/>
      <c r="O89" s="1188" t="s">
        <v>1313</v>
      </c>
      <c r="P89" s="1189"/>
      <c r="Q89" s="1189"/>
      <c r="R89" s="1189"/>
      <c r="S89" s="1189"/>
      <c r="T89" s="1189"/>
      <c r="U89" s="1190"/>
      <c r="Y89" s="442"/>
      <c r="Z89" s="592"/>
      <c r="AA89" s="532"/>
      <c r="AB89" s="596"/>
    </row>
    <row r="90" spans="1:31" s="428" customFormat="1">
      <c r="A90" s="439"/>
      <c r="B90" s="440" t="s">
        <v>174</v>
      </c>
      <c r="C90" s="440"/>
      <c r="D90" s="457">
        <f>Input!$RM$8</f>
        <v>0</v>
      </c>
      <c r="E90" s="457">
        <f>Input!$RN$8</f>
        <v>0</v>
      </c>
      <c r="F90" s="457">
        <f>Input!$RO$8</f>
        <v>0</v>
      </c>
      <c r="G90" s="457">
        <f>Input!$RP$8</f>
        <v>0</v>
      </c>
      <c r="H90" s="457">
        <f>Input!$RQ$8</f>
        <v>0</v>
      </c>
      <c r="I90" s="457">
        <f>Input!$RR$8</f>
        <v>0</v>
      </c>
      <c r="J90" s="457">
        <f>Input!$RS$8</f>
        <v>0</v>
      </c>
      <c r="K90" s="457">
        <f>Input!$RT$8</f>
        <v>0</v>
      </c>
      <c r="L90" s="457">
        <f>Input!$RU$8</f>
        <v>0</v>
      </c>
      <c r="M90" s="458">
        <f t="shared" si="23"/>
        <v>0</v>
      </c>
      <c r="N90" s="440"/>
      <c r="O90" s="597" t="s">
        <v>209</v>
      </c>
      <c r="P90" s="598"/>
      <c r="Q90" s="597" t="s">
        <v>210</v>
      </c>
      <c r="R90" s="598"/>
      <c r="S90" s="491"/>
      <c r="T90" s="597" t="s">
        <v>211</v>
      </c>
      <c r="U90" s="598"/>
      <c r="Y90" s="442"/>
      <c r="Z90" s="592"/>
      <c r="AA90" s="532"/>
      <c r="AB90" s="596"/>
    </row>
    <row r="91" spans="1:31" s="428" customFormat="1">
      <c r="A91" s="439"/>
      <c r="B91" s="440" t="s">
        <v>175</v>
      </c>
      <c r="C91" s="440"/>
      <c r="D91" s="457">
        <f>Input!$RV$8</f>
        <v>0</v>
      </c>
      <c r="E91" s="457">
        <f>Input!$RW$8</f>
        <v>0</v>
      </c>
      <c r="F91" s="457">
        <f>Input!$RX$8</f>
        <v>0</v>
      </c>
      <c r="G91" s="457">
        <f>Input!$RY$8</f>
        <v>0</v>
      </c>
      <c r="H91" s="457">
        <f>Input!$RZ$8</f>
        <v>0</v>
      </c>
      <c r="I91" s="457">
        <f>Input!$SA$8</f>
        <v>0</v>
      </c>
      <c r="J91" s="457">
        <f>Input!$SB$8</f>
        <v>0</v>
      </c>
      <c r="K91" s="457">
        <f>Input!$SC$8</f>
        <v>0</v>
      </c>
      <c r="L91" s="457">
        <f>Input!$SD$8</f>
        <v>0</v>
      </c>
      <c r="M91" s="458">
        <f t="shared" si="23"/>
        <v>0</v>
      </c>
      <c r="N91" s="440"/>
      <c r="O91" s="475"/>
      <c r="P91" s="496"/>
      <c r="Q91" s="475"/>
      <c r="R91" s="496"/>
      <c r="T91" s="475"/>
      <c r="U91" s="496"/>
      <c r="Y91" s="442"/>
      <c r="Z91" s="592"/>
      <c r="AA91" s="532"/>
      <c r="AB91" s="596"/>
    </row>
    <row r="92" spans="1:31" s="428" customFormat="1">
      <c r="A92" s="439"/>
      <c r="B92" s="440" t="s">
        <v>66</v>
      </c>
      <c r="C92" s="440"/>
      <c r="D92" s="457">
        <f>Input!$SE$8</f>
        <v>1008200</v>
      </c>
      <c r="E92" s="457">
        <f>Input!$SF$8</f>
        <v>0</v>
      </c>
      <c r="F92" s="457">
        <f>Input!$SG$8</f>
        <v>0</v>
      </c>
      <c r="G92" s="457">
        <f>Input!$SH$8</f>
        <v>5149706</v>
      </c>
      <c r="H92" s="457">
        <f>Input!$SI$8</f>
        <v>0</v>
      </c>
      <c r="I92" s="457">
        <f>Input!$SJ$8</f>
        <v>0</v>
      </c>
      <c r="J92" s="457">
        <f>Input!$SK$8</f>
        <v>0</v>
      </c>
      <c r="K92" s="457">
        <f>Input!$SL$8</f>
        <v>0</v>
      </c>
      <c r="L92" s="457">
        <f>Input!$SM$8</f>
        <v>0</v>
      </c>
      <c r="M92" s="458">
        <f>D92+E92+F92+G92+H92+I92+J92+K92+L92</f>
        <v>6157906</v>
      </c>
      <c r="N92" s="440"/>
      <c r="O92" s="1191" t="str">
        <f>Input!UF$8</f>
        <v>Shelley Cowart</v>
      </c>
      <c r="P92" s="1192"/>
      <c r="Q92" s="1191" t="str">
        <f>Input!$UG$8</f>
        <v>(409)984-6137</v>
      </c>
      <c r="R92" s="1192"/>
      <c r="T92" s="1193" t="str">
        <f>HYPERLINK("Mailto:"&amp;Input!$UH$8,Input!$UH$8)</f>
        <v>cowartsr@lamarpa.edu</v>
      </c>
      <c r="U92" s="1192"/>
      <c r="Y92" s="442"/>
      <c r="Z92" s="592"/>
      <c r="AA92" s="543"/>
      <c r="AB92" s="596"/>
    </row>
    <row r="93" spans="1:31" ht="13.8" thickBot="1">
      <c r="B93" s="599" t="s">
        <v>57</v>
      </c>
      <c r="C93" s="599"/>
      <c r="D93" s="600">
        <f t="shared" ref="D93:K93" si="24">SUM(D85:D92)</f>
        <v>2773062</v>
      </c>
      <c r="E93" s="600">
        <f t="shared" si="24"/>
        <v>-246454</v>
      </c>
      <c r="F93" s="600">
        <f t="shared" si="24"/>
        <v>23792</v>
      </c>
      <c r="G93" s="600">
        <f t="shared" si="24"/>
        <v>6389919</v>
      </c>
      <c r="H93" s="600">
        <f t="shared" si="24"/>
        <v>1938</v>
      </c>
      <c r="I93" s="600">
        <f t="shared" si="24"/>
        <v>-655</v>
      </c>
      <c r="J93" s="600">
        <f t="shared" si="24"/>
        <v>1961</v>
      </c>
      <c r="K93" s="600">
        <f t="shared" si="24"/>
        <v>0</v>
      </c>
      <c r="L93" s="600">
        <f>SUM(L85:L92)</f>
        <v>-2280747</v>
      </c>
      <c r="M93" s="600">
        <f>D93+E93+F93+G93+H93+I93+J93+K93+L93</f>
        <v>6662816</v>
      </c>
      <c r="N93" s="440"/>
      <c r="O93" s="475"/>
      <c r="U93" s="496"/>
      <c r="Y93" s="442"/>
      <c r="Z93" s="592"/>
      <c r="AA93" s="543"/>
      <c r="AB93" s="596"/>
      <c r="AC93" s="444"/>
      <c r="AD93" s="444"/>
      <c r="AE93" s="444"/>
    </row>
    <row r="94" spans="1:31" ht="13.8" thickTop="1">
      <c r="C94" s="440"/>
      <c r="D94" s="601"/>
      <c r="E94" s="601"/>
      <c r="F94" s="601"/>
      <c r="G94" s="601"/>
      <c r="H94" s="601"/>
      <c r="I94" s="601"/>
      <c r="J94" s="601"/>
      <c r="K94" s="601"/>
      <c r="L94" s="601"/>
      <c r="M94" s="602"/>
      <c r="N94" s="440"/>
      <c r="O94" s="1179" t="s">
        <v>212</v>
      </c>
      <c r="P94" s="1180"/>
      <c r="Q94" s="1180"/>
      <c r="R94" s="1180"/>
      <c r="S94" s="1180"/>
      <c r="T94" s="1180"/>
      <c r="U94" s="1181"/>
      <c r="Y94" s="442"/>
      <c r="Z94" s="603"/>
      <c r="AA94" s="543"/>
      <c r="AB94" s="596"/>
      <c r="AC94" s="444"/>
      <c r="AD94" s="444"/>
      <c r="AE94" s="444"/>
    </row>
    <row r="95" spans="1:31">
      <c r="B95" s="440" t="s">
        <v>1333</v>
      </c>
      <c r="C95" s="441"/>
      <c r="D95" s="601"/>
      <c r="E95" s="601"/>
      <c r="F95" s="601"/>
      <c r="G95" s="601"/>
      <c r="H95" s="601"/>
      <c r="I95" s="601"/>
      <c r="J95" s="601"/>
      <c r="K95" s="601"/>
      <c r="L95" s="601"/>
      <c r="M95" s="602"/>
      <c r="N95" s="440"/>
      <c r="O95" s="1179"/>
      <c r="P95" s="1180"/>
      <c r="Q95" s="1180"/>
      <c r="R95" s="1180"/>
      <c r="S95" s="1180"/>
      <c r="T95" s="1180"/>
      <c r="U95" s="1181"/>
      <c r="Y95" s="442"/>
      <c r="Z95" s="442"/>
      <c r="AA95" s="604"/>
      <c r="AB95" s="605"/>
      <c r="AC95" s="444"/>
      <c r="AD95" s="444"/>
      <c r="AE95" s="444"/>
    </row>
    <row r="96" spans="1:31">
      <c r="B96" s="441" t="s">
        <v>79</v>
      </c>
      <c r="C96" s="440"/>
      <c r="D96" s="601"/>
      <c r="E96" s="601"/>
      <c r="F96" s="601"/>
      <c r="G96" s="601"/>
      <c r="H96" s="601"/>
      <c r="I96" s="601"/>
      <c r="J96" s="601"/>
      <c r="K96" s="601"/>
      <c r="L96" s="601"/>
      <c r="M96" s="602"/>
      <c r="N96" s="440"/>
      <c r="O96" s="503"/>
      <c r="P96" s="504"/>
      <c r="Q96" s="504"/>
      <c r="R96" s="504"/>
      <c r="S96" s="504"/>
      <c r="T96" s="504"/>
      <c r="U96" s="606"/>
      <c r="Y96" s="442"/>
      <c r="Z96" s="442"/>
      <c r="AA96" s="442"/>
      <c r="AB96" s="442"/>
      <c r="AC96" s="444"/>
      <c r="AD96" s="444"/>
      <c r="AE96" s="444"/>
    </row>
    <row r="97" spans="2:31">
      <c r="B97" s="428" t="s">
        <v>1280</v>
      </c>
      <c r="C97" s="440"/>
      <c r="D97" s="601"/>
      <c r="E97" s="601"/>
      <c r="F97" s="601"/>
      <c r="G97" s="601"/>
      <c r="H97" s="601"/>
      <c r="I97" s="601"/>
      <c r="J97" s="601"/>
      <c r="K97" s="601"/>
      <c r="L97" s="601"/>
      <c r="M97" s="602"/>
      <c r="N97" s="440"/>
      <c r="Y97" s="442"/>
      <c r="AC97" s="444"/>
      <c r="AD97" s="444"/>
      <c r="AE97" s="444"/>
    </row>
    <row r="98" spans="2:31">
      <c r="B98" s="440"/>
      <c r="C98" s="440"/>
      <c r="D98" s="601"/>
      <c r="E98" s="601"/>
      <c r="F98" s="601"/>
      <c r="G98" s="601"/>
      <c r="H98" s="601"/>
      <c r="I98" s="601"/>
      <c r="J98" s="601"/>
      <c r="K98" s="601"/>
      <c r="L98" s="601"/>
      <c r="M98" s="602"/>
      <c r="N98" s="440"/>
      <c r="O98" s="424"/>
      <c r="AC98" s="444"/>
      <c r="AD98" s="444"/>
      <c r="AE98" s="444"/>
    </row>
    <row r="99" spans="2:31">
      <c r="B99" s="440"/>
      <c r="C99" s="440"/>
      <c r="D99" s="440"/>
      <c r="E99" s="440"/>
      <c r="F99" s="440"/>
      <c r="G99" s="440"/>
      <c r="H99" s="440"/>
      <c r="I99" s="440"/>
      <c r="J99" s="440"/>
      <c r="K99" s="440"/>
      <c r="L99" s="440"/>
      <c r="M99" s="607" t="s">
        <v>93</v>
      </c>
      <c r="N99" s="440"/>
      <c r="O99" s="608"/>
      <c r="AC99" s="444"/>
      <c r="AD99" s="444"/>
      <c r="AE99" s="444"/>
    </row>
    <row r="100" spans="2:31">
      <c r="B100" s="428" t="s">
        <v>1281</v>
      </c>
      <c r="C100" s="440"/>
      <c r="D100" s="440"/>
      <c r="E100" s="440"/>
      <c r="F100" s="440"/>
      <c r="G100" s="440"/>
      <c r="H100" s="440"/>
      <c r="I100" s="440"/>
      <c r="J100" s="440"/>
      <c r="K100" s="440"/>
      <c r="L100" s="440"/>
      <c r="M100" s="457">
        <f>Input!$SN$8</f>
        <v>6662816</v>
      </c>
      <c r="N100" s="440"/>
      <c r="O100" s="608"/>
      <c r="AC100" s="444"/>
      <c r="AD100" s="444"/>
      <c r="AE100" s="444"/>
    </row>
    <row r="101" spans="2:31">
      <c r="B101" s="440" t="s">
        <v>92</v>
      </c>
      <c r="C101" s="440"/>
      <c r="D101" s="440"/>
      <c r="E101" s="440"/>
      <c r="F101" s="440"/>
      <c r="G101" s="440"/>
      <c r="H101" s="440"/>
      <c r="I101" s="440"/>
      <c r="J101" s="440"/>
      <c r="K101" s="440"/>
      <c r="L101" s="440"/>
      <c r="M101" s="609">
        <f>M93-M100</f>
        <v>0</v>
      </c>
      <c r="N101" s="440"/>
      <c r="O101" s="608"/>
      <c r="AC101" s="444"/>
      <c r="AD101" s="444"/>
      <c r="AE101" s="444"/>
    </row>
    <row r="102" spans="2:31">
      <c r="B102" s="440"/>
      <c r="C102" s="440"/>
      <c r="D102" s="440"/>
      <c r="E102" s="440"/>
      <c r="F102" s="440"/>
      <c r="G102" s="440"/>
      <c r="H102" s="440"/>
      <c r="I102" s="440"/>
      <c r="J102" s="440"/>
      <c r="K102" s="440"/>
      <c r="L102" s="610" t="str">
        <f>IF($L$119&lt;&gt;Input!$F$8,"Out of Balance","Balanced")</f>
        <v>Balanced</v>
      </c>
      <c r="M102" s="611" t="str">
        <f>IF(M100&lt;&gt;M93,"Out of Balance","Balanced")</f>
        <v>Balanced</v>
      </c>
      <c r="N102" s="440"/>
      <c r="O102" s="608"/>
      <c r="AC102" s="444"/>
      <c r="AD102" s="444"/>
      <c r="AE102" s="444"/>
    </row>
    <row r="103" spans="2:31">
      <c r="B103" s="440"/>
      <c r="C103" s="440"/>
      <c r="D103" s="440"/>
      <c r="E103" s="440"/>
      <c r="F103" s="440"/>
      <c r="G103" s="440"/>
      <c r="H103" s="440"/>
      <c r="I103" s="440"/>
      <c r="J103" s="440"/>
      <c r="K103" s="440"/>
      <c r="L103" s="440"/>
      <c r="M103" s="440"/>
      <c r="N103" s="440"/>
      <c r="O103" s="424"/>
      <c r="AC103" s="444"/>
      <c r="AD103" s="444"/>
      <c r="AE103" s="444"/>
    </row>
    <row r="104" spans="2:31">
      <c r="B104" s="440"/>
      <c r="C104" s="440"/>
      <c r="D104" s="440"/>
      <c r="E104" s="440"/>
      <c r="F104" s="440"/>
      <c r="G104" s="440"/>
      <c r="H104" s="440"/>
      <c r="I104" s="440"/>
      <c r="J104" s="440"/>
      <c r="K104" s="440"/>
      <c r="L104" s="440"/>
      <c r="M104" s="440"/>
      <c r="N104" s="440"/>
      <c r="O104" s="424"/>
      <c r="AC104" s="444"/>
      <c r="AD104" s="444"/>
      <c r="AE104" s="444"/>
    </row>
    <row r="105" spans="2:31">
      <c r="B105" s="428"/>
      <c r="C105" s="428"/>
      <c r="D105" s="458">
        <f>SUM($D$10:$D$14)+SUM($D$19:$D$28)+SUM($D$32:$D$41)+$D$47+SUM($D$50:$D$55)+SUM($D$60:$D$70)+SUM($D$74:$D$77)+SUM($D$81:$D$82)+SUM($D$87:$D$92)</f>
        <v>41367842</v>
      </c>
      <c r="E105" s="458">
        <f>SUM($E$10:$E$14)+SUM($E$19:$E$28)+SUM($E$32:$E$41)+$E$47+SUM($E$50:$E$55)+SUM($E$60:$E$70)+SUM($E$74:$E$77)+SUM($E$81:$E$82)+SUM($E$87:$E$92)</f>
        <v>5123544</v>
      </c>
      <c r="F105" s="458">
        <f>SUM($F$10:$F$14)+SUM($F$19:$F$28)+SUM($F$32:$F$41)+$F$47+SUM($F$50:$F$55)+SUM($F$60:$F$70)+SUM($F$74:$F$77)+SUM($F$81:$F$82)+SUM($F$87:$F$92)</f>
        <v>2447743</v>
      </c>
      <c r="G105" s="458">
        <f>SUM($G$10:$G$14)+SUM($G$19:$G$28)+SUM($G$32:$G$41)+$G$47+SUM($G$50:$G$55)+SUM($G$60:$G$70)+SUM($G$74:$G$77)+SUM($G$81:$G$82)+SUM($G$87:$G$92)</f>
        <v>34646149</v>
      </c>
      <c r="H105" s="458">
        <f>SUM($H$10:$H$14)+SUM($H$19:$H$28)+SUM($H$32:$H$41)+$H$47+SUM($H$50:$H$55)+SUM($H$60:$H$70)+SUM($H$74:$H$77)+SUM($H$81:$H$82)+SUM($H$87:$H$92)</f>
        <v>1938</v>
      </c>
      <c r="I105" s="458">
        <f>SUM($I$10:$I$14)+SUM($I$19:$I$28)+SUM($I$32:$I$41)+$I$47+SUM($I$50:$I$55)+SUM($I$60:$I$70)+SUM($I$74:$I$77)+SUM($I$81:$I$82)+SUM($I$87:$I$92)</f>
        <v>-655</v>
      </c>
      <c r="J105" s="458">
        <f>SUM($J$10:$J$14)+SUM($J$19:$J$28)+SUM($J$32:$J$41)+$J$47+SUM($J$50:$J$55)+SUM($J$60:$J$70)+SUM($J$74:$J$77)+SUM($J$81:$J$82)+SUM($J$87:$J$92)</f>
        <v>1961</v>
      </c>
      <c r="K105" s="458">
        <f>SUM($K$10:$K$14)+SUM($K$19:$K$28)+SUM($K$32:$K$41)+$K$47+SUM($K$50:$K$55)+SUM($K$60:$K$70)+SUM($K$74:$K$77)+SUM($K$81:$K$82)+SUM($K$87:$K$92)</f>
        <v>0</v>
      </c>
      <c r="L105" s="458">
        <f>SUM($L$10:$L$14)+SUM($L$19:$L$28)+SUM($L$32:$L$41)+$L$47+SUM($L$50:$L$55)+SUM($L$60:$L$70)+SUM($L$74:$L$77)+SUM($L$81:$L$82)+SUM($L$87:$L$92)</f>
        <v>-2280747</v>
      </c>
      <c r="M105" s="458"/>
      <c r="N105" s="428"/>
      <c r="O105" s="458"/>
      <c r="P105" s="612">
        <f>M18-INT(M18)</f>
        <v>0</v>
      </c>
      <c r="AC105" s="444"/>
      <c r="AD105" s="444"/>
      <c r="AE105" s="444"/>
    </row>
    <row r="106" spans="2:31">
      <c r="B106" s="428"/>
      <c r="C106" s="428"/>
      <c r="D106" s="428"/>
      <c r="E106" s="428"/>
      <c r="F106" s="428"/>
      <c r="G106" s="428"/>
      <c r="H106" s="428"/>
      <c r="I106" s="428"/>
      <c r="J106" s="428"/>
      <c r="K106" s="428"/>
      <c r="L106" s="458">
        <f>SUM($D$105:$L$105)</f>
        <v>81307775</v>
      </c>
      <c r="M106" s="428"/>
      <c r="N106" s="428"/>
      <c r="O106" s="458"/>
      <c r="P106" s="612">
        <f>M31-INT(M31)</f>
        <v>0</v>
      </c>
      <c r="AC106" s="444"/>
      <c r="AD106" s="444"/>
      <c r="AE106" s="444"/>
    </row>
    <row r="107" spans="2:31">
      <c r="B107" s="428"/>
      <c r="C107" s="428"/>
      <c r="D107" s="428"/>
      <c r="E107" s="428"/>
      <c r="F107" s="428"/>
      <c r="G107" s="428"/>
      <c r="H107" s="428"/>
      <c r="I107" s="428"/>
      <c r="J107" s="428" t="s">
        <v>1283</v>
      </c>
      <c r="K107" s="428"/>
      <c r="L107" s="458">
        <f>$M$100</f>
        <v>6662816</v>
      </c>
      <c r="M107" s="428"/>
      <c r="N107" s="428"/>
      <c r="O107" s="458"/>
      <c r="P107" s="612">
        <f>M93-INT(M93)</f>
        <v>0</v>
      </c>
      <c r="AC107" s="444"/>
      <c r="AD107" s="444"/>
      <c r="AE107" s="444"/>
    </row>
    <row r="108" spans="2:31">
      <c r="B108" s="428"/>
      <c r="C108" s="428"/>
      <c r="D108" s="428"/>
      <c r="E108" s="428"/>
      <c r="F108" s="428"/>
      <c r="G108" s="428"/>
      <c r="H108" s="428"/>
      <c r="I108" s="428"/>
      <c r="J108" s="428" t="s">
        <v>1282</v>
      </c>
      <c r="K108" s="428"/>
      <c r="L108" s="470">
        <f>$Q$32</f>
        <v>5908505</v>
      </c>
      <c r="M108" s="428"/>
      <c r="N108" s="428"/>
      <c r="O108" s="458"/>
      <c r="AC108" s="444"/>
      <c r="AD108" s="444"/>
      <c r="AE108" s="444"/>
    </row>
    <row r="109" spans="2:31">
      <c r="B109" s="428"/>
      <c r="C109" s="428"/>
      <c r="D109" s="428"/>
      <c r="E109" s="428"/>
      <c r="F109" s="428"/>
      <c r="G109" s="428"/>
      <c r="H109" s="428"/>
      <c r="I109" s="428"/>
      <c r="J109" s="428" t="s">
        <v>1282</v>
      </c>
      <c r="K109" s="428"/>
      <c r="L109" s="470">
        <f>$R$34</f>
        <v>-1482367</v>
      </c>
      <c r="M109" s="428"/>
      <c r="N109" s="428"/>
      <c r="O109" s="458"/>
      <c r="AC109" s="444"/>
      <c r="AD109" s="444"/>
      <c r="AE109" s="444"/>
    </row>
    <row r="110" spans="2:31">
      <c r="B110" s="428"/>
      <c r="C110" s="428"/>
      <c r="D110" s="428"/>
      <c r="E110" s="428"/>
      <c r="F110" s="428"/>
      <c r="G110" s="428"/>
      <c r="H110" s="428"/>
      <c r="I110" s="428"/>
      <c r="J110" s="428" t="s">
        <v>29</v>
      </c>
      <c r="K110" s="428"/>
      <c r="L110" s="470">
        <f>SUM($P$60:$P$68)</f>
        <v>6157905</v>
      </c>
      <c r="M110" s="428"/>
      <c r="N110" s="428"/>
      <c r="O110" s="458"/>
      <c r="AC110" s="444"/>
      <c r="AD110" s="444"/>
      <c r="AE110" s="444"/>
    </row>
    <row r="111" spans="2:31">
      <c r="B111" s="428"/>
      <c r="C111" s="428"/>
      <c r="D111" s="428"/>
      <c r="E111" s="428"/>
      <c r="F111" s="428"/>
      <c r="G111" s="428"/>
      <c r="H111" s="428"/>
      <c r="I111" s="428"/>
      <c r="J111" s="428" t="s">
        <v>213</v>
      </c>
      <c r="K111" s="428"/>
      <c r="L111" s="458">
        <f>$Q$64</f>
        <v>0</v>
      </c>
      <c r="M111" s="428"/>
      <c r="N111" s="428"/>
      <c r="O111" s="458"/>
      <c r="AC111" s="444"/>
      <c r="AD111" s="444"/>
      <c r="AE111" s="444"/>
    </row>
    <row r="112" spans="2:31">
      <c r="B112" s="428"/>
      <c r="C112" s="428"/>
      <c r="D112" s="428"/>
      <c r="E112" s="428"/>
      <c r="F112" s="428"/>
      <c r="G112" s="428"/>
      <c r="H112" s="428"/>
      <c r="I112" s="428"/>
      <c r="J112" s="428" t="s">
        <v>214</v>
      </c>
      <c r="K112" s="428"/>
      <c r="L112" s="470">
        <f>SUM($V$60:$V$67)</f>
        <v>0</v>
      </c>
      <c r="M112" s="428"/>
      <c r="N112" s="428"/>
      <c r="O112" s="458"/>
      <c r="AC112" s="444"/>
      <c r="AD112" s="444"/>
      <c r="AE112" s="444"/>
    </row>
    <row r="113" spans="1:31">
      <c r="B113" s="428"/>
      <c r="C113" s="428"/>
      <c r="D113" s="428"/>
      <c r="E113" s="428"/>
      <c r="F113" s="428"/>
      <c r="G113" s="428"/>
      <c r="H113" s="428"/>
      <c r="I113" s="428"/>
      <c r="J113" s="428" t="s">
        <v>126</v>
      </c>
      <c r="K113" s="428"/>
      <c r="L113" s="470">
        <f>SUM($W$60:$W$67)</f>
        <v>0</v>
      </c>
      <c r="M113" s="428"/>
      <c r="N113" s="428"/>
      <c r="O113" s="458"/>
      <c r="AC113" s="444"/>
      <c r="AD113" s="444"/>
      <c r="AE113" s="444"/>
    </row>
    <row r="114" spans="1:31">
      <c r="B114" s="428"/>
      <c r="C114" s="428"/>
      <c r="D114" s="428"/>
      <c r="E114" s="428"/>
      <c r="F114" s="428"/>
      <c r="G114" s="428"/>
      <c r="H114" s="428"/>
      <c r="I114" s="428"/>
      <c r="J114" s="428" t="s">
        <v>169</v>
      </c>
      <c r="K114" s="428"/>
      <c r="L114" s="470">
        <f>SUM($AA$60:$AA$68)</f>
        <v>31328690</v>
      </c>
      <c r="M114" s="428"/>
      <c r="N114" s="428"/>
      <c r="O114" s="458"/>
      <c r="AC114" s="444"/>
      <c r="AD114" s="444"/>
      <c r="AE114" s="444"/>
    </row>
    <row r="115" spans="1:31">
      <c r="B115" s="428"/>
      <c r="C115" s="428"/>
      <c r="D115" s="428"/>
      <c r="E115" s="428"/>
      <c r="F115" s="428"/>
      <c r="G115" s="428"/>
      <c r="H115" s="428"/>
      <c r="I115" s="428"/>
      <c r="J115" s="428" t="s">
        <v>215</v>
      </c>
      <c r="K115" s="428"/>
      <c r="L115" s="470">
        <f>$R$77</f>
        <v>2835116</v>
      </c>
      <c r="M115" s="428"/>
      <c r="N115" s="428"/>
      <c r="O115" s="458"/>
      <c r="AC115" s="444"/>
      <c r="AD115" s="444"/>
      <c r="AE115" s="444"/>
    </row>
    <row r="116" spans="1:31">
      <c r="B116" s="428"/>
      <c r="C116" s="428"/>
      <c r="D116" s="428"/>
      <c r="E116" s="428"/>
      <c r="F116" s="428"/>
      <c r="G116" s="428"/>
      <c r="H116" s="428"/>
      <c r="I116" s="428"/>
      <c r="J116" s="428" t="s">
        <v>215</v>
      </c>
      <c r="K116" s="428"/>
      <c r="L116" s="613">
        <f>$R$80</f>
        <v>0</v>
      </c>
      <c r="M116" s="428"/>
      <c r="N116" s="428"/>
      <c r="O116" s="458"/>
      <c r="AC116" s="444"/>
      <c r="AD116" s="444"/>
      <c r="AE116" s="444"/>
    </row>
    <row r="117" spans="1:31">
      <c r="B117" s="428"/>
      <c r="C117" s="428"/>
      <c r="D117" s="428"/>
      <c r="E117" s="428"/>
      <c r="F117" s="428"/>
      <c r="G117" s="428"/>
      <c r="H117" s="428"/>
      <c r="I117" s="428"/>
      <c r="J117" s="428"/>
      <c r="K117" s="428"/>
      <c r="L117" s="458">
        <f>SUM(L106:L116)</f>
        <v>132718440</v>
      </c>
      <c r="M117" s="428"/>
      <c r="N117" s="428"/>
      <c r="O117" s="458"/>
      <c r="AC117" s="444"/>
      <c r="AD117" s="444"/>
      <c r="AE117" s="444"/>
    </row>
    <row r="118" spans="1:31" s="428" customFormat="1">
      <c r="A118" s="439"/>
      <c r="J118" s="428" t="s">
        <v>1024</v>
      </c>
      <c r="L118" s="504">
        <f>Input!E8</f>
        <v>23485</v>
      </c>
    </row>
    <row r="119" spans="1:31" s="428" customFormat="1">
      <c r="A119" s="439"/>
      <c r="L119" s="609">
        <f>SUM(L117:L118)</f>
        <v>132741925</v>
      </c>
    </row>
  </sheetData>
  <mergeCells count="32">
    <mergeCell ref="G59:K59"/>
    <mergeCell ref="V70:W70"/>
    <mergeCell ref="P71:Q71"/>
    <mergeCell ref="O55:R55"/>
    <mergeCell ref="T55:X55"/>
    <mergeCell ref="P10:P11"/>
    <mergeCell ref="Z55:AB55"/>
    <mergeCell ref="AB56:AB59"/>
    <mergeCell ref="AA56:AA59"/>
    <mergeCell ref="T56:T59"/>
    <mergeCell ref="U56:U59"/>
    <mergeCell ref="V56:V59"/>
    <mergeCell ref="W56:W59"/>
    <mergeCell ref="Z56:Z59"/>
    <mergeCell ref="B6:M6"/>
    <mergeCell ref="B2:F2"/>
    <mergeCell ref="B3:F3"/>
    <mergeCell ref="B4:F4"/>
    <mergeCell ref="P4:Q4"/>
    <mergeCell ref="O94:U95"/>
    <mergeCell ref="O75:R75"/>
    <mergeCell ref="O19:R19"/>
    <mergeCell ref="O89:U89"/>
    <mergeCell ref="O92:P92"/>
    <mergeCell ref="Q92:R92"/>
    <mergeCell ref="T92:U92"/>
    <mergeCell ref="T19:X19"/>
    <mergeCell ref="O56:O59"/>
    <mergeCell ref="P56:P59"/>
    <mergeCell ref="Q56:Q59"/>
    <mergeCell ref="R56:R59"/>
    <mergeCell ref="X56:X59"/>
  </mergeCells>
  <conditionalFormatting sqref="G59:K59">
    <cfRule type="expression" dxfId="187" priority="5">
      <formula>OR($P$105&gt;0,$P$106&lt;&gt;0,$P$107&lt;&gt;0)</formula>
    </cfRule>
  </conditionalFormatting>
  <conditionalFormatting sqref="M101">
    <cfRule type="expression" dxfId="186" priority="13">
      <formula>$M$101&lt;&gt;0</formula>
    </cfRule>
  </conditionalFormatting>
  <conditionalFormatting sqref="M102">
    <cfRule type="expression" dxfId="185" priority="12">
      <formula>$M$93&lt;&gt;$M$100</formula>
    </cfRule>
  </conditionalFormatting>
  <conditionalFormatting sqref="O12">
    <cfRule type="expression" dxfId="184" priority="20">
      <formula>$P$12&lt;&gt;$M$12</formula>
    </cfRule>
  </conditionalFormatting>
  <conditionalFormatting sqref="O13">
    <cfRule type="expression" dxfId="183" priority="38">
      <formula>$P$13&lt;&gt;$M$13</formula>
    </cfRule>
  </conditionalFormatting>
  <conditionalFormatting sqref="P70">
    <cfRule type="expression" dxfId="182" priority="24">
      <formula>$P$69&lt;&gt;$M$69</formula>
    </cfRule>
  </conditionalFormatting>
  <conditionalFormatting sqref="P71">
    <cfRule type="expression" dxfId="181" priority="22">
      <formula>P69-INT(P69)</formula>
    </cfRule>
  </conditionalFormatting>
  <conditionalFormatting sqref="P88:Q93 U93:X93 T94:T95">
    <cfRule type="cellIs" dxfId="180" priority="19" stopIfTrue="1" operator="notEqual">
      <formula>#REF!</formula>
    </cfRule>
  </conditionalFormatting>
  <conditionalFormatting sqref="P89:Q89 T89:U89 O89:O90 R89:S91 T90 Q91">
    <cfRule type="cellIs" dxfId="179" priority="10" stopIfTrue="1" operator="notEqual">
      <formula>#REF!</formula>
    </cfRule>
  </conditionalFormatting>
  <conditionalFormatting sqref="Q35">
    <cfRule type="expression" dxfId="178" priority="7">
      <formula>#REF!&lt;&gt;0</formula>
    </cfRule>
  </conditionalFormatting>
  <conditionalFormatting sqref="Q36">
    <cfRule type="expression" dxfId="177" priority="9">
      <formula>#REF!&lt;&gt;#REF!</formula>
    </cfRule>
    <cfRule type="expression" dxfId="176" priority="29">
      <formula>#REF!&lt;&gt;#REF!</formula>
    </cfRule>
  </conditionalFormatting>
  <conditionalFormatting sqref="R35">
    <cfRule type="expression" dxfId="175" priority="8">
      <formula>#REF!&lt;&gt;0</formula>
    </cfRule>
  </conditionalFormatting>
  <conditionalFormatting sqref="R36">
    <cfRule type="expression" dxfId="174" priority="6">
      <formula>#REF!&lt;&gt;#REF!</formula>
    </cfRule>
    <cfRule type="expression" dxfId="173" priority="26">
      <formula>#REF!&lt;&gt;#REF!</formula>
    </cfRule>
  </conditionalFormatting>
  <conditionalFormatting sqref="R77 R80">
    <cfRule type="expression" dxfId="172" priority="15" stopIfTrue="1">
      <formula>$M$85&gt;=0</formula>
    </cfRule>
    <cfRule type="expression" priority="16">
      <formula>$M$85&lt;0</formula>
    </cfRule>
    <cfRule type="expression" dxfId="171" priority="33" stopIfTrue="1">
      <formula>$M$85&gt;=0</formula>
    </cfRule>
    <cfRule type="expression" priority="34">
      <formula>$M$85&lt;0</formula>
    </cfRule>
  </conditionalFormatting>
  <conditionalFormatting sqref="R84">
    <cfRule type="expression" priority="17" stopIfTrue="1">
      <formula>$M$85&lt;0</formula>
    </cfRule>
    <cfRule type="expression" dxfId="170" priority="18">
      <formula>$S$85&lt;&gt;0</formula>
    </cfRule>
    <cfRule type="expression" priority="35" stopIfTrue="1">
      <formula>$M$85&lt;0</formula>
    </cfRule>
    <cfRule type="expression" dxfId="169" priority="36">
      <formula>$S$85&lt;&gt;0</formula>
    </cfRule>
  </conditionalFormatting>
  <conditionalFormatting sqref="R89:U91">
    <cfRule type="cellIs" dxfId="168" priority="14" stopIfTrue="1" operator="notEqual">
      <formula>#REF!</formula>
    </cfRule>
  </conditionalFormatting>
  <conditionalFormatting sqref="T92:U92">
    <cfRule type="cellIs" dxfId="167" priority="3" stopIfTrue="1" operator="notEqual">
      <formula>#REF!</formula>
    </cfRule>
    <cfRule type="cellIs" dxfId="166" priority="4" stopIfTrue="1" operator="notEqual">
      <formula>#REF!</formula>
    </cfRule>
  </conditionalFormatting>
  <conditionalFormatting sqref="T92:X92">
    <cfRule type="cellIs" dxfId="165" priority="1" stopIfTrue="1" operator="notEqual">
      <formula>#REF!</formula>
    </cfRule>
  </conditionalFormatting>
  <conditionalFormatting sqref="U87:X91 O88:Q92 R90:T91 R90:S95">
    <cfRule type="cellIs" dxfId="164" priority="11" stopIfTrue="1" operator="notEqual">
      <formula>#REF!</formula>
    </cfRule>
  </conditionalFormatting>
  <conditionalFormatting sqref="V70">
    <cfRule type="expression" dxfId="163" priority="21">
      <formula>X68-INT(X68)</formula>
    </cfRule>
  </conditionalFormatting>
  <conditionalFormatting sqref="Y90:Y95 D93:M98">
    <cfRule type="cellIs" dxfId="162" priority="25" stopIfTrue="1" operator="notEqual">
      <formula>#REF!</formula>
    </cfRule>
  </conditionalFormatting>
  <conditionalFormatting sqref="AB72">
    <cfRule type="expression" dxfId="161" priority="23">
      <formula>$AB$71&lt;&gt;0</formula>
    </cfRule>
  </conditionalFormatting>
  <hyperlinks>
    <hyperlink ref="O2" location="Index!A1" display="Return to Index" xr:uid="{00000000-0004-0000-2400-000000000000}"/>
  </hyperlinks>
  <printOptions horizontalCentered="1"/>
  <pageMargins left="0.25" right="0.25" top="0.2" bottom="0.2" header="0.5" footer="0.5"/>
  <pageSetup scale="10" pageOrder="overThenDown"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K100"/>
  <sheetViews>
    <sheetView showGridLines="0" zoomScale="90" zoomScaleNormal="90" workbookViewId="0">
      <selection activeCell="G4" sqref="G4"/>
    </sheetView>
  </sheetViews>
  <sheetFormatPr defaultRowHeight="13.2" outlineLevelRow="1"/>
  <cols>
    <col min="1" max="1" width="33.6640625" customWidth="1"/>
    <col min="2" max="2" width="15" customWidth="1"/>
    <col min="3" max="3" width="13.6640625" customWidth="1"/>
    <col min="4" max="4" width="14.6640625" customWidth="1"/>
    <col min="5" max="5" width="17.44140625" customWidth="1"/>
    <col min="6" max="6" width="3" customWidth="1"/>
    <col min="7" max="7" width="13" customWidth="1"/>
    <col min="8" max="8" width="14.5546875" customWidth="1"/>
    <col min="9" max="9" width="13.109375" customWidth="1"/>
    <col min="10" max="10" width="13.6640625" customWidth="1"/>
    <col min="11" max="11" width="16.5546875" customWidth="1"/>
  </cols>
  <sheetData>
    <row r="1" spans="1:11" ht="13.8" thickBot="1">
      <c r="G1" s="16" t="s">
        <v>101</v>
      </c>
      <c r="K1" s="270" t="s">
        <v>1079</v>
      </c>
    </row>
    <row r="2" spans="1:11">
      <c r="G2" s="177" t="s">
        <v>1608</v>
      </c>
    </row>
    <row r="3" spans="1:11">
      <c r="A3" s="1"/>
      <c r="F3" s="16"/>
      <c r="G3" s="16" t="s">
        <v>1609</v>
      </c>
    </row>
    <row r="5" spans="1:11" ht="13.8" thickBot="1"/>
    <row r="6" spans="1:11" ht="14.4" thickTop="1" thickBot="1">
      <c r="B6" s="1109" t="s">
        <v>162</v>
      </c>
      <c r="C6" s="1110"/>
      <c r="D6" s="1110"/>
      <c r="E6" s="1111"/>
      <c r="F6" s="121"/>
      <c r="G6" s="1112" t="s">
        <v>163</v>
      </c>
      <c r="H6" s="1113"/>
      <c r="I6" s="1113"/>
      <c r="J6" s="1113"/>
      <c r="K6" s="1114"/>
    </row>
    <row r="7" spans="1:11" ht="13.8" thickTop="1">
      <c r="B7" s="1115" t="s">
        <v>164</v>
      </c>
      <c r="C7" s="1118" t="s">
        <v>165</v>
      </c>
      <c r="D7" s="1118" t="s">
        <v>192</v>
      </c>
      <c r="E7" s="1121" t="s">
        <v>1475</v>
      </c>
      <c r="F7" s="122"/>
      <c r="G7" s="1124" t="s">
        <v>166</v>
      </c>
      <c r="H7" s="1118" t="s">
        <v>165</v>
      </c>
      <c r="I7" s="1127" t="s">
        <v>167</v>
      </c>
      <c r="J7" s="1130" t="s">
        <v>168</v>
      </c>
      <c r="K7" s="1131" t="s">
        <v>1476</v>
      </c>
    </row>
    <row r="8" spans="1:11">
      <c r="B8" s="1116"/>
      <c r="C8" s="1119"/>
      <c r="D8" s="1119"/>
      <c r="E8" s="1122"/>
      <c r="F8" s="122"/>
      <c r="G8" s="1125"/>
      <c r="H8" s="1119"/>
      <c r="I8" s="1128"/>
      <c r="J8" s="1119"/>
      <c r="K8" s="1132"/>
    </row>
    <row r="9" spans="1:11">
      <c r="B9" s="1116"/>
      <c r="C9" s="1119"/>
      <c r="D9" s="1119"/>
      <c r="E9" s="1122"/>
      <c r="F9" s="122"/>
      <c r="G9" s="1125"/>
      <c r="H9" s="1119"/>
      <c r="I9" s="1128"/>
      <c r="J9" s="1119"/>
      <c r="K9" s="1132"/>
    </row>
    <row r="10" spans="1:11" ht="24.75" customHeight="1">
      <c r="B10" s="1117"/>
      <c r="C10" s="1120"/>
      <c r="D10" s="1120"/>
      <c r="E10" s="1123"/>
      <c r="F10" s="122"/>
      <c r="G10" s="1126"/>
      <c r="H10" s="1120"/>
      <c r="I10" s="1129"/>
      <c r="J10" s="1120"/>
      <c r="K10" s="1133"/>
    </row>
    <row r="11" spans="1:11" hidden="1" outlineLevel="1">
      <c r="A11" s="186" t="str">
        <f>'LIT Chrts'!$A$1</f>
        <v>Lamar Institute of Technology</v>
      </c>
      <c r="B11" s="162">
        <f>'LIT FGD'!$O$60</f>
        <v>14057590</v>
      </c>
      <c r="C11" s="163">
        <f>'LIT FGD'!$P$60</f>
        <v>621046</v>
      </c>
      <c r="D11" s="194"/>
      <c r="E11" s="164">
        <f>'LIT FGD'!$R$60</f>
        <v>14678636</v>
      </c>
      <c r="F11" s="122"/>
      <c r="G11" s="165">
        <f>'LIT FGD'!$T$60</f>
        <v>14057590</v>
      </c>
      <c r="H11" s="163">
        <f>'LIT FGD'!$U$60</f>
        <v>621046</v>
      </c>
      <c r="I11" s="166">
        <f>'LIT FGD'!$V$60</f>
        <v>0</v>
      </c>
      <c r="J11" s="163">
        <f>'LIT FGD'!$W$60</f>
        <v>0</v>
      </c>
      <c r="K11" s="167">
        <f>'LIT FGD'!$X$60</f>
        <v>14678636</v>
      </c>
    </row>
    <row r="12" spans="1:11" hidden="1" outlineLevel="1">
      <c r="A12" s="186" t="str">
        <f>'LSCO Chrts'!$A$1</f>
        <v>Lamar State College - Orange</v>
      </c>
      <c r="B12" s="162">
        <f>'LSCO FGD'!$O$60</f>
        <v>7124752</v>
      </c>
      <c r="C12" s="163">
        <f>'LSCO FGD'!$P$60</f>
        <v>175099</v>
      </c>
      <c r="D12" s="194"/>
      <c r="E12" s="164">
        <f>'LSCO FGD'!$R$60</f>
        <v>7299851</v>
      </c>
      <c r="F12" s="122"/>
      <c r="G12" s="165">
        <f>'LSCO FGD'!$T$60</f>
        <v>7124752</v>
      </c>
      <c r="H12" s="163">
        <f>'LSCO FGD'!$U$60</f>
        <v>175099</v>
      </c>
      <c r="I12" s="166">
        <f>'LSCO FGD'!$V$60</f>
        <v>407233</v>
      </c>
      <c r="J12" s="163">
        <f>'LSCO FGD'!$W$60</f>
        <v>675993</v>
      </c>
      <c r="K12" s="167">
        <f>'LSCO FGD'!$X$60</f>
        <v>6216625</v>
      </c>
    </row>
    <row r="13" spans="1:11" hidden="1" outlineLevel="1">
      <c r="A13" s="186" t="str">
        <f>'LSCPA Chrts'!$A$1</f>
        <v>Lamar State College - Port Arthur</v>
      </c>
      <c r="B13" s="162">
        <f>'LSCPA FGD'!$O$60</f>
        <v>9237451</v>
      </c>
      <c r="C13" s="163">
        <f>'LSCPA FGD'!$P$60</f>
        <v>5840800</v>
      </c>
      <c r="D13" s="194"/>
      <c r="E13" s="164">
        <f>'LSCPA FGD'!$R$60</f>
        <v>15078251</v>
      </c>
      <c r="F13" s="122"/>
      <c r="G13" s="165">
        <f>'LSCPA FGD'!$T$60</f>
        <v>9237451</v>
      </c>
      <c r="H13" s="163">
        <f>'LSCPA FGD'!$U$60</f>
        <v>5840800</v>
      </c>
      <c r="I13" s="166">
        <f>'LSCPA FGD'!$V$60</f>
        <v>0</v>
      </c>
      <c r="J13" s="163">
        <f>'LSCPA FGD'!$W$60</f>
        <v>0</v>
      </c>
      <c r="K13" s="167">
        <f>'LSCPA FGD'!$X$60</f>
        <v>15078251</v>
      </c>
    </row>
    <row r="14" spans="1:11" ht="14.25" hidden="1" customHeight="1" outlineLevel="1">
      <c r="A14" s="186" t="str">
        <f>'TSTCH Chrts'!$A$1</f>
        <v>Texas State Technical College - Harlingen</v>
      </c>
      <c r="B14" s="162">
        <f>'TSTCH FGD'!$O$60</f>
        <v>20830613</v>
      </c>
      <c r="C14" s="163">
        <f>'TSTCH FGD'!$P$60</f>
        <v>849058</v>
      </c>
      <c r="D14" s="194"/>
      <c r="E14" s="164">
        <f>'TSTCH FGD'!$R$60</f>
        <v>21679671</v>
      </c>
      <c r="F14" s="122"/>
      <c r="G14" s="165">
        <f>'TSTCH FGD'!$T$60</f>
        <v>20830613</v>
      </c>
      <c r="H14" s="163">
        <f>'TSTCH FGD'!$U$60</f>
        <v>849058</v>
      </c>
      <c r="I14" s="166">
        <f>'TSTCH FGD'!$V$60</f>
        <v>0</v>
      </c>
      <c r="J14" s="163">
        <f>'TSTCH FGD'!$W$60</f>
        <v>0</v>
      </c>
      <c r="K14" s="167">
        <f>'TSTCH FGD'!$X$60</f>
        <v>21679671</v>
      </c>
    </row>
    <row r="15" spans="1:11" ht="14.25" hidden="1" customHeight="1" outlineLevel="1">
      <c r="A15" s="186" t="str">
        <f>'TSTCM Chrts'!$A$1</f>
        <v>Texas State Technical College - Marshall</v>
      </c>
      <c r="B15" s="162">
        <f>'TSTCM FGD'!$O$60</f>
        <v>4496522</v>
      </c>
      <c r="C15" s="163">
        <f>'TSTCM FGD'!$P$60</f>
        <v>372944</v>
      </c>
      <c r="D15" s="194"/>
      <c r="E15" s="164">
        <f>'TSTCM FGD'!$R$60</f>
        <v>4869466</v>
      </c>
      <c r="F15" s="122"/>
      <c r="G15" s="165">
        <f>'TSTCM FGD'!$T$60</f>
        <v>4496522</v>
      </c>
      <c r="H15" s="163">
        <f>'TSTCM FGD'!$U$60</f>
        <v>372944</v>
      </c>
      <c r="I15" s="166">
        <f>'TSTCM FGD'!$V$60</f>
        <v>0</v>
      </c>
      <c r="J15" s="163">
        <f>'TSTCM FGD'!$W$60</f>
        <v>0</v>
      </c>
      <c r="K15" s="167">
        <f>'TSTCM FGD'!$X$60</f>
        <v>4869466</v>
      </c>
    </row>
    <row r="16" spans="1:11" ht="14.25" hidden="1" customHeight="1" outlineLevel="1">
      <c r="A16" s="186" t="str">
        <f>'TSTCW Chrts'!$A$1</f>
        <v>Texas State Technical College - Waco</v>
      </c>
      <c r="B16" s="162">
        <f>'TSTCW FGD'!$O$60</f>
        <v>38954508</v>
      </c>
      <c r="C16" s="163">
        <f>'TSTCW FGD'!$P$60</f>
        <v>13900315</v>
      </c>
      <c r="D16" s="194"/>
      <c r="E16" s="164">
        <f>'TSTCW FGD'!$R$60</f>
        <v>52854823</v>
      </c>
      <c r="F16" s="122"/>
      <c r="G16" s="165">
        <f>'TSTCW FGD'!$T$60</f>
        <v>38954508</v>
      </c>
      <c r="H16" s="163">
        <f>'TSTCW FGD'!$U$60</f>
        <v>13900315</v>
      </c>
      <c r="I16" s="166">
        <f>'TSTCW FGD'!$V$60</f>
        <v>0</v>
      </c>
      <c r="J16" s="163">
        <f>'TSTCW FGD'!$W$60</f>
        <v>0</v>
      </c>
      <c r="K16" s="167">
        <f>'TSTCW FGD'!$X$60</f>
        <v>52854823</v>
      </c>
    </row>
    <row r="17" spans="1:11" ht="15" hidden="1" customHeight="1" outlineLevel="1">
      <c r="A17" s="186" t="str">
        <f>'TSTCWT Chrts'!$A$1</f>
        <v>Texas State Technical College - West Texas</v>
      </c>
      <c r="B17" s="162">
        <f>'TSTCWT FGD'!$O$60</f>
        <v>10029648</v>
      </c>
      <c r="C17" s="163">
        <f>'TSTCWT FGD'!$P$60</f>
        <v>829341</v>
      </c>
      <c r="D17" s="194"/>
      <c r="E17" s="164">
        <f>'TSTCWT FGD'!$R$60</f>
        <v>10858989</v>
      </c>
      <c r="F17" s="122"/>
      <c r="G17" s="165">
        <f>'TSTCWT FGD'!$T$60</f>
        <v>10029648</v>
      </c>
      <c r="H17" s="163">
        <f>'TSTCWT FGD'!$U$60</f>
        <v>829341</v>
      </c>
      <c r="I17" s="166">
        <f>'TSTCWT FGD'!$V$60</f>
        <v>0</v>
      </c>
      <c r="J17" s="163">
        <f>'TSTCWT FGD'!$W$60</f>
        <v>0</v>
      </c>
      <c r="K17" s="167">
        <f>'TSTCWT FGD'!$X$60</f>
        <v>10858989</v>
      </c>
    </row>
    <row r="18" spans="1:11" ht="13.8" collapsed="1" thickBot="1">
      <c r="A18" s="40" t="s">
        <v>14</v>
      </c>
      <c r="B18" s="123">
        <f>SUM(B11:B17)</f>
        <v>104731084</v>
      </c>
      <c r="C18" s="124">
        <f>SUM(C11:C17)</f>
        <v>22588603</v>
      </c>
      <c r="D18" s="179"/>
      <c r="E18" s="125">
        <f>SUM(E11:E17)</f>
        <v>127319687</v>
      </c>
      <c r="F18" s="180"/>
      <c r="G18" s="126">
        <f>SUM(G11:G17)</f>
        <v>104731084</v>
      </c>
      <c r="H18" s="127">
        <f>SUM(H11:H17)</f>
        <v>22588603</v>
      </c>
      <c r="I18" s="128">
        <f>SUM(I11:I17)</f>
        <v>407233</v>
      </c>
      <c r="J18" s="129">
        <f>SUM(J11:J17)</f>
        <v>675993</v>
      </c>
      <c r="K18" s="130">
        <f>SUM(K11:K17)</f>
        <v>126236461</v>
      </c>
    </row>
    <row r="19" spans="1:11" hidden="1" outlineLevel="1">
      <c r="A19" s="186" t="str">
        <f>'LIT Chrts'!$A$1</f>
        <v>Lamar Institute of Technology</v>
      </c>
      <c r="B19" s="178">
        <f>'LIT FGD'!$O$61</f>
        <v>0</v>
      </c>
      <c r="C19" s="131">
        <f>'LIT FGD'!$P$61</f>
        <v>0</v>
      </c>
      <c r="D19" s="195"/>
      <c r="E19" s="132">
        <f>'LIT FGD'!$R$61</f>
        <v>0</v>
      </c>
      <c r="F19" s="180"/>
      <c r="G19" s="133">
        <f>'LIT FGD'!$T$61</f>
        <v>0</v>
      </c>
      <c r="H19" s="134">
        <f>'LIT FGD'!$U$61</f>
        <v>0</v>
      </c>
      <c r="I19" s="135">
        <f>'LIT FGD'!$V$61</f>
        <v>0</v>
      </c>
      <c r="J19" s="136">
        <f>'LIT FGD'!$W$61</f>
        <v>0</v>
      </c>
      <c r="K19" s="159">
        <f>'LIT FGD'!$X$61</f>
        <v>0</v>
      </c>
    </row>
    <row r="20" spans="1:11" hidden="1" outlineLevel="1">
      <c r="A20" s="186" t="str">
        <f>'LSCO Chrts'!$A$1</f>
        <v>Lamar State College - Orange</v>
      </c>
      <c r="B20" s="178">
        <f>'LSCO FGD'!$O$61</f>
        <v>0</v>
      </c>
      <c r="C20" s="131">
        <f>'LSCO FGD'!$P$61</f>
        <v>0</v>
      </c>
      <c r="D20" s="195"/>
      <c r="E20" s="132">
        <f>'LSCO FGD'!$R$61</f>
        <v>0</v>
      </c>
      <c r="F20" s="180"/>
      <c r="G20" s="133">
        <f>'LSCO FGD'!$T$61</f>
        <v>0</v>
      </c>
      <c r="H20" s="134">
        <f>'LSCO FGD'!$U$61</f>
        <v>0</v>
      </c>
      <c r="I20" s="135">
        <f>'LSCO FGD'!$V$61</f>
        <v>0</v>
      </c>
      <c r="J20" s="136">
        <f>'LSCO FGD'!$W$61</f>
        <v>0</v>
      </c>
      <c r="K20" s="159">
        <f>'LSCO FGD'!$X$61</f>
        <v>0</v>
      </c>
    </row>
    <row r="21" spans="1:11" hidden="1" outlineLevel="1">
      <c r="A21" s="186" t="str">
        <f>'LSCPA Chrts'!$A$1</f>
        <v>Lamar State College - Port Arthur</v>
      </c>
      <c r="B21" s="178">
        <f>'LSCPA FGD'!$O$61</f>
        <v>0</v>
      </c>
      <c r="C21" s="131">
        <f>'LSCPA FGD'!$P$61</f>
        <v>0</v>
      </c>
      <c r="D21" s="195"/>
      <c r="E21" s="132">
        <f>'LSCPA FGD'!$R$61</f>
        <v>0</v>
      </c>
      <c r="F21" s="180"/>
      <c r="G21" s="133">
        <f>'LSCPA FGD'!$T$61</f>
        <v>0</v>
      </c>
      <c r="H21" s="134">
        <f>'LSCPA FGD'!$U$61</f>
        <v>0</v>
      </c>
      <c r="I21" s="135">
        <f>'LSCPA FGD'!$V$61</f>
        <v>0</v>
      </c>
      <c r="J21" s="136">
        <f>'LSCPA FGD'!$W$61</f>
        <v>0</v>
      </c>
      <c r="K21" s="159">
        <f>'LSCPA FGD'!$X$61</f>
        <v>0</v>
      </c>
    </row>
    <row r="22" spans="1:11" ht="26.4" hidden="1" outlineLevel="1">
      <c r="A22" s="186" t="str">
        <f>'TSTCH Chrts'!$A$1</f>
        <v>Texas State Technical College - Harlingen</v>
      </c>
      <c r="B22" s="178">
        <f>'TSTCH FGD'!$O$61</f>
        <v>0</v>
      </c>
      <c r="C22" s="131">
        <f>'TSTCH FGD'!$P$61</f>
        <v>0</v>
      </c>
      <c r="D22" s="195"/>
      <c r="E22" s="132">
        <f>'TSTCH FGD'!$R$61</f>
        <v>0</v>
      </c>
      <c r="F22" s="180"/>
      <c r="G22" s="133">
        <f>'TSTCH FGD'!$T$61</f>
        <v>0</v>
      </c>
      <c r="H22" s="134">
        <f>'TSTCH FGD'!$U$61</f>
        <v>0</v>
      </c>
      <c r="I22" s="135">
        <f>'TSTCH FGD'!$V$61</f>
        <v>0</v>
      </c>
      <c r="J22" s="136">
        <f>'TSTCH FGD'!$W$61</f>
        <v>0</v>
      </c>
      <c r="K22" s="159">
        <f>'TSTCH FGD'!$X$61</f>
        <v>0</v>
      </c>
    </row>
    <row r="23" spans="1:11" ht="26.4" hidden="1" outlineLevel="1">
      <c r="A23" s="186" t="str">
        <f>'TSTCM Chrts'!$A$1</f>
        <v>Texas State Technical College - Marshall</v>
      </c>
      <c r="B23" s="178">
        <f>'TSTCM FGD'!$O$61</f>
        <v>0</v>
      </c>
      <c r="C23" s="131">
        <f>'TSTCM FGD'!$P$61</f>
        <v>0</v>
      </c>
      <c r="D23" s="195"/>
      <c r="E23" s="132">
        <f>'TSTCM FGD'!$R$61</f>
        <v>0</v>
      </c>
      <c r="F23" s="180"/>
      <c r="G23" s="133">
        <f>'TSTCM FGD'!$T$61</f>
        <v>0</v>
      </c>
      <c r="H23" s="134">
        <f>'TSTCM FGD'!$U$61</f>
        <v>0</v>
      </c>
      <c r="I23" s="135">
        <f>'TSTCM FGD'!$V$61</f>
        <v>0</v>
      </c>
      <c r="J23" s="136">
        <f>'TSTCM FGD'!$W$61</f>
        <v>0</v>
      </c>
      <c r="K23" s="159">
        <f>'TSTCM FGD'!$X$61</f>
        <v>0</v>
      </c>
    </row>
    <row r="24" spans="1:11" hidden="1" outlineLevel="1">
      <c r="A24" s="186" t="str">
        <f>'TSTCW Chrts'!$A$1</f>
        <v>Texas State Technical College - Waco</v>
      </c>
      <c r="B24" s="178">
        <f>'TSTCW FGD'!$O$61</f>
        <v>0</v>
      </c>
      <c r="C24" s="131">
        <f>'TSTCW FGD'!$P$61</f>
        <v>0</v>
      </c>
      <c r="D24" s="195"/>
      <c r="E24" s="132">
        <f>'TSTCW FGD'!$R$61</f>
        <v>0</v>
      </c>
      <c r="F24" s="180"/>
      <c r="G24" s="133">
        <f>'TSTCW FGD'!$T$61</f>
        <v>0</v>
      </c>
      <c r="H24" s="134">
        <f>'TSTCW FGD'!$U$61</f>
        <v>0</v>
      </c>
      <c r="I24" s="135">
        <f>'TSTCW FGD'!$V$61</f>
        <v>0</v>
      </c>
      <c r="J24" s="136">
        <f>'TSTCW FGD'!$W$61</f>
        <v>0</v>
      </c>
      <c r="K24" s="159">
        <f>'TSTCW FGD'!$X$61</f>
        <v>0</v>
      </c>
    </row>
    <row r="25" spans="1:11" ht="27" hidden="1" outlineLevel="1" thickBot="1">
      <c r="A25" s="186" t="str">
        <f>'TSTCWT Chrts'!$A$1</f>
        <v>Texas State Technical College - West Texas</v>
      </c>
      <c r="B25" s="178">
        <f>'TSTCWT FGD'!$O$61</f>
        <v>0</v>
      </c>
      <c r="C25" s="131">
        <f>'TSTCWT FGD'!$P$61</f>
        <v>0</v>
      </c>
      <c r="D25" s="195"/>
      <c r="E25" s="132">
        <f>'TSTCWT FGD'!$R$61</f>
        <v>0</v>
      </c>
      <c r="F25" s="180"/>
      <c r="G25" s="133">
        <f>'TSTCWT FGD'!$T$61</f>
        <v>0</v>
      </c>
      <c r="H25" s="134">
        <f>'TSTCWT FGD'!$U$61</f>
        <v>0</v>
      </c>
      <c r="I25" s="135">
        <f>'TSTCWT FGD'!$V$61</f>
        <v>0</v>
      </c>
      <c r="J25" s="136">
        <f>'TSTCWT FGD'!$W$61</f>
        <v>0</v>
      </c>
      <c r="K25" s="159">
        <f>'TSTCWT FGD'!$X$61</f>
        <v>0</v>
      </c>
    </row>
    <row r="26" spans="1:11" ht="14.4" collapsed="1" thickTop="1" thickBot="1">
      <c r="A26" s="40" t="s">
        <v>15</v>
      </c>
      <c r="B26" s="178">
        <f>SUM(B19:B25)</f>
        <v>0</v>
      </c>
      <c r="C26" s="131">
        <f>SUM(C19:C25)</f>
        <v>0</v>
      </c>
      <c r="D26" s="181"/>
      <c r="E26" s="132">
        <f>SUM(E19:E25)</f>
        <v>0</v>
      </c>
      <c r="F26" s="182"/>
      <c r="G26" s="133">
        <f>SUM(G19:G25)</f>
        <v>0</v>
      </c>
      <c r="H26" s="134">
        <f>SUM(H19:H25)</f>
        <v>0</v>
      </c>
      <c r="I26" s="135">
        <f>SUM(I19:I25)</f>
        <v>0</v>
      </c>
      <c r="J26" s="136">
        <f>SUM(J19:J25)</f>
        <v>0</v>
      </c>
      <c r="K26" s="137">
        <f>SUM(K19:K25)</f>
        <v>0</v>
      </c>
    </row>
    <row r="27" spans="1:11" ht="13.8" hidden="1" outlineLevel="1" thickTop="1">
      <c r="A27" s="186" t="str">
        <f>'LIT Chrts'!$A$1</f>
        <v>Lamar Institute of Technology</v>
      </c>
      <c r="B27" s="178">
        <f>'LIT FGD'!$O$62</f>
        <v>143984</v>
      </c>
      <c r="C27" s="131">
        <f>'LIT FGD'!$P$62</f>
        <v>0</v>
      </c>
      <c r="D27" s="181"/>
      <c r="E27" s="132"/>
      <c r="F27" s="182"/>
      <c r="G27" s="133">
        <f>'LIT FGD'!$T$62</f>
        <v>143984</v>
      </c>
      <c r="H27" s="134">
        <f>'LIT FGD'!$U$62</f>
        <v>0</v>
      </c>
      <c r="I27" s="135">
        <f>'LIT FGD'!$V$62</f>
        <v>0</v>
      </c>
      <c r="J27" s="136">
        <f>'LIT FGD'!$W$62</f>
        <v>0</v>
      </c>
      <c r="K27" s="155">
        <f>'LIT FGD'!$X$62</f>
        <v>143984</v>
      </c>
    </row>
    <row r="28" spans="1:11" hidden="1" outlineLevel="1">
      <c r="A28" s="186" t="str">
        <f>'LSCO Chrts'!$A$1</f>
        <v>Lamar State College - Orange</v>
      </c>
      <c r="B28" s="178">
        <f>'LSCO FGD'!$O$62</f>
        <v>1631064</v>
      </c>
      <c r="C28" s="131">
        <f>'LSCO FGD'!$P$62</f>
        <v>332576</v>
      </c>
      <c r="D28" s="181"/>
      <c r="E28" s="132"/>
      <c r="F28" s="182"/>
      <c r="G28" s="133">
        <f>'LSCO FGD'!$T$62</f>
        <v>1631064</v>
      </c>
      <c r="H28" s="134">
        <f>'LSCO FGD'!$U$62</f>
        <v>332576</v>
      </c>
      <c r="I28" s="135">
        <f>'LSCO FGD'!$V$62</f>
        <v>1541937</v>
      </c>
      <c r="J28" s="136">
        <f>'LSCO FGD'!$W$62</f>
        <v>0</v>
      </c>
      <c r="K28" s="155">
        <f>'LSCO FGD'!$X$62</f>
        <v>421703</v>
      </c>
    </row>
    <row r="29" spans="1:11" hidden="1" outlineLevel="1">
      <c r="A29" s="186" t="str">
        <f>'LSCPA Chrts'!$A$1</f>
        <v>Lamar State College - Port Arthur</v>
      </c>
      <c r="B29" s="178">
        <f>'LSCPA FGD'!$O$62</f>
        <v>274391</v>
      </c>
      <c r="C29" s="131">
        <f>'LSCPA FGD'!$P$62</f>
        <v>0</v>
      </c>
      <c r="D29" s="181"/>
      <c r="E29" s="132"/>
      <c r="F29" s="182"/>
      <c r="G29" s="133">
        <f>'LSCPA FGD'!$T$62</f>
        <v>274391</v>
      </c>
      <c r="H29" s="134">
        <f>'LSCPA FGD'!$U$62</f>
        <v>0</v>
      </c>
      <c r="I29" s="135">
        <f>'LSCPA FGD'!$V$62</f>
        <v>0</v>
      </c>
      <c r="J29" s="136">
        <f>'LSCPA FGD'!$W$62</f>
        <v>0</v>
      </c>
      <c r="K29" s="155">
        <f>'LSCPA FGD'!$X$62</f>
        <v>274391</v>
      </c>
    </row>
    <row r="30" spans="1:11" ht="26.4" hidden="1" outlineLevel="1">
      <c r="A30" s="186" t="str">
        <f>'TSTCH Chrts'!$A$1</f>
        <v>Texas State Technical College - Harlingen</v>
      </c>
      <c r="B30" s="178">
        <f>'TSTCH FGD'!$O$62</f>
        <v>0</v>
      </c>
      <c r="C30" s="131">
        <f>'TSTCH FGD'!$P$62</f>
        <v>0</v>
      </c>
      <c r="D30" s="181"/>
      <c r="E30" s="132"/>
      <c r="F30" s="182"/>
      <c r="G30" s="133">
        <f>'TSTCH FGD'!$T$62</f>
        <v>0</v>
      </c>
      <c r="H30" s="134">
        <f>'TSTCH FGD'!$U$62</f>
        <v>0</v>
      </c>
      <c r="I30" s="135">
        <f>'TSTCH FGD'!$V$62</f>
        <v>0</v>
      </c>
      <c r="J30" s="136">
        <f>'TSTCH FGD'!$W$62</f>
        <v>0</v>
      </c>
      <c r="K30" s="155">
        <f>'TSTCH FGD'!$X$62</f>
        <v>0</v>
      </c>
    </row>
    <row r="31" spans="1:11" ht="26.4" hidden="1" outlineLevel="1">
      <c r="A31" s="186" t="str">
        <f>'TSTCM Chrts'!$A$1</f>
        <v>Texas State Technical College - Marshall</v>
      </c>
      <c r="B31" s="178">
        <f>'TSTCM FGD'!$O$62</f>
        <v>0</v>
      </c>
      <c r="C31" s="131">
        <f>'TSTCM FGD'!$P$62</f>
        <v>0</v>
      </c>
      <c r="D31" s="181"/>
      <c r="E31" s="132"/>
      <c r="F31" s="182"/>
      <c r="G31" s="133">
        <f>'TSTCM FGD'!$T$62</f>
        <v>0</v>
      </c>
      <c r="H31" s="134">
        <f>'TSTCM FGD'!$U$62</f>
        <v>0</v>
      </c>
      <c r="I31" s="135">
        <f>'TSTCM FGD'!$V$62</f>
        <v>0</v>
      </c>
      <c r="J31" s="136">
        <f>'TSTCM FGD'!$W$62</f>
        <v>0</v>
      </c>
      <c r="K31" s="155">
        <f>'TSTCM FGD'!$X$62</f>
        <v>0</v>
      </c>
    </row>
    <row r="32" spans="1:11" hidden="1" outlineLevel="1">
      <c r="A32" s="186" t="str">
        <f>'TSTCW Chrts'!$A$1</f>
        <v>Texas State Technical College - Waco</v>
      </c>
      <c r="B32" s="178">
        <f>'TSTCW FGD'!$O$62</f>
        <v>0</v>
      </c>
      <c r="C32" s="131">
        <f>'TSTCW FGD'!$P$62</f>
        <v>0</v>
      </c>
      <c r="D32" s="181"/>
      <c r="E32" s="132"/>
      <c r="F32" s="182"/>
      <c r="G32" s="133">
        <f>'TSTCW FGD'!$T$62</f>
        <v>0</v>
      </c>
      <c r="H32" s="134">
        <f>'TSTCW FGD'!$U$62</f>
        <v>0</v>
      </c>
      <c r="I32" s="135">
        <f>'TSTCW FGD'!$V$62</f>
        <v>0</v>
      </c>
      <c r="J32" s="136">
        <f>'TSTCW FGD'!$W$62</f>
        <v>0</v>
      </c>
      <c r="K32" s="155">
        <f>'TSTCW FGD'!$X$62</f>
        <v>0</v>
      </c>
    </row>
    <row r="33" spans="1:11" ht="26.4" hidden="1" outlineLevel="1">
      <c r="A33" s="186" t="str">
        <f>'TSTCWT Chrts'!$A$1</f>
        <v>Texas State Technical College - West Texas</v>
      </c>
      <c r="B33" s="178">
        <f>'TSTCWT FGD'!$O$62</f>
        <v>0</v>
      </c>
      <c r="C33" s="131">
        <f>'TSTCWT FGD'!$P$62</f>
        <v>0</v>
      </c>
      <c r="D33" s="181"/>
      <c r="E33" s="132"/>
      <c r="F33" s="182"/>
      <c r="G33" s="133">
        <f>'TSTCWT FGD'!$T$62</f>
        <v>0</v>
      </c>
      <c r="H33" s="134">
        <f>'TSTCWT FGD'!$U$62</f>
        <v>0</v>
      </c>
      <c r="I33" s="135">
        <f>'TSTCWT FGD'!$V$62</f>
        <v>0</v>
      </c>
      <c r="J33" s="136">
        <f>'TSTCWT FGD'!$W$62</f>
        <v>0</v>
      </c>
      <c r="K33" s="155">
        <f>'TSTCWT FGD'!$X$62</f>
        <v>0</v>
      </c>
    </row>
    <row r="34" spans="1:11" ht="13.8" collapsed="1" thickTop="1">
      <c r="A34" s="40" t="s">
        <v>16</v>
      </c>
      <c r="B34" s="178">
        <f>SUM(B27:B33)</f>
        <v>2049439</v>
      </c>
      <c r="C34" s="131">
        <f>SUM(C27:C33)</f>
        <v>332576</v>
      </c>
      <c r="D34" s="181"/>
      <c r="E34" s="138"/>
      <c r="F34" s="182"/>
      <c r="G34" s="133">
        <f>SUM(G27:G33)</f>
        <v>2049439</v>
      </c>
      <c r="H34" s="134">
        <f>SUM(H27:H33)</f>
        <v>332576</v>
      </c>
      <c r="I34" s="135">
        <f>SUM(I27:I33)</f>
        <v>1541937</v>
      </c>
      <c r="J34" s="136">
        <f>SUM(J27:J33)</f>
        <v>0</v>
      </c>
      <c r="K34" s="139">
        <f>SUM(K27:K33)</f>
        <v>840078</v>
      </c>
    </row>
    <row r="35" spans="1:11" hidden="1" outlineLevel="1">
      <c r="A35" s="186" t="str">
        <f>'LIT Chrts'!$A$1</f>
        <v>Lamar Institute of Technology</v>
      </c>
      <c r="B35" s="178">
        <f>'LIT FGD'!$O$63</f>
        <v>2205582</v>
      </c>
      <c r="C35" s="131">
        <f>'LIT FGD'!$P$63</f>
        <v>0</v>
      </c>
      <c r="D35" s="181"/>
      <c r="E35" s="138">
        <f>'LIT FGD'!$R$63</f>
        <v>2205582</v>
      </c>
      <c r="F35" s="182"/>
      <c r="G35" s="133">
        <f>'LIT FGD'!$T$63</f>
        <v>2205582</v>
      </c>
      <c r="H35" s="134">
        <f>'LIT FGD'!$U$63</f>
        <v>0</v>
      </c>
      <c r="I35" s="135">
        <f>'LIT FGD'!$V$63</f>
        <v>0</v>
      </c>
      <c r="J35" s="136">
        <f>'LIT FGD'!$W$63</f>
        <v>0</v>
      </c>
      <c r="K35" s="139">
        <f>'LIT FGD'!$X$63</f>
        <v>2205582</v>
      </c>
    </row>
    <row r="36" spans="1:11" hidden="1" outlineLevel="1">
      <c r="A36" s="186" t="str">
        <f>'LSCO Chrts'!$A$1</f>
        <v>Lamar State College - Orange</v>
      </c>
      <c r="B36" s="178">
        <f>'LSCO FGD'!$O$63</f>
        <v>2657037</v>
      </c>
      <c r="C36" s="131">
        <f>'LSCO FGD'!$P$63</f>
        <v>72927</v>
      </c>
      <c r="D36" s="181"/>
      <c r="E36" s="138">
        <f>'LSCO FGD'!$R$63</f>
        <v>2729964</v>
      </c>
      <c r="F36" s="182"/>
      <c r="G36" s="133">
        <f>'LSCO FGD'!$T$63</f>
        <v>2657037</v>
      </c>
      <c r="H36" s="134">
        <f>'LSCO FGD'!$U$63</f>
        <v>72927</v>
      </c>
      <c r="I36" s="135">
        <f>'LSCO FGD'!$V$63</f>
        <v>0</v>
      </c>
      <c r="J36" s="136">
        <f>'LSCO FGD'!$W$63</f>
        <v>0</v>
      </c>
      <c r="K36" s="139">
        <f>'LSCO FGD'!$X$63</f>
        <v>2729964</v>
      </c>
    </row>
    <row r="37" spans="1:11" hidden="1" outlineLevel="1">
      <c r="A37" s="186" t="str">
        <f>'LSCPA Chrts'!$A$1</f>
        <v>Lamar State College - Port Arthur</v>
      </c>
      <c r="B37" s="178">
        <f>'LSCPA FGD'!$O$63</f>
        <v>3904392</v>
      </c>
      <c r="C37" s="131">
        <f>'LSCPA FGD'!$P$63</f>
        <v>0</v>
      </c>
      <c r="D37" s="181"/>
      <c r="E37" s="138">
        <f>'LSCPA FGD'!$R$63</f>
        <v>3904392</v>
      </c>
      <c r="F37" s="182"/>
      <c r="G37" s="133">
        <f>'LSCPA FGD'!$T$63</f>
        <v>3904392</v>
      </c>
      <c r="H37" s="134">
        <f>'LSCPA FGD'!$U$63</f>
        <v>0</v>
      </c>
      <c r="I37" s="135">
        <f>'LSCPA FGD'!$V$63</f>
        <v>0</v>
      </c>
      <c r="J37" s="136">
        <f>'LSCPA FGD'!$W$63</f>
        <v>0</v>
      </c>
      <c r="K37" s="139">
        <f>'LSCPA FGD'!$X$63</f>
        <v>3904392</v>
      </c>
    </row>
    <row r="38" spans="1:11" ht="26.4" hidden="1" outlineLevel="1">
      <c r="A38" s="186" t="str">
        <f>'TSTCH Chrts'!$A$1</f>
        <v>Texas State Technical College - Harlingen</v>
      </c>
      <c r="B38" s="178">
        <f>'TSTCH FGD'!$O$63</f>
        <v>3768699</v>
      </c>
      <c r="C38" s="131">
        <f>'TSTCH FGD'!$P$63</f>
        <v>26884</v>
      </c>
      <c r="D38" s="181"/>
      <c r="E38" s="138">
        <f>'TSTCH FGD'!$R$63</f>
        <v>3795583</v>
      </c>
      <c r="F38" s="182"/>
      <c r="G38" s="133">
        <f>'TSTCH FGD'!$T$63</f>
        <v>3768699</v>
      </c>
      <c r="H38" s="134">
        <f>'TSTCH FGD'!$U$63</f>
        <v>26884</v>
      </c>
      <c r="I38" s="135">
        <f>'TSTCH FGD'!$V$63</f>
        <v>0</v>
      </c>
      <c r="J38" s="136">
        <f>'TSTCH FGD'!$W$63</f>
        <v>0</v>
      </c>
      <c r="K38" s="139">
        <f>'TSTCH FGD'!$X$63</f>
        <v>3795583</v>
      </c>
    </row>
    <row r="39" spans="1:11" ht="26.4" hidden="1" outlineLevel="1">
      <c r="A39" s="186" t="str">
        <f>'TSTCM Chrts'!$A$1</f>
        <v>Texas State Technical College - Marshall</v>
      </c>
      <c r="B39" s="178">
        <f>'TSTCM FGD'!$O$63</f>
        <v>913917</v>
      </c>
      <c r="C39" s="131">
        <f>'TSTCM FGD'!$P$63</f>
        <v>1097</v>
      </c>
      <c r="D39" s="181"/>
      <c r="E39" s="138">
        <f>'TSTCM FGD'!$R$63</f>
        <v>915014</v>
      </c>
      <c r="F39" s="182"/>
      <c r="G39" s="133">
        <f>'TSTCM FGD'!$T$63</f>
        <v>913917</v>
      </c>
      <c r="H39" s="134">
        <f>'TSTCM FGD'!$U$63</f>
        <v>1097</v>
      </c>
      <c r="I39" s="135">
        <f>'TSTCM FGD'!$V$63</f>
        <v>0</v>
      </c>
      <c r="J39" s="136">
        <f>'TSTCM FGD'!$W$63</f>
        <v>0</v>
      </c>
      <c r="K39" s="139">
        <f>'TSTCM FGD'!$X$63</f>
        <v>915014</v>
      </c>
    </row>
    <row r="40" spans="1:11" hidden="1" outlineLevel="1">
      <c r="A40" s="186" t="str">
        <f>'TSTCW Chrts'!$A$1</f>
        <v>Texas State Technical College - Waco</v>
      </c>
      <c r="B40" s="178">
        <f>'TSTCW FGD'!$O$63</f>
        <v>7818693</v>
      </c>
      <c r="C40" s="131">
        <f>'TSTCW FGD'!$P$63</f>
        <v>341994</v>
      </c>
      <c r="D40" s="181"/>
      <c r="E40" s="138">
        <f>'TSTCW FGD'!$R$63</f>
        <v>8160687</v>
      </c>
      <c r="F40" s="182"/>
      <c r="G40" s="133">
        <f>'TSTCW FGD'!$T$63</f>
        <v>7818693</v>
      </c>
      <c r="H40" s="134">
        <f>'TSTCW FGD'!$U$63</f>
        <v>341994</v>
      </c>
      <c r="I40" s="135">
        <f>'TSTCW FGD'!$V$63</f>
        <v>0</v>
      </c>
      <c r="J40" s="136">
        <f>'TSTCW FGD'!$W$63</f>
        <v>0</v>
      </c>
      <c r="K40" s="139">
        <f>'TSTCW FGD'!$X$63</f>
        <v>8160687</v>
      </c>
    </row>
    <row r="41" spans="1:11" ht="26.4" hidden="1" outlineLevel="1">
      <c r="A41" s="186" t="str">
        <f>'TSTCWT Chrts'!$A$1</f>
        <v>Texas State Technical College - West Texas</v>
      </c>
      <c r="B41" s="178">
        <f>'TSTCWT FGD'!$O$63</f>
        <v>3797102</v>
      </c>
      <c r="C41" s="131">
        <f>'TSTCWT FGD'!$P$63</f>
        <v>3914</v>
      </c>
      <c r="D41" s="181"/>
      <c r="E41" s="138">
        <f>'TSTCWT FGD'!$R$63</f>
        <v>3801016</v>
      </c>
      <c r="F41" s="182"/>
      <c r="G41" s="133">
        <f>'TSTCWT FGD'!$T$63</f>
        <v>3797102</v>
      </c>
      <c r="H41" s="134">
        <f>'TSTCWT FGD'!$U$63</f>
        <v>3914</v>
      </c>
      <c r="I41" s="135">
        <f>'TSTCWT FGD'!$V$63</f>
        <v>0</v>
      </c>
      <c r="J41" s="136">
        <f>'TSTCWT FGD'!$W$63</f>
        <v>0</v>
      </c>
      <c r="K41" s="139">
        <f>'TSTCWT FGD'!$X$63</f>
        <v>3801016</v>
      </c>
    </row>
    <row r="42" spans="1:11" collapsed="1">
      <c r="A42" s="40" t="s">
        <v>17</v>
      </c>
      <c r="B42" s="178">
        <f>SUM(B35:B41)</f>
        <v>25065422</v>
      </c>
      <c r="C42" s="131">
        <f>SUM(C35:C41)</f>
        <v>446816</v>
      </c>
      <c r="D42" s="181"/>
      <c r="E42" s="132">
        <f>SUM(E35:E41)</f>
        <v>25512238</v>
      </c>
      <c r="F42" s="182"/>
      <c r="G42" s="133">
        <f>SUM(G35:G41)</f>
        <v>25065422</v>
      </c>
      <c r="H42" s="134">
        <f>SUM(H35:H41)</f>
        <v>446816</v>
      </c>
      <c r="I42" s="135">
        <f>SUM(I35:I41)</f>
        <v>0</v>
      </c>
      <c r="J42" s="136">
        <f>SUM(J35:J41)</f>
        <v>0</v>
      </c>
      <c r="K42" s="139">
        <f>SUM(K35:K41)</f>
        <v>25512238</v>
      </c>
    </row>
    <row r="43" spans="1:11" hidden="1" outlineLevel="1">
      <c r="A43" s="186" t="str">
        <f>'LIT Chrts'!$A$1</f>
        <v>Lamar Institute of Technology</v>
      </c>
      <c r="B43" s="178">
        <f>'LIT FGD'!$O$64</f>
        <v>1514868</v>
      </c>
      <c r="C43" s="131">
        <f>'LIT FGD'!$P$64</f>
        <v>371697</v>
      </c>
      <c r="D43" s="181">
        <f>'LIT FGD'!$Q$64</f>
        <v>0</v>
      </c>
      <c r="E43" s="132">
        <f>'LIT FGD'!$R$64</f>
        <v>1886565</v>
      </c>
      <c r="F43" s="182"/>
      <c r="G43" s="133">
        <f>'LIT FGD'!$T$64</f>
        <v>1514868</v>
      </c>
      <c r="H43" s="134">
        <f>'LIT FGD'!$U$64</f>
        <v>371697</v>
      </c>
      <c r="I43" s="135">
        <f>'LIT FGD'!$V$64</f>
        <v>0</v>
      </c>
      <c r="J43" s="136">
        <f>'LIT FGD'!$W$64</f>
        <v>0</v>
      </c>
      <c r="K43" s="139">
        <f>'LIT FGD'!$X$64</f>
        <v>1886565</v>
      </c>
    </row>
    <row r="44" spans="1:11" hidden="1" outlineLevel="1">
      <c r="A44" s="186" t="str">
        <f>'LSCO Chrts'!$A$1</f>
        <v>Lamar State College - Orange</v>
      </c>
      <c r="B44" s="178">
        <f>'LSCO FGD'!$O$64</f>
        <v>1440210</v>
      </c>
      <c r="C44" s="131">
        <f>'LSCO FGD'!$P$64</f>
        <v>0</v>
      </c>
      <c r="D44" s="181">
        <f>'LSCO FGD'!$Q$64</f>
        <v>0</v>
      </c>
      <c r="E44" s="132">
        <f>'LSCO FGD'!$R$64</f>
        <v>1440210</v>
      </c>
      <c r="F44" s="182"/>
      <c r="G44" s="133">
        <f>'LSCO FGD'!$T$64</f>
        <v>1440210</v>
      </c>
      <c r="H44" s="134">
        <f>'LSCO FGD'!$U$64</f>
        <v>0</v>
      </c>
      <c r="I44" s="135">
        <f>'LSCO FGD'!$V$64</f>
        <v>0</v>
      </c>
      <c r="J44" s="136">
        <f>'LSCO FGD'!$W$64</f>
        <v>0</v>
      </c>
      <c r="K44" s="139">
        <f>'LSCO FGD'!$X$64</f>
        <v>1440210</v>
      </c>
    </row>
    <row r="45" spans="1:11" hidden="1" outlineLevel="1">
      <c r="A45" s="186" t="str">
        <f>'LSCPA Chrts'!$A$1</f>
        <v>Lamar State College - Port Arthur</v>
      </c>
      <c r="B45" s="178">
        <f>'LSCPA FGD'!$O$64</f>
        <v>1724918</v>
      </c>
      <c r="C45" s="131">
        <f>'LSCPA FGD'!$P$64</f>
        <v>0</v>
      </c>
      <c r="D45" s="181">
        <f>'LSCPA FGD'!$Q$64</f>
        <v>0</v>
      </c>
      <c r="E45" s="132">
        <f>'LSCPA FGD'!$R$64</f>
        <v>1724918</v>
      </c>
      <c r="F45" s="182"/>
      <c r="G45" s="133">
        <f>'LSCPA FGD'!$T$64</f>
        <v>1724918</v>
      </c>
      <c r="H45" s="134">
        <f>'LSCPA FGD'!$U$64</f>
        <v>0</v>
      </c>
      <c r="I45" s="135">
        <f>'LSCPA FGD'!$V$64</f>
        <v>0</v>
      </c>
      <c r="J45" s="136">
        <f>'LSCPA FGD'!$W$64</f>
        <v>0</v>
      </c>
      <c r="K45" s="139">
        <f>'LSCPA FGD'!$X$64</f>
        <v>1724918</v>
      </c>
    </row>
    <row r="46" spans="1:11" ht="26.4" hidden="1" outlineLevel="1">
      <c r="A46" s="186" t="str">
        <f>'TSTCH Chrts'!$A$1</f>
        <v>Texas State Technical College - Harlingen</v>
      </c>
      <c r="B46" s="178">
        <f>'TSTCH FGD'!$O$64</f>
        <v>5684217</v>
      </c>
      <c r="C46" s="131">
        <f>'TSTCH FGD'!$P$64</f>
        <v>2086</v>
      </c>
      <c r="D46" s="181">
        <f>'TSTCH FGD'!$Q$64</f>
        <v>0</v>
      </c>
      <c r="E46" s="132">
        <f>'TSTCH FGD'!$R$64</f>
        <v>5686303</v>
      </c>
      <c r="F46" s="182"/>
      <c r="G46" s="133">
        <f>'TSTCH FGD'!$T$64</f>
        <v>5684217</v>
      </c>
      <c r="H46" s="134">
        <f>'TSTCH FGD'!$U$64</f>
        <v>2086</v>
      </c>
      <c r="I46" s="135">
        <f>'TSTCH FGD'!$V$64</f>
        <v>0</v>
      </c>
      <c r="J46" s="136">
        <f>'TSTCH FGD'!$W$64</f>
        <v>0</v>
      </c>
      <c r="K46" s="139">
        <f>'TSTCH FGD'!$X$64</f>
        <v>5686303</v>
      </c>
    </row>
    <row r="47" spans="1:11" ht="26.4" hidden="1" outlineLevel="1">
      <c r="A47" s="186" t="str">
        <f>'TSTCM Chrts'!$A$1</f>
        <v>Texas State Technical College - Marshall</v>
      </c>
      <c r="B47" s="178">
        <f>'TSTCM FGD'!$O$64</f>
        <v>1177775</v>
      </c>
      <c r="C47" s="131">
        <f>'TSTCM FGD'!$P$64</f>
        <v>0</v>
      </c>
      <c r="D47" s="181">
        <f>'TSTCM FGD'!$Q$64</f>
        <v>0</v>
      </c>
      <c r="E47" s="132">
        <f>'TSTCM FGD'!$R$64</f>
        <v>1177775</v>
      </c>
      <c r="F47" s="182"/>
      <c r="G47" s="133">
        <f>'TSTCM FGD'!$T$64</f>
        <v>1177775</v>
      </c>
      <c r="H47" s="134">
        <f>'TSTCM FGD'!$U$64</f>
        <v>0</v>
      </c>
      <c r="I47" s="135">
        <f>'TSTCM FGD'!$V$64</f>
        <v>0</v>
      </c>
      <c r="J47" s="136">
        <f>'TSTCM FGD'!$W$64</f>
        <v>0</v>
      </c>
      <c r="K47" s="139">
        <f>'TSTCM FGD'!$X$64</f>
        <v>1177775</v>
      </c>
    </row>
    <row r="48" spans="1:11" hidden="1" outlineLevel="1">
      <c r="A48" s="186" t="str">
        <f>'TSTCW Chrts'!$A$1</f>
        <v>Texas State Technical College - Waco</v>
      </c>
      <c r="B48" s="178">
        <f>'TSTCW FGD'!$O$64</f>
        <v>7005638</v>
      </c>
      <c r="C48" s="131">
        <f>'TSTCW FGD'!$P$64</f>
        <v>5178</v>
      </c>
      <c r="D48" s="181">
        <f>'TSTCW FGD'!$Q$64</f>
        <v>0</v>
      </c>
      <c r="E48" s="132">
        <f>'TSTCW FGD'!$R$64</f>
        <v>7010816</v>
      </c>
      <c r="F48" s="182"/>
      <c r="G48" s="133">
        <f>'TSTCW FGD'!$T$64</f>
        <v>7005638</v>
      </c>
      <c r="H48" s="134">
        <f>'TSTCW FGD'!$U$64</f>
        <v>5178</v>
      </c>
      <c r="I48" s="135">
        <f>'TSTCW FGD'!$V$64</f>
        <v>0</v>
      </c>
      <c r="J48" s="136">
        <f>'TSTCW FGD'!$W$64</f>
        <v>0</v>
      </c>
      <c r="K48" s="139">
        <f>'TSTCW FGD'!$X$64</f>
        <v>7010816</v>
      </c>
    </row>
    <row r="49" spans="1:11" ht="26.4" hidden="1" outlineLevel="1">
      <c r="A49" s="186" t="str">
        <f>'TSTCWT Chrts'!$A$1</f>
        <v>Texas State Technical College - West Texas</v>
      </c>
      <c r="B49" s="178">
        <f>'TSTCWT FGD'!$O$64</f>
        <v>3215135</v>
      </c>
      <c r="C49" s="131">
        <f>'TSTCWT FGD'!$P$64</f>
        <v>25113</v>
      </c>
      <c r="D49" s="181">
        <f>'TSTCWT FGD'!$Q$64</f>
        <v>0</v>
      </c>
      <c r="E49" s="132">
        <f>'TSTCWT FGD'!$R$64</f>
        <v>3240248</v>
      </c>
      <c r="F49" s="182"/>
      <c r="G49" s="133">
        <f>'TSTCWT FGD'!$T$64</f>
        <v>3215135</v>
      </c>
      <c r="H49" s="134">
        <f>'TSTCWT FGD'!$U$64</f>
        <v>25113</v>
      </c>
      <c r="I49" s="135">
        <f>'TSTCWT FGD'!$V$64</f>
        <v>0</v>
      </c>
      <c r="J49" s="136">
        <f>'TSTCWT FGD'!$W$64</f>
        <v>0</v>
      </c>
      <c r="K49" s="139">
        <f>'TSTCWT FGD'!$X$64</f>
        <v>3240248</v>
      </c>
    </row>
    <row r="50" spans="1:11" collapsed="1">
      <c r="A50" s="40" t="s">
        <v>18</v>
      </c>
      <c r="B50" s="178">
        <f>SUM(B43:B49)</f>
        <v>21762761</v>
      </c>
      <c r="C50" s="131">
        <f>SUM(C43:C49)</f>
        <v>404074</v>
      </c>
      <c r="D50" s="183">
        <f>SUM(D43:D49)</f>
        <v>0</v>
      </c>
      <c r="E50" s="132">
        <f>SUM(E43:E49)</f>
        <v>22166835</v>
      </c>
      <c r="F50" s="182"/>
      <c r="G50" s="133">
        <f>SUM(G43:G49)</f>
        <v>21762761</v>
      </c>
      <c r="H50" s="134">
        <f>SUM(H43:H49)</f>
        <v>404074</v>
      </c>
      <c r="I50" s="135">
        <f>SUM(I43:I49)</f>
        <v>0</v>
      </c>
      <c r="J50" s="136">
        <f>SUM(J43:J49)</f>
        <v>0</v>
      </c>
      <c r="K50" s="139">
        <f>SUM(K43:K49)</f>
        <v>22166835</v>
      </c>
    </row>
    <row r="51" spans="1:11" hidden="1" outlineLevel="1">
      <c r="A51" s="186" t="str">
        <f>'LIT Chrts'!$A$1</f>
        <v>Lamar Institute of Technology</v>
      </c>
      <c r="B51" s="178">
        <f>'LIT FGD'!$O$65</f>
        <v>4655599</v>
      </c>
      <c r="C51" s="131">
        <f>'LIT FGD'!$P$65</f>
        <v>308223</v>
      </c>
      <c r="D51" s="183"/>
      <c r="E51" s="132">
        <f>'LIT FGD'!$R$65</f>
        <v>4963822</v>
      </c>
      <c r="F51" s="182"/>
      <c r="G51" s="133">
        <f>'LIT FGD'!$T$65</f>
        <v>4655599</v>
      </c>
      <c r="H51" s="134">
        <f>'LIT FGD'!$U$65</f>
        <v>308223</v>
      </c>
      <c r="I51" s="135">
        <f>'LIT FGD'!$V$65</f>
        <v>0</v>
      </c>
      <c r="J51" s="136">
        <f>'LIT FGD'!$W$65</f>
        <v>0</v>
      </c>
      <c r="K51" s="139">
        <f>'LIT FGD'!$X$65</f>
        <v>4963822</v>
      </c>
    </row>
    <row r="52" spans="1:11" hidden="1" outlineLevel="1">
      <c r="A52" s="186" t="str">
        <f>'LSCO Chrts'!$A$1</f>
        <v>Lamar State College - Orange</v>
      </c>
      <c r="B52" s="178">
        <f>'LSCO FGD'!$O$65</f>
        <v>3182091</v>
      </c>
      <c r="C52" s="131">
        <f>'LSCO FGD'!$P$65</f>
        <v>1488219</v>
      </c>
      <c r="D52" s="183"/>
      <c r="E52" s="132">
        <f>'LSCO FGD'!$R$65</f>
        <v>4670310</v>
      </c>
      <c r="F52" s="182"/>
      <c r="G52" s="133">
        <f>'LSCO FGD'!$T$65</f>
        <v>3182091</v>
      </c>
      <c r="H52" s="134">
        <f>'LSCO FGD'!$U$65</f>
        <v>1488219</v>
      </c>
      <c r="I52" s="135">
        <f>'LSCO FGD'!$V$65</f>
        <v>50520</v>
      </c>
      <c r="J52" s="136">
        <f>'LSCO FGD'!$W$65</f>
        <v>0</v>
      </c>
      <c r="K52" s="139">
        <f>'LSCO FGD'!$X$65</f>
        <v>4619790</v>
      </c>
    </row>
    <row r="53" spans="1:11" hidden="1" outlineLevel="1">
      <c r="A53" s="186" t="str">
        <f>'LSCPA Chrts'!$A$1</f>
        <v>Lamar State College - Port Arthur</v>
      </c>
      <c r="B53" s="178">
        <f>'LSCPA FGD'!$O$65</f>
        <v>5365248</v>
      </c>
      <c r="C53" s="131">
        <f>'LSCPA FGD'!$P$65</f>
        <v>5092</v>
      </c>
      <c r="D53" s="183"/>
      <c r="E53" s="132">
        <f>'LSCPA FGD'!$R$65</f>
        <v>5370340</v>
      </c>
      <c r="F53" s="182"/>
      <c r="G53" s="133">
        <f>'LSCPA FGD'!$T$65</f>
        <v>5365248</v>
      </c>
      <c r="H53" s="134">
        <f>'LSCPA FGD'!$U$65</f>
        <v>5092</v>
      </c>
      <c r="I53" s="135">
        <f>'LSCPA FGD'!$V$65</f>
        <v>0</v>
      </c>
      <c r="J53" s="136">
        <f>'LSCPA FGD'!$W$65</f>
        <v>0</v>
      </c>
      <c r="K53" s="139">
        <f>'LSCPA FGD'!$X$65</f>
        <v>5370340</v>
      </c>
    </row>
    <row r="54" spans="1:11" ht="26.4" hidden="1" outlineLevel="1">
      <c r="A54" s="186" t="str">
        <f>'TSTCH Chrts'!$A$1</f>
        <v>Texas State Technical College - Harlingen</v>
      </c>
      <c r="B54" s="178">
        <f>'TSTCH FGD'!$O$65</f>
        <v>5201082</v>
      </c>
      <c r="C54" s="131">
        <f>'TSTCH FGD'!$P$65</f>
        <v>0</v>
      </c>
      <c r="D54" s="183"/>
      <c r="E54" s="132">
        <f>'TSTCH FGD'!$R$65</f>
        <v>5201082</v>
      </c>
      <c r="F54" s="182"/>
      <c r="G54" s="133">
        <f>'TSTCH FGD'!$T$65</f>
        <v>5201082</v>
      </c>
      <c r="H54" s="134">
        <f>'TSTCH FGD'!$U$65</f>
        <v>0</v>
      </c>
      <c r="I54" s="135">
        <f>'TSTCH FGD'!$V$65</f>
        <v>0</v>
      </c>
      <c r="J54" s="136">
        <f>'TSTCH FGD'!$W$65</f>
        <v>0</v>
      </c>
      <c r="K54" s="139">
        <f>'TSTCH FGD'!$X$65</f>
        <v>5201082</v>
      </c>
    </row>
    <row r="55" spans="1:11" ht="26.4" hidden="1" outlineLevel="1">
      <c r="A55" s="186" t="str">
        <f>'TSTCM Chrts'!$A$1</f>
        <v>Texas State Technical College - Marshall</v>
      </c>
      <c r="B55" s="178">
        <f>'TSTCM FGD'!$O$65</f>
        <v>1334371</v>
      </c>
      <c r="C55" s="131">
        <f>'TSTCM FGD'!$P$65</f>
        <v>0</v>
      </c>
      <c r="D55" s="183"/>
      <c r="E55" s="132">
        <f>'TSTCM FGD'!$R$65</f>
        <v>1334371</v>
      </c>
      <c r="F55" s="182"/>
      <c r="G55" s="133">
        <f>'TSTCM FGD'!$T$65</f>
        <v>1334371</v>
      </c>
      <c r="H55" s="134">
        <f>'TSTCM FGD'!$U$65</f>
        <v>0</v>
      </c>
      <c r="I55" s="135">
        <f>'TSTCM FGD'!$V$65</f>
        <v>0</v>
      </c>
      <c r="J55" s="136">
        <f>'TSTCM FGD'!$W$65</f>
        <v>0</v>
      </c>
      <c r="K55" s="139">
        <f>'TSTCM FGD'!$X$65</f>
        <v>1334371</v>
      </c>
    </row>
    <row r="56" spans="1:11" hidden="1" outlineLevel="1">
      <c r="A56" s="186" t="str">
        <f>'TSTCW Chrts'!$A$1</f>
        <v>Texas State Technical College - Waco</v>
      </c>
      <c r="B56" s="178">
        <f>'TSTCW FGD'!$O$65</f>
        <v>14091738</v>
      </c>
      <c r="C56" s="131">
        <f>'TSTCW FGD'!$P$65</f>
        <v>13141</v>
      </c>
      <c r="D56" s="183"/>
      <c r="E56" s="132">
        <f>'TSTCW FGD'!$R$65</f>
        <v>14104879</v>
      </c>
      <c r="F56" s="182"/>
      <c r="G56" s="133">
        <f>'TSTCW FGD'!$T$65</f>
        <v>14091738</v>
      </c>
      <c r="H56" s="134">
        <f>'TSTCW FGD'!$U$65</f>
        <v>13141</v>
      </c>
      <c r="I56" s="135">
        <f>'TSTCW FGD'!$V$65</f>
        <v>0</v>
      </c>
      <c r="J56" s="136">
        <f>'TSTCW FGD'!$W$65</f>
        <v>0</v>
      </c>
      <c r="K56" s="139">
        <f>'TSTCW FGD'!$X$65</f>
        <v>14104879</v>
      </c>
    </row>
    <row r="57" spans="1:11" ht="26.4" hidden="1" outlineLevel="1">
      <c r="A57" s="186" t="str">
        <f>'TSTCWT Chrts'!$A$1</f>
        <v>Texas State Technical College - West Texas</v>
      </c>
      <c r="B57" s="178">
        <f>'TSTCWT FGD'!$O$65</f>
        <v>2778246</v>
      </c>
      <c r="C57" s="131">
        <f>'TSTCWT FGD'!$P$65</f>
        <v>26536</v>
      </c>
      <c r="D57" s="183"/>
      <c r="E57" s="132">
        <f>'TSTCWT FGD'!$R$65</f>
        <v>2804782</v>
      </c>
      <c r="F57" s="182"/>
      <c r="G57" s="133">
        <f>'TSTCWT FGD'!$T$65</f>
        <v>2778246</v>
      </c>
      <c r="H57" s="134">
        <f>'TSTCWT FGD'!$U$65</f>
        <v>26536</v>
      </c>
      <c r="I57" s="135">
        <f>'TSTCWT FGD'!$V$65</f>
        <v>0</v>
      </c>
      <c r="J57" s="136">
        <f>'TSTCWT FGD'!$W$65</f>
        <v>0</v>
      </c>
      <c r="K57" s="139">
        <f>'TSTCWT FGD'!$X$65</f>
        <v>2804782</v>
      </c>
    </row>
    <row r="58" spans="1:11" collapsed="1">
      <c r="A58" s="40" t="s">
        <v>19</v>
      </c>
      <c r="B58" s="178">
        <f>SUM(B51:B57)</f>
        <v>36608375</v>
      </c>
      <c r="C58" s="131">
        <f>SUM(C51:C57)</f>
        <v>1841211</v>
      </c>
      <c r="D58" s="181"/>
      <c r="E58" s="132">
        <f>SUM(E51:E57)</f>
        <v>38449586</v>
      </c>
      <c r="F58" s="182"/>
      <c r="G58" s="133">
        <f>SUM(G51:G57)</f>
        <v>36608375</v>
      </c>
      <c r="H58" s="134">
        <f>SUM(H51:H57)</f>
        <v>1841211</v>
      </c>
      <c r="I58" s="135">
        <f>SUM(I51:I57)</f>
        <v>50520</v>
      </c>
      <c r="J58" s="136">
        <f>SUM(J51:J57)</f>
        <v>0</v>
      </c>
      <c r="K58" s="139">
        <f>SUM(K51:K57)</f>
        <v>38399066</v>
      </c>
    </row>
    <row r="59" spans="1:11" hidden="1" outlineLevel="1">
      <c r="A59" s="186" t="str">
        <f>'LIT Chrts'!$A$1</f>
        <v>Lamar Institute of Technology</v>
      </c>
      <c r="B59" s="178">
        <f>'LIT FGD'!$O$66</f>
        <v>2634947</v>
      </c>
      <c r="C59" s="131">
        <f>'LIT FGD'!$P$66</f>
        <v>2032438</v>
      </c>
      <c r="D59" s="181"/>
      <c r="E59" s="132"/>
      <c r="F59" s="182"/>
      <c r="G59" s="133">
        <f>'LIT FGD'!$T$66</f>
        <v>2634947</v>
      </c>
      <c r="H59" s="134">
        <f>'LIT FGD'!$U$66</f>
        <v>0</v>
      </c>
      <c r="I59" s="135">
        <f>'LIT FGD'!$V$66</f>
        <v>0</v>
      </c>
      <c r="J59" s="136">
        <f>'LIT FGD'!$W$66</f>
        <v>0</v>
      </c>
      <c r="K59" s="139">
        <f>'LIT FGD'!$X$66</f>
        <v>2634947</v>
      </c>
    </row>
    <row r="60" spans="1:11" hidden="1" outlineLevel="1">
      <c r="A60" s="186" t="str">
        <f>'LSCO Chrts'!$A$1</f>
        <v>Lamar State College - Orange</v>
      </c>
      <c r="B60" s="178">
        <f>'LSCO FGD'!$O$66</f>
        <v>2529971</v>
      </c>
      <c r="C60" s="131">
        <f>'LSCO FGD'!$P$66</f>
        <v>919383</v>
      </c>
      <c r="D60" s="181"/>
      <c r="E60" s="132"/>
      <c r="F60" s="182"/>
      <c r="G60" s="133">
        <f>'LSCO FGD'!$T$66</f>
        <v>2529971</v>
      </c>
      <c r="H60" s="134">
        <f>'LSCO FGD'!$U$66</f>
        <v>919383</v>
      </c>
      <c r="I60" s="135">
        <f>'LSCO FGD'!$V$66</f>
        <v>0</v>
      </c>
      <c r="J60" s="136">
        <f>'LSCO FGD'!$W$66</f>
        <v>0</v>
      </c>
      <c r="K60" s="139">
        <f>'LSCO FGD'!$X$66</f>
        <v>3449354</v>
      </c>
    </row>
    <row r="61" spans="1:11" hidden="1" outlineLevel="1">
      <c r="A61" s="186" t="str">
        <f>'LSCPA Chrts'!$A$1</f>
        <v>Lamar State College - Port Arthur</v>
      </c>
      <c r="B61" s="178">
        <f>'LSCPA FGD'!$O$66</f>
        <v>2664769</v>
      </c>
      <c r="C61" s="131">
        <f>'LSCPA FGD'!$P$66</f>
        <v>312013</v>
      </c>
      <c r="D61" s="181"/>
      <c r="E61" s="132"/>
      <c r="F61" s="182"/>
      <c r="G61" s="133">
        <f>'LSCPA FGD'!$T$66</f>
        <v>2664769</v>
      </c>
      <c r="H61" s="134">
        <f>'LSCPA FGD'!$U$66</f>
        <v>312013</v>
      </c>
      <c r="I61" s="135">
        <f>'LSCPA FGD'!$V$66</f>
        <v>0</v>
      </c>
      <c r="J61" s="136">
        <f>'LSCPA FGD'!$W$66</f>
        <v>0</v>
      </c>
      <c r="K61" s="139">
        <f>'LSCPA FGD'!$X$66</f>
        <v>2976782</v>
      </c>
    </row>
    <row r="62" spans="1:11" ht="26.4" hidden="1" outlineLevel="1">
      <c r="A62" s="186" t="str">
        <f>'TSTCH Chrts'!$A$1</f>
        <v>Texas State Technical College - Harlingen</v>
      </c>
      <c r="B62" s="178">
        <f>'TSTCH FGD'!$O$66</f>
        <v>3672238</v>
      </c>
      <c r="C62" s="131">
        <f>'TSTCH FGD'!$P$66</f>
        <v>43350</v>
      </c>
      <c r="D62" s="181"/>
      <c r="E62" s="132"/>
      <c r="F62" s="182"/>
      <c r="G62" s="133">
        <f>'TSTCH FGD'!$T$66</f>
        <v>3672238</v>
      </c>
      <c r="H62" s="134">
        <f>'TSTCH FGD'!$U$66</f>
        <v>43350</v>
      </c>
      <c r="I62" s="135">
        <f>'TSTCH FGD'!$V$66</f>
        <v>0</v>
      </c>
      <c r="J62" s="136">
        <f>'TSTCH FGD'!$W$66</f>
        <v>0</v>
      </c>
      <c r="K62" s="139">
        <f>'TSTCH FGD'!$X$66</f>
        <v>3715588</v>
      </c>
    </row>
    <row r="63" spans="1:11" ht="26.4" hidden="1" outlineLevel="1">
      <c r="A63" s="186" t="str">
        <f>'TSTCM Chrts'!$A$1</f>
        <v>Texas State Technical College - Marshall</v>
      </c>
      <c r="B63" s="178">
        <f>'TSTCM FGD'!$O$66</f>
        <v>911051</v>
      </c>
      <c r="C63" s="131">
        <f>'TSTCM FGD'!$P$66</f>
        <v>117707</v>
      </c>
      <c r="D63" s="181"/>
      <c r="E63" s="132"/>
      <c r="F63" s="182"/>
      <c r="G63" s="133">
        <f>'TSTCM FGD'!$T$66</f>
        <v>911051</v>
      </c>
      <c r="H63" s="134">
        <f>'TSTCM FGD'!$U$66</f>
        <v>117707</v>
      </c>
      <c r="I63" s="135">
        <f>'TSTCM FGD'!$V$66</f>
        <v>0</v>
      </c>
      <c r="J63" s="136">
        <f>'TSTCM FGD'!$W$66</f>
        <v>0</v>
      </c>
      <c r="K63" s="139">
        <f>'TSTCM FGD'!$X$66</f>
        <v>1028758</v>
      </c>
    </row>
    <row r="64" spans="1:11" hidden="1" outlineLevel="1">
      <c r="A64" s="186" t="str">
        <f>'TSTCW Chrts'!$A$1</f>
        <v>Texas State Technical College - Waco</v>
      </c>
      <c r="B64" s="178">
        <f>'TSTCW FGD'!$O$66</f>
        <v>7725485</v>
      </c>
      <c r="C64" s="131">
        <f>'TSTCW FGD'!$P$66</f>
        <v>100170</v>
      </c>
      <c r="D64" s="181"/>
      <c r="E64" s="132"/>
      <c r="F64" s="182"/>
      <c r="G64" s="133">
        <f>'TSTCW FGD'!$T$66</f>
        <v>7725485</v>
      </c>
      <c r="H64" s="134">
        <f>'TSTCW FGD'!$U$66</f>
        <v>100170</v>
      </c>
      <c r="I64" s="135">
        <f>'TSTCW FGD'!$V$66</f>
        <v>0</v>
      </c>
      <c r="J64" s="136">
        <f>'TSTCW FGD'!$W$66</f>
        <v>0</v>
      </c>
      <c r="K64" s="139">
        <f>'TSTCW FGD'!$X$66</f>
        <v>7825655</v>
      </c>
    </row>
    <row r="65" spans="1:11" ht="26.4" hidden="1" outlineLevel="1">
      <c r="A65" s="186" t="str">
        <f>'TSTCWT Chrts'!$A$1</f>
        <v>Texas State Technical College - West Texas</v>
      </c>
      <c r="B65" s="178">
        <f>'TSTCWT FGD'!$O$66</f>
        <v>3034105</v>
      </c>
      <c r="C65" s="131">
        <f>'TSTCWT FGD'!$P$66</f>
        <v>0</v>
      </c>
      <c r="D65" s="181"/>
      <c r="E65" s="132"/>
      <c r="F65" s="182"/>
      <c r="G65" s="133">
        <f>'TSTCWT FGD'!$T$66</f>
        <v>3034105</v>
      </c>
      <c r="H65" s="134">
        <f>'TSTCWT FGD'!$U$66</f>
        <v>0</v>
      </c>
      <c r="I65" s="135">
        <f>'TSTCWT FGD'!$V$66</f>
        <v>0</v>
      </c>
      <c r="J65" s="136">
        <f>'TSTCWT FGD'!$W$66</f>
        <v>0</v>
      </c>
      <c r="K65" s="139">
        <f>'TSTCWT FGD'!$X$66</f>
        <v>3034105</v>
      </c>
    </row>
    <row r="66" spans="1:11" collapsed="1">
      <c r="A66" s="40" t="s">
        <v>20</v>
      </c>
      <c r="B66" s="178">
        <f>SUM(B59:B65)</f>
        <v>23172566</v>
      </c>
      <c r="C66" s="131">
        <f>SUM(C59:C65)</f>
        <v>3525061</v>
      </c>
      <c r="D66" s="181"/>
      <c r="E66" s="140"/>
      <c r="F66" s="182"/>
      <c r="G66" s="133">
        <f>SUM(G59:G65)</f>
        <v>23172566</v>
      </c>
      <c r="H66" s="134">
        <f>SUM(H59:H65)</f>
        <v>1492623</v>
      </c>
      <c r="I66" s="135">
        <f>SUM(I59:I65)</f>
        <v>0</v>
      </c>
      <c r="J66" s="136">
        <f>SUM(J59:J65)</f>
        <v>0</v>
      </c>
      <c r="K66" s="139">
        <f>SUM(K59:K65)</f>
        <v>24665189</v>
      </c>
    </row>
    <row r="67" spans="1:11" hidden="1" outlineLevel="1">
      <c r="A67" s="186" t="str">
        <f>'LIT Chrts'!$A$1</f>
        <v>Lamar Institute of Technology</v>
      </c>
      <c r="B67" s="178">
        <f>'LIT FGD'!$O$67</f>
        <v>8083149</v>
      </c>
      <c r="C67" s="131">
        <f>'LIT FGD'!$P$67</f>
        <v>0</v>
      </c>
      <c r="D67" s="181"/>
      <c r="E67" s="140"/>
      <c r="F67" s="182"/>
      <c r="G67" s="133">
        <f>'LIT FGD'!$T$67</f>
        <v>8083149</v>
      </c>
      <c r="H67" s="134">
        <f>'LIT FGD'!$U$67</f>
        <v>0</v>
      </c>
      <c r="I67" s="135">
        <f>'LIT FGD'!$V$67</f>
        <v>0</v>
      </c>
      <c r="J67" s="136">
        <f>'LIT FGD'!$W$67</f>
        <v>0</v>
      </c>
      <c r="K67" s="139">
        <f>'LIT FGD'!$X$67</f>
        <v>8083149</v>
      </c>
    </row>
    <row r="68" spans="1:11" hidden="1" outlineLevel="1">
      <c r="A68" s="186" t="str">
        <f>'LSCO Chrts'!$A$1</f>
        <v>Lamar State College - Orange</v>
      </c>
      <c r="B68" s="178">
        <f>'LSCO FGD'!$O$67</f>
        <v>7921815</v>
      </c>
      <c r="C68" s="131">
        <f>'LSCO FGD'!$P$67</f>
        <v>400275</v>
      </c>
      <c r="D68" s="181"/>
      <c r="E68" s="140"/>
      <c r="F68" s="182"/>
      <c r="G68" s="133">
        <f>'LSCO FGD'!$T$67</f>
        <v>7921815</v>
      </c>
      <c r="H68" s="134">
        <f>'LSCO FGD'!$U$67</f>
        <v>400275</v>
      </c>
      <c r="I68" s="135">
        <f>'LSCO FGD'!$V$67</f>
        <v>342335</v>
      </c>
      <c r="J68" s="136">
        <f>'LSCO FGD'!$W$67</f>
        <v>262253</v>
      </c>
      <c r="K68" s="139">
        <f>'LSCO FGD'!$X$67</f>
        <v>7717502</v>
      </c>
    </row>
    <row r="69" spans="1:11" hidden="1" outlineLevel="1">
      <c r="A69" s="186" t="str">
        <f>'LSCPA Chrts'!$A$1</f>
        <v>Lamar State College - Port Arthur</v>
      </c>
      <c r="B69" s="178">
        <f>'LSCPA FGD'!$O$67</f>
        <v>6945493</v>
      </c>
      <c r="C69" s="131">
        <f>'LSCPA FGD'!$P$67</f>
        <v>0</v>
      </c>
      <c r="D69" s="181"/>
      <c r="E69" s="140"/>
      <c r="F69" s="182"/>
      <c r="G69" s="133">
        <f>'LSCPA FGD'!$T$67</f>
        <v>6945493</v>
      </c>
      <c r="H69" s="134">
        <f>'LSCPA FGD'!$U$67</f>
        <v>0</v>
      </c>
      <c r="I69" s="135">
        <f>'LSCPA FGD'!$V$67</f>
        <v>0</v>
      </c>
      <c r="J69" s="136">
        <f>'LSCPA FGD'!$W$67</f>
        <v>0</v>
      </c>
      <c r="K69" s="139">
        <f>'LSCPA FGD'!$X$67</f>
        <v>6945493</v>
      </c>
    </row>
    <row r="70" spans="1:11" ht="26.4" hidden="1" outlineLevel="1">
      <c r="A70" s="186" t="str">
        <f>'TSTCH Chrts'!$A$1</f>
        <v>Texas State Technical College - Harlingen</v>
      </c>
      <c r="B70" s="178">
        <f>'TSTCH FGD'!$O$67</f>
        <v>4340666</v>
      </c>
      <c r="C70" s="131">
        <f>'TSTCH FGD'!$P$67</f>
        <v>0</v>
      </c>
      <c r="D70" s="181"/>
      <c r="E70" s="140"/>
      <c r="F70" s="182"/>
      <c r="G70" s="133">
        <f>'TSTCH FGD'!$T$67</f>
        <v>4340666</v>
      </c>
      <c r="H70" s="134">
        <f>'TSTCH FGD'!$U$67</f>
        <v>0</v>
      </c>
      <c r="I70" s="135">
        <f>'TSTCH FGD'!$V$67</f>
        <v>0</v>
      </c>
      <c r="J70" s="136">
        <f>'TSTCH FGD'!$W$67</f>
        <v>0</v>
      </c>
      <c r="K70" s="139">
        <f>'TSTCH FGD'!$X$67</f>
        <v>4340666</v>
      </c>
    </row>
    <row r="71" spans="1:11" ht="26.4" hidden="1" outlineLevel="1">
      <c r="A71" s="186" t="str">
        <f>'TSTCM Chrts'!$A$1</f>
        <v>Texas State Technical College - Marshall</v>
      </c>
      <c r="B71" s="178">
        <f>'TSTCM FGD'!$O$67</f>
        <v>1913817</v>
      </c>
      <c r="C71" s="131">
        <f>'TSTCM FGD'!$P$67</f>
        <v>0</v>
      </c>
      <c r="D71" s="181"/>
      <c r="E71" s="140"/>
      <c r="F71" s="182"/>
      <c r="G71" s="133">
        <f>'TSTCM FGD'!$T$67</f>
        <v>1913817</v>
      </c>
      <c r="H71" s="134">
        <f>'TSTCM FGD'!$U$67</f>
        <v>0</v>
      </c>
      <c r="I71" s="135">
        <f>'TSTCM FGD'!$V$67</f>
        <v>0</v>
      </c>
      <c r="J71" s="136">
        <f>'TSTCM FGD'!$W$67</f>
        <v>0</v>
      </c>
      <c r="K71" s="139">
        <f>'TSTCM FGD'!$X$67</f>
        <v>1913817</v>
      </c>
    </row>
    <row r="72" spans="1:11" hidden="1" outlineLevel="1">
      <c r="A72" s="186" t="str">
        <f>'TSTCW Chrts'!$A$1</f>
        <v>Texas State Technical College - Waco</v>
      </c>
      <c r="B72" s="178">
        <f>'TSTCW FGD'!$O$67</f>
        <v>16047662</v>
      </c>
      <c r="C72" s="131">
        <f>'TSTCW FGD'!$P$67</f>
        <v>0</v>
      </c>
      <c r="D72" s="181"/>
      <c r="E72" s="140"/>
      <c r="F72" s="182"/>
      <c r="G72" s="133">
        <f>'TSTCW FGD'!$T$67</f>
        <v>16047662</v>
      </c>
      <c r="H72" s="134">
        <f>'TSTCW FGD'!$U$67</f>
        <v>0</v>
      </c>
      <c r="I72" s="135">
        <f>'TSTCW FGD'!$V$67</f>
        <v>0</v>
      </c>
      <c r="J72" s="136">
        <f>'TSTCW FGD'!$W$67</f>
        <v>0</v>
      </c>
      <c r="K72" s="139">
        <f>'TSTCW FGD'!$X$67</f>
        <v>16047662</v>
      </c>
    </row>
    <row r="73" spans="1:11" ht="26.4" hidden="1" outlineLevel="1">
      <c r="A73" s="186" t="str">
        <f>'TSTCWT Chrts'!$A$1</f>
        <v>Texas State Technical College - West Texas</v>
      </c>
      <c r="B73" s="178">
        <f>'TSTCWT FGD'!$O$67</f>
        <v>2298565</v>
      </c>
      <c r="C73" s="131">
        <f>'TSTCWT FGD'!$P$67</f>
        <v>0</v>
      </c>
      <c r="D73" s="181"/>
      <c r="E73" s="140"/>
      <c r="F73" s="182"/>
      <c r="G73" s="133">
        <f>'TSTCWT FGD'!$T$67</f>
        <v>2298565</v>
      </c>
      <c r="H73" s="134">
        <f>'TSTCWT FGD'!$U$67</f>
        <v>0</v>
      </c>
      <c r="I73" s="135">
        <f>'TSTCWT FGD'!$V$67</f>
        <v>0</v>
      </c>
      <c r="J73" s="136">
        <f>'TSTCWT FGD'!$W$67</f>
        <v>0</v>
      </c>
      <c r="K73" s="139">
        <f>'TSTCWT FGD'!$X$67</f>
        <v>2298565</v>
      </c>
    </row>
    <row r="74" spans="1:11" ht="13.8" collapsed="1" thickBot="1">
      <c r="A74" s="40" t="s">
        <v>21</v>
      </c>
      <c r="B74" s="178">
        <f>SUM(B67:B73)</f>
        <v>47551167</v>
      </c>
      <c r="C74" s="131">
        <f>SUM(C67:C73)</f>
        <v>400275</v>
      </c>
      <c r="D74" s="181"/>
      <c r="E74" s="140"/>
      <c r="F74" s="182"/>
      <c r="G74" s="142">
        <f>SUM(G67:G73)</f>
        <v>47551167</v>
      </c>
      <c r="H74" s="143">
        <f>SUM(H67:H73)</f>
        <v>400275</v>
      </c>
      <c r="I74" s="135">
        <f>SUM(I67:I73)</f>
        <v>342335</v>
      </c>
      <c r="J74" s="144">
        <f>SUM(J67:J73)</f>
        <v>262253</v>
      </c>
      <c r="K74" s="139">
        <f>SUM(K67:K73)</f>
        <v>47346854</v>
      </c>
    </row>
    <row r="75" spans="1:11" ht="14.4" hidden="1" outlineLevel="1" thickTop="1" thickBot="1">
      <c r="A75" s="186" t="str">
        <f>'LIT Chrts'!$A$1</f>
        <v>Lamar Institute of Technology</v>
      </c>
      <c r="B75" s="178"/>
      <c r="C75" s="131">
        <f>'LIT FGD'!$P$68</f>
        <v>0</v>
      </c>
      <c r="D75" s="181"/>
      <c r="E75" s="140"/>
      <c r="F75" s="182"/>
      <c r="G75" s="156"/>
      <c r="H75" s="156"/>
      <c r="I75" s="157"/>
      <c r="J75" s="158"/>
      <c r="K75" s="154">
        <f>'LIT FGD'!$X$68</f>
        <v>34596685</v>
      </c>
    </row>
    <row r="76" spans="1:11" ht="14.4" hidden="1" outlineLevel="1" thickTop="1" thickBot="1">
      <c r="A76" s="186" t="str">
        <f>'LSCO Chrts'!$A$1</f>
        <v>Lamar State College - Orange</v>
      </c>
      <c r="B76" s="178"/>
      <c r="C76" s="131">
        <f>'LSCO FGD'!$P$68</f>
        <v>0</v>
      </c>
      <c r="D76" s="181"/>
      <c r="E76" s="140"/>
      <c r="F76" s="182"/>
      <c r="G76" s="156"/>
      <c r="H76" s="156"/>
      <c r="I76" s="157"/>
      <c r="J76" s="158"/>
      <c r="K76" s="154">
        <f>'LSCO FGD'!$X$68</f>
        <v>26595148</v>
      </c>
    </row>
    <row r="77" spans="1:11" ht="14.4" hidden="1" outlineLevel="1" thickTop="1" thickBot="1">
      <c r="A77" s="186" t="str">
        <f>'LSCPA Chrts'!$A$1</f>
        <v>Lamar State College - Port Arthur</v>
      </c>
      <c r="B77" s="178"/>
      <c r="C77" s="131">
        <f>'LSCPA FGD'!$P$68</f>
        <v>0</v>
      </c>
      <c r="D77" s="181"/>
      <c r="E77" s="140"/>
      <c r="F77" s="182"/>
      <c r="G77" s="156"/>
      <c r="H77" s="156"/>
      <c r="I77" s="157"/>
      <c r="J77" s="158"/>
      <c r="K77" s="154">
        <f>'LSCPA FGD'!$X$68</f>
        <v>36274567</v>
      </c>
    </row>
    <row r="78" spans="1:11" ht="27.6" hidden="1" outlineLevel="1" thickTop="1" thickBot="1">
      <c r="A78" s="186" t="str">
        <f>'TSTCH Chrts'!$A$1</f>
        <v>Texas State Technical College - Harlingen</v>
      </c>
      <c r="B78" s="178"/>
      <c r="C78" s="131">
        <f>'TSTCH FGD'!$P$68</f>
        <v>0</v>
      </c>
      <c r="D78" s="181"/>
      <c r="E78" s="140"/>
      <c r="F78" s="182"/>
      <c r="G78" s="156"/>
      <c r="H78" s="156"/>
      <c r="I78" s="157"/>
      <c r="J78" s="158"/>
      <c r="K78" s="154">
        <f>'TSTCH FGD'!$X$68</f>
        <v>44418893</v>
      </c>
    </row>
    <row r="79" spans="1:11" ht="27.6" hidden="1" outlineLevel="1" thickTop="1" thickBot="1">
      <c r="A79" s="186" t="str">
        <f>'TSTCM Chrts'!$A$1</f>
        <v>Texas State Technical College - Marshall</v>
      </c>
      <c r="B79" s="178"/>
      <c r="C79" s="131">
        <f>'TSTCM FGD'!$P$68</f>
        <v>0</v>
      </c>
      <c r="D79" s="181"/>
      <c r="E79" s="140"/>
      <c r="F79" s="182"/>
      <c r="G79" s="156"/>
      <c r="H79" s="156"/>
      <c r="I79" s="157"/>
      <c r="J79" s="158"/>
      <c r="K79" s="154">
        <f>'TSTCM FGD'!$X$68</f>
        <v>11239201</v>
      </c>
    </row>
    <row r="80" spans="1:11" ht="14.4" hidden="1" outlineLevel="1" thickTop="1" thickBot="1">
      <c r="A80" s="186" t="str">
        <f>'TSTCW Chrts'!$A$1</f>
        <v>Texas State Technical College - Waco</v>
      </c>
      <c r="B80" s="178"/>
      <c r="C80" s="131">
        <f>'TSTCW FGD'!$P$68</f>
        <v>55299</v>
      </c>
      <c r="D80" s="181"/>
      <c r="E80" s="140"/>
      <c r="F80" s="182"/>
      <c r="G80" s="156"/>
      <c r="H80" s="156"/>
      <c r="I80" s="157"/>
      <c r="J80" s="158"/>
      <c r="K80" s="154">
        <f>'TSTCW FGD'!$X$68</f>
        <v>106004522</v>
      </c>
    </row>
    <row r="81" spans="1:11" ht="27.6" hidden="1" outlineLevel="1" thickTop="1" thickBot="1">
      <c r="A81" s="186" t="str">
        <f>'TSTCWT Chrts'!$A$1</f>
        <v>Texas State Technical College - West Texas</v>
      </c>
      <c r="B81" s="178"/>
      <c r="C81" s="131">
        <f>'TSTCWT FGD'!$P$68</f>
        <v>0</v>
      </c>
      <c r="D81" s="181"/>
      <c r="E81" s="140"/>
      <c r="F81" s="182"/>
      <c r="G81" s="156"/>
      <c r="H81" s="156"/>
      <c r="I81" s="157"/>
      <c r="J81" s="158"/>
      <c r="K81" s="154">
        <f>'TSTCWT FGD'!$X$68</f>
        <v>26037705</v>
      </c>
    </row>
    <row r="82" spans="1:11" ht="14.4" collapsed="1" thickTop="1" thickBot="1">
      <c r="A82" s="40" t="s">
        <v>22</v>
      </c>
      <c r="B82" s="145"/>
      <c r="C82" s="146">
        <f>SUM(C75:C81)</f>
        <v>55299</v>
      </c>
      <c r="D82" s="184"/>
      <c r="E82" s="147"/>
      <c r="F82" s="182"/>
      <c r="G82" s="141"/>
      <c r="H82" s="141"/>
      <c r="I82" s="148"/>
      <c r="J82" s="149"/>
      <c r="K82" s="150">
        <f>SUM(K75:K81)</f>
        <v>285166721</v>
      </c>
    </row>
    <row r="83" spans="1:11" ht="14.4" hidden="1" outlineLevel="1" thickTop="1" thickBot="1">
      <c r="A83" s="186" t="str">
        <f>'LIT Chrts'!$A$1</f>
        <v>Lamar Institute of Technology</v>
      </c>
      <c r="B83" s="160"/>
      <c r="C83" s="168">
        <f>'LIT FGD'!$P$69</f>
        <v>3333404</v>
      </c>
      <c r="D83" s="196">
        <f>'LIT FGD'!$Q$69</f>
        <v>0</v>
      </c>
      <c r="E83" s="169">
        <f>'LIT FGD'!$R$69</f>
        <v>23734605</v>
      </c>
      <c r="F83" s="182"/>
      <c r="G83" s="141"/>
      <c r="H83" s="141"/>
      <c r="I83" s="4"/>
      <c r="J83" s="4"/>
      <c r="K83" s="161"/>
    </row>
    <row r="84" spans="1:11" ht="14.4" hidden="1" outlineLevel="1" thickTop="1" thickBot="1">
      <c r="A84" s="186" t="str">
        <f>'LSCO Chrts'!$A$1</f>
        <v>Lamar State College - Orange</v>
      </c>
      <c r="B84" s="160"/>
      <c r="C84" s="168">
        <f>'LSCO FGD'!$P$69</f>
        <v>3388479</v>
      </c>
      <c r="D84" s="196">
        <f>'LSCO FGD'!$Q$69</f>
        <v>0</v>
      </c>
      <c r="E84" s="169">
        <f>'LSCO FGD'!$R$69</f>
        <v>16140335</v>
      </c>
      <c r="F84" s="182"/>
      <c r="G84" s="141"/>
      <c r="H84" s="141"/>
      <c r="I84" s="4"/>
      <c r="J84" s="4"/>
      <c r="K84" s="161"/>
    </row>
    <row r="85" spans="1:11" ht="14.4" hidden="1" outlineLevel="1" thickTop="1" thickBot="1">
      <c r="A85" s="186" t="str">
        <f>'LSCPA Chrts'!$A$1</f>
        <v>Lamar State College - Port Arthur</v>
      </c>
      <c r="B85" s="160"/>
      <c r="C85" s="168">
        <f>'LSCPA FGD'!$P$69</f>
        <v>6157905</v>
      </c>
      <c r="D85" s="196">
        <f>'LSCPA FGD'!$Q$69</f>
        <v>0</v>
      </c>
      <c r="E85" s="169">
        <f>'LSCPA FGD'!$R$69</f>
        <v>26077901</v>
      </c>
      <c r="F85" s="182"/>
      <c r="G85" s="141"/>
      <c r="H85" s="141"/>
      <c r="I85" s="4"/>
      <c r="J85" s="4"/>
      <c r="K85" s="161"/>
    </row>
    <row r="86" spans="1:11" ht="27.6" hidden="1" outlineLevel="1" thickTop="1" thickBot="1">
      <c r="A86" s="186" t="str">
        <f>'TSTCH Chrts'!$A$1</f>
        <v>Texas State Technical College - Harlingen</v>
      </c>
      <c r="B86" s="160"/>
      <c r="C86" s="168">
        <f>'TSTCH FGD'!$P$69</f>
        <v>921378</v>
      </c>
      <c r="D86" s="196">
        <f>'TSTCH FGD'!$Q$69</f>
        <v>0</v>
      </c>
      <c r="E86" s="169">
        <f>'TSTCH FGD'!$R$69</f>
        <v>36362639</v>
      </c>
      <c r="F86" s="182"/>
      <c r="G86" s="141"/>
      <c r="H86" s="141"/>
      <c r="I86" s="4"/>
      <c r="J86" s="4"/>
      <c r="K86" s="161"/>
    </row>
    <row r="87" spans="1:11" ht="27.6" hidden="1" outlineLevel="1" thickTop="1" thickBot="1">
      <c r="A87" s="186" t="str">
        <f>'TSTCM Chrts'!$A$1</f>
        <v>Texas State Technical College - Marshall</v>
      </c>
      <c r="B87" s="160"/>
      <c r="C87" s="168">
        <f>'TSTCM FGD'!$P$69</f>
        <v>491748</v>
      </c>
      <c r="D87" s="196">
        <f>'TSTCM FGD'!$Q$69</f>
        <v>0</v>
      </c>
      <c r="E87" s="169">
        <f>'TSTCM FGD'!$R$69</f>
        <v>8296626</v>
      </c>
      <c r="F87" s="182"/>
      <c r="G87" s="141"/>
      <c r="H87" s="141"/>
      <c r="I87" s="4"/>
      <c r="J87" s="4"/>
      <c r="K87" s="161"/>
    </row>
    <row r="88" spans="1:11" ht="14.4" hidden="1" outlineLevel="1" thickTop="1" thickBot="1">
      <c r="A88" s="186" t="str">
        <f>'TSTCW Chrts'!$A$1</f>
        <v>Texas State Technical College - Waco</v>
      </c>
      <c r="B88" s="160"/>
      <c r="C88" s="168">
        <f>'TSTCW FGD'!$P$69</f>
        <v>14416097</v>
      </c>
      <c r="D88" s="196">
        <f>'TSTCW FGD'!$Q$69</f>
        <v>0</v>
      </c>
      <c r="E88" s="169">
        <f>'TSTCW FGD'!$R$69</f>
        <v>82131205</v>
      </c>
      <c r="F88" s="182"/>
      <c r="G88" s="141"/>
      <c r="H88" s="141"/>
      <c r="I88" s="4"/>
      <c r="J88" s="4"/>
      <c r="K88" s="161"/>
    </row>
    <row r="89" spans="1:11" ht="27.6" hidden="1" outlineLevel="1" thickTop="1" thickBot="1">
      <c r="A89" s="186" t="str">
        <f>'TSTCWT Chrts'!$A$1</f>
        <v>Texas State Technical College - West Texas</v>
      </c>
      <c r="B89" s="160"/>
      <c r="C89" s="168">
        <f>'TSTCWT FGD'!$P$69</f>
        <v>884904</v>
      </c>
      <c r="D89" s="196">
        <f>'TSTCWT FGD'!$Q$69</f>
        <v>0</v>
      </c>
      <c r="E89" s="169">
        <f>'TSTCWT FGD'!$R$69</f>
        <v>20705035</v>
      </c>
      <c r="F89" s="182"/>
      <c r="G89" s="141"/>
      <c r="H89" s="141"/>
      <c r="I89" s="4"/>
      <c r="J89" s="4"/>
      <c r="K89" s="161"/>
    </row>
    <row r="90" spans="1:11" ht="14.4" collapsed="1" thickTop="1" thickBot="1">
      <c r="B90" s="151"/>
      <c r="C90" s="152">
        <f>SUM(C83:C89)</f>
        <v>29593915</v>
      </c>
      <c r="D90" s="152">
        <f>SUM(D83:D89)</f>
        <v>0</v>
      </c>
      <c r="E90" s="153">
        <f>SUM(E83:E89)</f>
        <v>213448346</v>
      </c>
      <c r="F90" s="152"/>
      <c r="G90" s="141"/>
      <c r="H90" s="141"/>
      <c r="I90" s="141"/>
      <c r="J90" s="120"/>
      <c r="K90" s="120"/>
    </row>
    <row r="91" spans="1:11" ht="13.8" thickTop="1">
      <c r="E91" s="170"/>
      <c r="K91" s="170">
        <f>+'LIT FGD'!$X$68+'LSCO FGD'!$X$68+'LSCPA FGD'!$X$68+'TSTCH FGD'!$X$68+'TSTCWT FGD'!$X$68+'TSTCM FGD'!$X$68+'TSTCW FGD'!$X$68</f>
        <v>285166721</v>
      </c>
    </row>
    <row r="92" spans="1:11">
      <c r="E92" s="170">
        <f>+'LIT FGD'!$R$69+'LSCO FGD'!$R$69+'LSCPA FGD'!$R$69+'TSTCH FGD'!$R$69+'TSTCWT FGD'!$R$69+'TSTCM FGD'!$R$69+'TSTCW FGD'!$R$69</f>
        <v>213448346</v>
      </c>
    </row>
    <row r="93" spans="1:11">
      <c r="K93" s="170">
        <f>K91-K82</f>
        <v>0</v>
      </c>
    </row>
    <row r="94" spans="1:11">
      <c r="E94" s="170">
        <f>E92-E90</f>
        <v>0</v>
      </c>
    </row>
    <row r="98" spans="5:11" ht="13.8" thickBot="1"/>
    <row r="99" spans="5:11" ht="14.4" thickTop="1" thickBot="1">
      <c r="E99" s="153"/>
      <c r="K99" s="150"/>
    </row>
    <row r="100" spans="5:11" ht="13.8" thickTop="1"/>
  </sheetData>
  <dataConsolidate link="1">
    <dataRefs count="7">
      <dataRef ref="N44:W53" sheet="LIT FGD"/>
      <dataRef ref="N44:W53" sheet="LSCO FGD"/>
      <dataRef ref="N44:W53" sheet="LSCPA FGD"/>
      <dataRef ref="N44:W53" sheet="TSTCH FGD"/>
      <dataRef ref="N44:W53" sheet="TSTCM FGD"/>
      <dataRef ref="N44:W53" sheet="TSTCW FGD"/>
      <dataRef ref="N44:W53" sheet="TSTCWT FGD"/>
    </dataRefs>
  </dataConsolidate>
  <mergeCells count="11">
    <mergeCell ref="B6:E6"/>
    <mergeCell ref="G6:K6"/>
    <mergeCell ref="B7:B10"/>
    <mergeCell ref="C7:C10"/>
    <mergeCell ref="E7:E10"/>
    <mergeCell ref="G7:G10"/>
    <mergeCell ref="H7:H10"/>
    <mergeCell ref="I7:I10"/>
    <mergeCell ref="J7:J10"/>
    <mergeCell ref="K7:K10"/>
    <mergeCell ref="D7:D10"/>
  </mergeCells>
  <hyperlinks>
    <hyperlink ref="K1" location="Index!A1" display="Return to Index" xr:uid="{00000000-0004-0000-0300-000000000000}"/>
  </hyperlinks>
  <pageMargins left="0.7" right="0.7" top="0.75" bottom="0.75" header="0.3" footer="0.3"/>
  <pageSetup orientation="portrait" horizontalDpi="1200" verticalDpi="12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E31"/>
  <sheetViews>
    <sheetView showGridLines="0" workbookViewId="0">
      <selection activeCell="I90" sqref="I90"/>
    </sheetView>
  </sheetViews>
  <sheetFormatPr defaultColWidth="9.109375" defaultRowHeight="13.2"/>
  <cols>
    <col min="1" max="1" width="7" style="424" customWidth="1"/>
    <col min="2" max="2" width="93" style="424" customWidth="1"/>
    <col min="3" max="9" width="9.109375" style="424"/>
    <col min="10" max="10" width="11.88671875" style="424" customWidth="1"/>
    <col min="11" max="16384" width="9.109375" style="424"/>
  </cols>
  <sheetData>
    <row r="1" spans="1:5" ht="13.8" thickBot="1">
      <c r="B1" s="425" t="s">
        <v>1129</v>
      </c>
      <c r="D1" s="426" t="s">
        <v>1079</v>
      </c>
    </row>
    <row r="2" spans="1:5">
      <c r="B2" s="427" t="str">
        <f>'Smmy LIT-TSTC Chrts'!$A$2</f>
        <v>For the Year Ended August 31, 2022</v>
      </c>
    </row>
    <row r="3" spans="1:5">
      <c r="B3" s="427" t="str">
        <f>'Smmy LIT-TSTC Chrts'!$A$3</f>
        <v>Source: FY 2022 Annual Financial Report</v>
      </c>
    </row>
    <row r="5" spans="1:5" s="428" customFormat="1">
      <c r="B5" s="429" t="s">
        <v>631</v>
      </c>
    </row>
    <row r="6" spans="1:5" s="428" customFormat="1">
      <c r="B6" s="430"/>
    </row>
    <row r="7" spans="1:5" s="428" customFormat="1" ht="226.5" customHeight="1">
      <c r="B7" s="431" t="s">
        <v>630</v>
      </c>
      <c r="C7" s="432"/>
    </row>
    <row r="8" spans="1:5" s="428" customFormat="1" ht="263.25" customHeight="1">
      <c r="B8" s="431" t="s">
        <v>629</v>
      </c>
      <c r="C8" s="424"/>
      <c r="D8" s="424"/>
      <c r="E8" s="424"/>
    </row>
    <row r="9" spans="1:5" ht="64.5" customHeight="1">
      <c r="B9" s="433" t="str">
        <f>IF('LSCPA FGD'!$R$76="N/A","FN11.  N/A",$B$13&amp;$B$14&amp;$B$15&amp;$B$16&amp;$B$17&amp;$B$18&amp;$B$19&amp;$B$20&amp;$B$21&amp;$B$22&amp;$B$23)</f>
        <v>FN11: Of the net increase of $2,835,116 approximately $2.8 million represents revenues received but not yet expended.  This income is fully committed to program expenditures and capital disbursements.  The remaining $0 represents non-expendable funds from unrealized gains and additions to permanent endowments of approximately $0 and $0 respectively.  Unrealized gains and additions to permanent endowments do not contribute to the availability of the institution's operating cash as discussed in FN6 and FN7.</v>
      </c>
    </row>
    <row r="11" spans="1:5">
      <c r="D11" s="434"/>
    </row>
    <row r="13" spans="1:5">
      <c r="B13" s="424" t="s">
        <v>620</v>
      </c>
    </row>
    <row r="14" spans="1:5">
      <c r="A14" s="424">
        <v>69</v>
      </c>
      <c r="B14" s="434" t="str">
        <f>TEXT(IF('LSCPA FGD'!$M$85&lt;0,"N/A",'LSCPA FGD'!$M$85),"$* #,##0;$* (#,##0)")</f>
        <v>$2,835,116</v>
      </c>
    </row>
    <row r="15" spans="1:5">
      <c r="B15" s="424" t="s">
        <v>621</v>
      </c>
    </row>
    <row r="16" spans="1:5">
      <c r="A16" s="424">
        <v>61</v>
      </c>
      <c r="B16" s="435" t="str">
        <f>IF(ABS('LSCPA FGD'!$R$77)&gt;=1000000,TEXT('LSCPA FGD'!$R$77/1000000,"$* #,##0.0;$* (#,##0.0)")&amp;" million",IF(ABS('LSCPA FGD'!$R$77)&lt;1000,TEXT('LSCPA FGD'!$R$77,"$* #,##0;$* (#,##0)"),TEXT('LSCPA FGD'!$R$77/1000,"$* #,##0;$* (#,##0)")&amp;" thousand"))</f>
        <v>$2.8 million</v>
      </c>
    </row>
    <row r="17" spans="1:5">
      <c r="B17" s="424" t="s">
        <v>622</v>
      </c>
    </row>
    <row r="18" spans="1:5">
      <c r="A18" s="424">
        <v>62</v>
      </c>
      <c r="B18" s="435" t="str">
        <f>IF(ABS('LSCPA FGD'!$R$78)&gt;=1000000,TEXT('LSCPA FGD'!$R$78/1000000,"$* #,##0.0;$* (#,##0.0)")&amp;" million",IF(ABS('LSCPA FGD'!$R$78)&lt;1000,TEXT('LSCPA FGD'!$R$78,"$* #,##0;$* (#,##0)"),TEXT('LSCPA FGD'!$R$78/1000,"$* #,##0;$* (#,##0)")&amp;" thousand"))</f>
        <v>$0</v>
      </c>
    </row>
    <row r="19" spans="1:5">
      <c r="B19" s="424" t="s">
        <v>623</v>
      </c>
    </row>
    <row r="20" spans="1:5">
      <c r="A20" s="424">
        <v>64</v>
      </c>
      <c r="B20" s="435" t="str">
        <f>IF(ABS('LSCPA FGD'!$R$80)&gt;=1000000,TEXT('LSCPA FGD'!$R$80/1000000,"$* #,##0.0;$* (#,##0.0)")&amp;" million",IF(ABS('LSCPA FGD'!$R$80)&lt;1000,TEXT('LSCPA FGD'!$R$80,"$* #,##0;$* (#,##0)"),TEXT('LSCPA FGD'!$R$80/1000,"$* #,##0;$* (#,##0)")&amp;" thousand"))</f>
        <v>$0</v>
      </c>
    </row>
    <row r="21" spans="1:5">
      <c r="B21" s="424" t="s">
        <v>624</v>
      </c>
      <c r="E21" s="436"/>
    </row>
    <row r="22" spans="1:5">
      <c r="A22" s="424">
        <v>66</v>
      </c>
      <c r="B22" s="435" t="str">
        <f>IF(ABS('LSCPA FGD'!$R$82)&gt;=1000000,TEXT('LSCPA FGD'!$R$82/1000000,"$* #,##0.0;$* (#,##0.0)")&amp;" million",IF(ABS('LSCPA FGD'!$R$82)&lt;1000,TEXT('LSCPA FGD'!$R$82,"$* #,##0;$* (#,##0)"),TEXT('LSCPA FGD'!$R$82/1000,"$* #,##0;$* (#,##0)")&amp;" thousand"))</f>
        <v>$0</v>
      </c>
    </row>
    <row r="23" spans="1:5">
      <c r="B23" s="424" t="s">
        <v>625</v>
      </c>
      <c r="C23" s="435"/>
      <c r="E23" s="435"/>
    </row>
    <row r="25" spans="1:5">
      <c r="C25" s="435"/>
      <c r="E25" s="435"/>
    </row>
    <row r="27" spans="1:5">
      <c r="C27" s="435"/>
      <c r="E27" s="435"/>
    </row>
    <row r="29" spans="1:5">
      <c r="C29" s="435"/>
      <c r="E29" s="435"/>
    </row>
    <row r="31" spans="1:5">
      <c r="B31" s="437"/>
    </row>
  </sheetData>
  <hyperlinks>
    <hyperlink ref="D1" location="Index!A1" display="Return to Index" xr:uid="{00000000-0004-0000-2500-000000000000}"/>
  </hyperlinks>
  <pageMargins left="0.25" right="0.25" top="0.5" bottom="0.25" header="0.5" footer="0.5"/>
  <pageSetup scale="34"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indexed="47"/>
    <pageSetUpPr fitToPage="1"/>
  </sheetPr>
  <dimension ref="A1:E148"/>
  <sheetViews>
    <sheetView showGridLines="0" zoomScale="65" zoomScaleNormal="65" workbookViewId="0">
      <selection activeCell="I90" sqref="I90"/>
    </sheetView>
  </sheetViews>
  <sheetFormatPr defaultColWidth="9.109375" defaultRowHeight="12.75" customHeight="1"/>
  <cols>
    <col min="1" max="1" width="158.6640625" style="424" customWidth="1"/>
    <col min="2" max="2" width="9.109375" style="424"/>
    <col min="3" max="3" width="54.6640625" style="424" customWidth="1"/>
    <col min="4" max="4" width="20.6640625" style="424" customWidth="1"/>
    <col min="5" max="5" width="9.109375" style="715"/>
    <col min="6" max="16384" width="9.109375" style="424"/>
  </cols>
  <sheetData>
    <row r="1" spans="1:5" ht="28.8" thickBot="1">
      <c r="A1" s="714" t="s">
        <v>97</v>
      </c>
      <c r="B1" s="424" t="s">
        <v>1129</v>
      </c>
      <c r="C1" s="426" t="s">
        <v>1079</v>
      </c>
    </row>
    <row r="2" spans="1:5" ht="28.2">
      <c r="A2" s="716" t="str">
        <f>'Smmy LIT-TSTC Chrts'!$A$2</f>
        <v>For the Year Ended August 31, 2022</v>
      </c>
      <c r="C2" s="717" t="s">
        <v>62</v>
      </c>
    </row>
    <row r="3" spans="1:5" ht="28.2">
      <c r="A3" s="716" t="str">
        <f>'Smmy LIT-TSTC Chrts'!$A$3</f>
        <v>Source: FY 2022 Annual Financial Report</v>
      </c>
      <c r="C3" s="424" t="s">
        <v>63</v>
      </c>
    </row>
    <row r="5" spans="1:5" ht="12.75" customHeight="1">
      <c r="C5" s="424" t="s">
        <v>184</v>
      </c>
    </row>
    <row r="7" spans="1:5" ht="12.75" customHeight="1">
      <c r="C7" s="1149" t="s">
        <v>25</v>
      </c>
      <c r="D7" s="1149"/>
    </row>
    <row r="8" spans="1:5" ht="12.75" customHeight="1">
      <c r="C8" s="717"/>
      <c r="D8" s="719"/>
    </row>
    <row r="9" spans="1:5" ht="12.75" customHeight="1">
      <c r="C9" s="720" t="s">
        <v>0</v>
      </c>
      <c r="D9" s="721">
        <f>'TSTCH Sum'!B15</f>
        <v>33309703</v>
      </c>
      <c r="E9" s="722">
        <f>ROUND(D9/$D$14,3)</f>
        <v>0.629</v>
      </c>
    </row>
    <row r="10" spans="1:5" ht="12.75" customHeight="1">
      <c r="C10" s="720" t="s">
        <v>4</v>
      </c>
      <c r="D10" s="721">
        <f>'TSTCH Sum'!B20</f>
        <v>8105224</v>
      </c>
      <c r="E10" s="722">
        <f t="shared" ref="E10:E12" si="0">ROUND(D10/$D$14,3)</f>
        <v>0.153</v>
      </c>
    </row>
    <row r="11" spans="1:5" ht="12.75" customHeight="1">
      <c r="C11" s="720" t="s">
        <v>6</v>
      </c>
      <c r="D11" s="721">
        <f>'TSTCH Sum'!B23</f>
        <v>7646370</v>
      </c>
      <c r="E11" s="722">
        <f t="shared" si="0"/>
        <v>0.14399999999999999</v>
      </c>
    </row>
    <row r="12" spans="1:5" ht="12.75" customHeight="1">
      <c r="C12" s="720" t="s">
        <v>8</v>
      </c>
      <c r="D12" s="721">
        <f>'TSTCH Sum'!B32</f>
        <v>3880846</v>
      </c>
      <c r="E12" s="722">
        <f t="shared" si="0"/>
        <v>7.2999999999999995E-2</v>
      </c>
    </row>
    <row r="13" spans="1:5" ht="12.75" customHeight="1">
      <c r="C13" s="717"/>
      <c r="D13" s="719"/>
      <c r="E13" s="722"/>
    </row>
    <row r="14" spans="1:5" ht="12.75" customHeight="1">
      <c r="C14" s="723" t="s">
        <v>67</v>
      </c>
      <c r="D14" s="724">
        <f>SUM(D9:D13)</f>
        <v>52942143</v>
      </c>
      <c r="E14" s="722">
        <f>SUM(E9:E13)</f>
        <v>0.999</v>
      </c>
    </row>
    <row r="20" spans="3:3" ht="12.75" customHeight="1">
      <c r="C20" s="424" t="s">
        <v>88</v>
      </c>
    </row>
    <row r="21" spans="3:3" ht="12.75" customHeight="1">
      <c r="C21" s="424" t="s">
        <v>89</v>
      </c>
    </row>
    <row r="22" spans="3:3" ht="12.75" customHeight="1">
      <c r="C22" s="424" t="s">
        <v>90</v>
      </c>
    </row>
    <row r="23" spans="3:3" ht="12.75" customHeight="1">
      <c r="C23" s="424" t="s">
        <v>91</v>
      </c>
    </row>
    <row r="47" spans="1:1" ht="12.75" customHeight="1">
      <c r="A47" s="1148" t="str">
        <f>C14&amp;" "&amp;TEXT(D14,"$#,###")</f>
        <v>Total Operating Sources $52,942,143</v>
      </c>
    </row>
    <row r="48" spans="1:1" ht="12.75" customHeight="1">
      <c r="A48" s="1148"/>
    </row>
    <row r="52" spans="3:5" ht="12.75" customHeight="1">
      <c r="C52" s="718" t="s">
        <v>25</v>
      </c>
      <c r="D52" s="719"/>
    </row>
    <row r="54" spans="3:5" ht="12.75" customHeight="1">
      <c r="C54" s="720" t="s">
        <v>1</v>
      </c>
      <c r="D54" s="721">
        <f>'TSTCH Sum'!B10</f>
        <v>30867699</v>
      </c>
      <c r="E54" s="722">
        <f>ROUND(D54/$D$67,3)</f>
        <v>0.58299999999999996</v>
      </c>
    </row>
    <row r="55" spans="3:5" ht="12.75" customHeight="1">
      <c r="C55" s="720" t="s">
        <v>72</v>
      </c>
      <c r="D55" s="721">
        <f>'TSTCH Sum'!B11</f>
        <v>173783</v>
      </c>
      <c r="E55" s="722">
        <f t="shared" ref="E55:E66" si="1">ROUND(D55/$D$67,3)</f>
        <v>3.0000000000000001E-3</v>
      </c>
    </row>
    <row r="56" spans="3:5" ht="12.75" customHeight="1">
      <c r="C56" s="725"/>
      <c r="D56" s="721"/>
      <c r="E56" s="722"/>
    </row>
    <row r="57" spans="3:5" ht="12.75" customHeight="1">
      <c r="C57" s="720" t="s">
        <v>1334</v>
      </c>
      <c r="D57" s="721">
        <f>'TSTCH Sum'!B13</f>
        <v>2268221</v>
      </c>
      <c r="E57" s="722">
        <f t="shared" si="1"/>
        <v>4.2999999999999997E-2</v>
      </c>
    </row>
    <row r="58" spans="3:5" ht="12.75" customHeight="1">
      <c r="C58" s="725" t="s">
        <v>41</v>
      </c>
      <c r="D58" s="721">
        <f>'TSTCH Sum'!B14</f>
        <v>0</v>
      </c>
      <c r="E58" s="722">
        <f t="shared" si="1"/>
        <v>0</v>
      </c>
    </row>
    <row r="59" spans="3:5" ht="12.75" customHeight="1">
      <c r="C59" s="720" t="s">
        <v>87</v>
      </c>
      <c r="D59" s="721">
        <f>'TSTCH Sum'!B20</f>
        <v>8105224</v>
      </c>
      <c r="E59" s="722">
        <f t="shared" si="1"/>
        <v>0.153</v>
      </c>
    </row>
    <row r="60" spans="3:5" ht="12.75" customHeight="1">
      <c r="C60" s="720" t="s">
        <v>73</v>
      </c>
      <c r="D60" s="721">
        <f>'TSTCH Sum'!B23</f>
        <v>7646370</v>
      </c>
      <c r="E60" s="722">
        <f t="shared" si="1"/>
        <v>0.14399999999999999</v>
      </c>
    </row>
    <row r="61" spans="3:5" ht="12.75" customHeight="1">
      <c r="C61" s="720" t="s">
        <v>74</v>
      </c>
      <c r="D61" s="721">
        <f>'TSTCH Sum'!B26</f>
        <v>-2566</v>
      </c>
      <c r="E61" s="722">
        <f t="shared" si="1"/>
        <v>0</v>
      </c>
    </row>
    <row r="62" spans="3:5" ht="12.75" customHeight="1">
      <c r="C62" s="720" t="s">
        <v>27</v>
      </c>
      <c r="D62" s="721">
        <f>'TSTCH Sum'!B27</f>
        <v>5250</v>
      </c>
      <c r="E62" s="722">
        <f t="shared" si="1"/>
        <v>0</v>
      </c>
    </row>
    <row r="63" spans="3:5" ht="12.75" customHeight="1">
      <c r="C63" s="720" t="s">
        <v>75</v>
      </c>
      <c r="D63" s="721">
        <f>'TSTCH Sum'!B28</f>
        <v>652163</v>
      </c>
      <c r="E63" s="722">
        <f t="shared" si="1"/>
        <v>1.2E-2</v>
      </c>
    </row>
    <row r="64" spans="3:5" ht="12.75" customHeight="1">
      <c r="C64" s="720" t="s">
        <v>76</v>
      </c>
      <c r="D64" s="721">
        <f>'TSTCH Sum'!B29</f>
        <v>2139155</v>
      </c>
      <c r="E64" s="722">
        <f t="shared" si="1"/>
        <v>0.04</v>
      </c>
    </row>
    <row r="65" spans="1:5" ht="12.75" customHeight="1">
      <c r="C65" s="720" t="s">
        <v>123</v>
      </c>
      <c r="D65" s="721">
        <f>'TSTCH Sum'!B30</f>
        <v>1084945</v>
      </c>
      <c r="E65" s="722">
        <f t="shared" si="1"/>
        <v>0.02</v>
      </c>
    </row>
    <row r="66" spans="1:5" ht="12.75" customHeight="1">
      <c r="C66" s="725" t="s">
        <v>51</v>
      </c>
      <c r="D66" s="721">
        <f>'TSTCH Sum'!B31</f>
        <v>1899</v>
      </c>
      <c r="E66" s="722">
        <f t="shared" si="1"/>
        <v>0</v>
      </c>
    </row>
    <row r="67" spans="1:5" ht="12.75" customHeight="1">
      <c r="C67" s="723" t="s">
        <v>67</v>
      </c>
      <c r="D67" s="724">
        <f>SUM(D54:D66)</f>
        <v>52942143</v>
      </c>
      <c r="E67" s="726">
        <f>SUM(E54:E66)</f>
        <v>0.99800000000000011</v>
      </c>
    </row>
    <row r="80" spans="1:5" ht="12.75" customHeight="1">
      <c r="A80" s="727"/>
    </row>
    <row r="81" spans="1:1" ht="12.75" customHeight="1">
      <c r="A81" s="727"/>
    </row>
    <row r="82" spans="1:1" ht="12.75" customHeight="1">
      <c r="A82" s="727"/>
    </row>
    <row r="83" spans="1:1" ht="12.75" customHeight="1">
      <c r="A83" s="727"/>
    </row>
    <row r="84" spans="1:1" ht="12.75" customHeight="1">
      <c r="A84" s="727"/>
    </row>
    <row r="85" spans="1:1" ht="12.75" customHeight="1">
      <c r="A85" s="727"/>
    </row>
    <row r="86" spans="1:1" ht="12.75" customHeight="1">
      <c r="A86" s="727"/>
    </row>
    <row r="87" spans="1:1" ht="12.75" customHeight="1">
      <c r="A87" s="727"/>
    </row>
    <row r="88" spans="1:1" ht="12.75" customHeight="1">
      <c r="A88" s="727"/>
    </row>
    <row r="89" spans="1:1" ht="12.75" customHeight="1">
      <c r="A89" s="727"/>
    </row>
    <row r="90" spans="1:1" ht="12.75" customHeight="1">
      <c r="A90" s="727"/>
    </row>
    <row r="91" spans="1:1" ht="12.75" customHeight="1">
      <c r="A91" s="727"/>
    </row>
    <row r="92" spans="1:1" ht="12.75" customHeight="1">
      <c r="A92" s="1148" t="str">
        <f>C67&amp;" "&amp;TEXT(D67,"$#,###")</f>
        <v>Total Operating Sources $52,942,143</v>
      </c>
    </row>
    <row r="93" spans="1:1" ht="12.75" customHeight="1">
      <c r="A93" s="1148"/>
    </row>
    <row r="94" spans="1:1" ht="12.75" customHeight="1">
      <c r="A94" s="727"/>
    </row>
    <row r="95" spans="1:1" ht="12.75" customHeight="1">
      <c r="A95" s="727"/>
    </row>
    <row r="96" spans="1:1" ht="12.75" customHeight="1">
      <c r="A96" s="727"/>
    </row>
    <row r="97" spans="1:5" ht="12.75" customHeight="1">
      <c r="A97" s="727"/>
    </row>
    <row r="98" spans="1:5" ht="12.75" customHeight="1">
      <c r="A98" s="727"/>
    </row>
    <row r="100" spans="1:5" ht="12.75" customHeight="1">
      <c r="C100" s="1149" t="s">
        <v>13</v>
      </c>
      <c r="D100" s="1149"/>
    </row>
    <row r="101" spans="1:5" ht="12.75" customHeight="1">
      <c r="C101" s="1149"/>
      <c r="D101" s="1149"/>
    </row>
    <row r="102" spans="1:5" ht="12.75" customHeight="1">
      <c r="C102" s="728" t="s">
        <v>14</v>
      </c>
      <c r="D102" s="721">
        <f>'TSTCH Sum'!B36</f>
        <v>20830613</v>
      </c>
      <c r="E102" s="722">
        <f>ROUND(D102/$D$114,3)</f>
        <v>0.45</v>
      </c>
    </row>
    <row r="103" spans="1:5" ht="12.75" customHeight="1">
      <c r="C103" s="729" t="s">
        <v>15</v>
      </c>
      <c r="D103" s="721">
        <f>'TSTCH Sum'!B37</f>
        <v>0</v>
      </c>
      <c r="E103" s="722">
        <f t="shared" ref="E103:E112" si="2">ROUND(D103/$D$114,3)</f>
        <v>0</v>
      </c>
    </row>
    <row r="104" spans="1:5" ht="12.75" customHeight="1">
      <c r="C104" s="729" t="s">
        <v>16</v>
      </c>
      <c r="D104" s="721">
        <f>'TSTCH Sum'!B38</f>
        <v>0</v>
      </c>
      <c r="E104" s="722">
        <f t="shared" si="2"/>
        <v>0</v>
      </c>
    </row>
    <row r="105" spans="1:5" ht="12.75" customHeight="1">
      <c r="C105" s="728" t="s">
        <v>17</v>
      </c>
      <c r="D105" s="721">
        <f>'TSTCH Sum'!B39</f>
        <v>3768699</v>
      </c>
      <c r="E105" s="722">
        <f t="shared" si="2"/>
        <v>8.1000000000000003E-2</v>
      </c>
    </row>
    <row r="106" spans="1:5" ht="12.75" customHeight="1">
      <c r="C106" s="728" t="s">
        <v>18</v>
      </c>
      <c r="D106" s="721">
        <f>'TSTCH Sum'!B40</f>
        <v>5684217</v>
      </c>
      <c r="E106" s="722">
        <f t="shared" si="2"/>
        <v>0.123</v>
      </c>
    </row>
    <row r="107" spans="1:5" ht="12.75" customHeight="1">
      <c r="C107" s="728" t="s">
        <v>19</v>
      </c>
      <c r="D107" s="721">
        <f>'TSTCH Sum'!B41</f>
        <v>5201082</v>
      </c>
      <c r="E107" s="722">
        <f t="shared" si="2"/>
        <v>0.112</v>
      </c>
    </row>
    <row r="108" spans="1:5" ht="12.75" customHeight="1">
      <c r="C108" s="728" t="s">
        <v>77</v>
      </c>
      <c r="D108" s="721">
        <f>'TSTCH Sum'!B42</f>
        <v>3672238</v>
      </c>
      <c r="E108" s="722">
        <f t="shared" si="2"/>
        <v>7.9000000000000001E-2</v>
      </c>
    </row>
    <row r="109" spans="1:5" ht="12.75" customHeight="1">
      <c r="C109" s="728" t="s">
        <v>78</v>
      </c>
      <c r="D109" s="721">
        <f>'TSTCH Sum'!B43</f>
        <v>4340666</v>
      </c>
      <c r="E109" s="722">
        <f t="shared" si="2"/>
        <v>9.4E-2</v>
      </c>
    </row>
    <row r="110" spans="1:5" ht="12.75" customHeight="1">
      <c r="C110" s="728" t="s">
        <v>22</v>
      </c>
      <c r="D110" s="721">
        <f>'TSTCH Sum'!B44</f>
        <v>1416036</v>
      </c>
      <c r="E110" s="722">
        <f t="shared" si="2"/>
        <v>3.1E-2</v>
      </c>
    </row>
    <row r="111" spans="1:5" ht="12.75" customHeight="1">
      <c r="C111" s="728" t="s">
        <v>29</v>
      </c>
      <c r="D111" s="721">
        <f>'TSTCH Sum'!B45</f>
        <v>921378</v>
      </c>
      <c r="E111" s="722">
        <f t="shared" si="2"/>
        <v>0.02</v>
      </c>
    </row>
    <row r="112" spans="1:5" ht="12.75" customHeight="1">
      <c r="C112" s="720" t="s">
        <v>52</v>
      </c>
      <c r="D112" s="721">
        <f>'TSTCH Sum'!B46</f>
        <v>419253</v>
      </c>
      <c r="E112" s="722">
        <f t="shared" si="2"/>
        <v>8.9999999999999993E-3</v>
      </c>
    </row>
    <row r="113" spans="3:5" ht="12.75" customHeight="1">
      <c r="C113" s="717"/>
      <c r="D113" s="717"/>
    </row>
    <row r="114" spans="3:5" ht="12.75" customHeight="1">
      <c r="C114" s="730" t="s">
        <v>68</v>
      </c>
      <c r="D114" s="724">
        <f>SUM(D102:D113)</f>
        <v>46254182</v>
      </c>
      <c r="E114" s="726">
        <f>SUM(E102:E113)</f>
        <v>0.999</v>
      </c>
    </row>
    <row r="116" spans="3:5" ht="12.75" customHeight="1">
      <c r="C116" s="731"/>
    </row>
    <row r="131" spans="1:1" ht="12.75" customHeight="1">
      <c r="A131" s="720"/>
    </row>
    <row r="136" spans="1:1" ht="12.75" customHeight="1">
      <c r="A136" s="1148" t="str">
        <f>C114&amp;" "&amp;TEXT(D114,"$#,###")</f>
        <v>Total Operating Uses $46,254,182</v>
      </c>
    </row>
    <row r="137" spans="1:1" ht="12.75" customHeight="1">
      <c r="A137" s="1148"/>
    </row>
    <row r="139" spans="1:1" ht="16.5" customHeight="1">
      <c r="A139" s="732" t="s">
        <v>69</v>
      </c>
    </row>
    <row r="140" spans="1:1" ht="19.5" customHeight="1">
      <c r="A140" s="720" t="s">
        <v>55</v>
      </c>
    </row>
    <row r="141" spans="1:1" ht="13.5" customHeight="1"/>
    <row r="142" spans="1:1" ht="13.5" customHeight="1"/>
    <row r="143" spans="1:1" ht="13.5" customHeight="1"/>
    <row r="144" spans="1:1" ht="13.5" customHeight="1"/>
    <row r="145" spans="1:1" ht="13.5" customHeight="1"/>
    <row r="146" spans="1:1" ht="12.75" customHeight="1">
      <c r="A146" s="623"/>
    </row>
    <row r="147" spans="1:1" ht="12.75" customHeight="1">
      <c r="A147" s="623"/>
    </row>
    <row r="148" spans="1:1" ht="12.75" customHeight="1">
      <c r="A148" s="623"/>
    </row>
  </sheetData>
  <mergeCells count="6">
    <mergeCell ref="A136:A137"/>
    <mergeCell ref="C101:D101"/>
    <mergeCell ref="C7:D7"/>
    <mergeCell ref="C100:D100"/>
    <mergeCell ref="A47:A48"/>
    <mergeCell ref="A92:A93"/>
  </mergeCells>
  <hyperlinks>
    <hyperlink ref="C1" location="Index!A1" display="Return to Index" xr:uid="{00000000-0004-0000-2600-000000000000}"/>
  </hyperlinks>
  <printOptions horizontalCentered="1"/>
  <pageMargins left="0.5" right="0.5" top="0.25" bottom="0.25" header="0" footer="0.25"/>
  <pageSetup scale="42" orientation="portrait" r:id="rId1"/>
  <headerFooter alignWithMargins="0"/>
  <rowBreaks count="1" manualBreakCount="1">
    <brk id="118" max="16383" man="1"/>
  </rowBreaks>
  <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ransitionEvaluation="1" transitionEntry="1">
    <tabColor indexed="13"/>
  </sheetPr>
  <dimension ref="A1:AD74"/>
  <sheetViews>
    <sheetView showGridLines="0" zoomScale="85" zoomScaleNormal="85" workbookViewId="0">
      <pane xSplit="2" ySplit="6" topLeftCell="C7" activePane="bottomRight" state="frozen"/>
      <selection activeCell="I90" sqref="I90"/>
      <selection pane="topRight" activeCell="I90" sqref="I90"/>
      <selection pane="bottomLeft" activeCell="I90" sqref="I90"/>
      <selection pane="bottomRight" activeCell="I90" sqref="I90"/>
    </sheetView>
  </sheetViews>
  <sheetFormatPr defaultColWidth="9.109375" defaultRowHeight="13.2"/>
  <cols>
    <col min="1" max="1" width="61.6640625" style="424" customWidth="1"/>
    <col min="2" max="2" width="17.88671875" style="424" customWidth="1"/>
    <col min="3" max="3" width="14.6640625" style="428" customWidth="1"/>
    <col min="4" max="4" width="14" style="428" customWidth="1"/>
    <col min="5" max="5" width="13.109375" style="428" customWidth="1"/>
    <col min="6" max="6" width="18.6640625" style="428" customWidth="1"/>
    <col min="7" max="7" width="19" style="428" customWidth="1"/>
    <col min="8" max="8" width="24.33203125" style="428" customWidth="1"/>
    <col min="9" max="9" width="15.88671875" style="428" customWidth="1"/>
    <col min="10" max="10" width="15.6640625" style="428" customWidth="1"/>
    <col min="11" max="11" width="15.44140625" style="428" customWidth="1"/>
    <col min="12" max="12" width="14.44140625" style="428" customWidth="1"/>
    <col min="13" max="14" width="14.33203125" style="428" customWidth="1"/>
    <col min="15" max="15" width="12.109375" style="428" customWidth="1"/>
    <col min="16" max="16" width="9.5546875" style="428" customWidth="1"/>
    <col min="17" max="17" width="9.109375" style="428"/>
    <col min="18" max="16384" width="9.109375" style="424"/>
  </cols>
  <sheetData>
    <row r="1" spans="1:15" ht="16.8" thickTop="1" thickBot="1">
      <c r="A1" s="614" t="str">
        <f>'TSTCH Chrts'!$A$1</f>
        <v>Texas State Technical College - Harlingen</v>
      </c>
      <c r="B1" s="447" t="s">
        <v>1129</v>
      </c>
      <c r="C1" s="447"/>
      <c r="D1" s="1233" t="s">
        <v>1079</v>
      </c>
      <c r="E1" s="1234"/>
      <c r="F1" s="1156" t="s">
        <v>1080</v>
      </c>
      <c r="G1" s="1156"/>
      <c r="H1" s="1156"/>
      <c r="I1" s="1156"/>
      <c r="J1" s="1164" t="s">
        <v>1081</v>
      </c>
      <c r="K1" s="1165"/>
      <c r="L1" s="1165"/>
      <c r="M1" s="1165"/>
      <c r="N1" s="1165"/>
      <c r="O1" s="1166"/>
    </row>
    <row r="2" spans="1:15" ht="15.6">
      <c r="A2" s="615" t="str">
        <f>'Smmy LIT-TSTC Chrts'!$A$2</f>
        <v>For the Year Ended August 31, 2022</v>
      </c>
      <c r="B2" s="447"/>
      <c r="C2" s="447"/>
      <c r="D2" s="616"/>
      <c r="E2" s="616"/>
      <c r="F2" s="616"/>
      <c r="J2" s="616"/>
      <c r="K2" s="616"/>
      <c r="L2" s="616"/>
      <c r="M2" s="616"/>
    </row>
    <row r="3" spans="1:15" ht="15.6">
      <c r="A3" s="615" t="str">
        <f>'Smmy LIT-TSTC Chrts'!$A$3</f>
        <v>Source: FY 2022 Annual Financial Report</v>
      </c>
      <c r="B3" s="447"/>
      <c r="C3" s="447"/>
    </row>
    <row r="4" spans="1:15" ht="13.5" customHeight="1">
      <c r="B4" s="436"/>
      <c r="C4" s="439"/>
      <c r="D4" s="1167" t="s">
        <v>80</v>
      </c>
      <c r="E4" s="1167" t="s">
        <v>1053</v>
      </c>
    </row>
    <row r="5" spans="1:15" ht="17.399999999999999">
      <c r="A5" s="617" t="str">
        <f>'Smmy LIT-TSTC Chrts'!$C$34</f>
        <v>Summary Worksheet FY 2022</v>
      </c>
      <c r="B5" s="618" t="s">
        <v>86</v>
      </c>
      <c r="C5" s="618" t="s">
        <v>122</v>
      </c>
      <c r="D5" s="1168"/>
      <c r="E5" s="1168"/>
      <c r="G5" s="620" t="s">
        <v>1082</v>
      </c>
      <c r="I5" s="621" t="s">
        <v>1406</v>
      </c>
      <c r="J5" s="622" t="s">
        <v>1054</v>
      </c>
    </row>
    <row r="6" spans="1:15" ht="13.5" customHeight="1">
      <c r="A6" s="623" t="s">
        <v>160</v>
      </c>
      <c r="B6" s="624"/>
      <c r="C6" s="625">
        <f>VLOOKUP($F$6,FTSELU,9,FALSE)</f>
        <v>2227.89</v>
      </c>
      <c r="F6" s="428">
        <f>VLOOKUP($A$1,Names!$B$9:$E$116,2,FALSE)</f>
        <v>9225</v>
      </c>
      <c r="J6" s="626"/>
    </row>
    <row r="7" spans="1:15">
      <c r="I7" s="627" t="s">
        <v>1083</v>
      </c>
      <c r="J7" s="628"/>
    </row>
    <row r="8" spans="1:15">
      <c r="A8" s="629" t="s">
        <v>70</v>
      </c>
      <c r="B8" s="629"/>
      <c r="C8" s="630"/>
      <c r="I8" s="631">
        <f>VLOOKUP($F$6,FTSELU,11,FALSE)</f>
        <v>110.31500000000003</v>
      </c>
      <c r="J8" s="626"/>
    </row>
    <row r="9" spans="1:15" ht="12.75" customHeight="1" thickBot="1">
      <c r="A9" s="623" t="s">
        <v>0</v>
      </c>
      <c r="B9" s="632"/>
      <c r="C9" s="632"/>
      <c r="J9" s="626"/>
    </row>
    <row r="10" spans="1:15" ht="12.75" customHeight="1" thickTop="1">
      <c r="A10" s="424" t="s">
        <v>1</v>
      </c>
      <c r="B10" s="633">
        <f>'TSTCH FGD'!M10</f>
        <v>30867699</v>
      </c>
      <c r="C10" s="633">
        <f>ROUND(B10/$C$6,0)</f>
        <v>13855</v>
      </c>
      <c r="D10" s="470">
        <f>'TSTCH FGD'!F10</f>
        <v>0</v>
      </c>
      <c r="E10" s="470"/>
      <c r="F10" s="634">
        <f>B10-(SUM(D10:E10))</f>
        <v>30867699</v>
      </c>
      <c r="G10" s="635" t="s">
        <v>1</v>
      </c>
      <c r="H10" s="636"/>
      <c r="I10" s="637" t="s">
        <v>1084</v>
      </c>
      <c r="J10" s="638">
        <f>ROUND(F10/$C$6,0)</f>
        <v>13855</v>
      </c>
    </row>
    <row r="11" spans="1:15" ht="12.75" customHeight="1" thickBot="1">
      <c r="A11" s="424" t="s">
        <v>2</v>
      </c>
      <c r="B11" s="639">
        <f>'TSTCH FGD'!M11</f>
        <v>173783</v>
      </c>
      <c r="C11" s="434">
        <f t="shared" ref="C11:C14" si="0">ROUND(B11/$C$6,0)</f>
        <v>78</v>
      </c>
      <c r="D11" s="639">
        <f>'TSTCH FGD'!F11</f>
        <v>0</v>
      </c>
      <c r="E11" s="447"/>
      <c r="F11" s="640">
        <f t="shared" ref="F11:F14" si="1">B11-(SUM(D11:E11))</f>
        <v>173783</v>
      </c>
      <c r="G11" s="641">
        <f>SUM(F10:F11)</f>
        <v>31041482</v>
      </c>
      <c r="H11" s="642"/>
      <c r="I11" s="643">
        <f>ROUND($G$11/$C$6,0)</f>
        <v>13933</v>
      </c>
      <c r="J11" s="644">
        <f t="shared" ref="J11:J14" si="2">ROUND(F11/$C$6,0)</f>
        <v>78</v>
      </c>
    </row>
    <row r="12" spans="1:15" ht="12.75" hidden="1" customHeight="1" thickTop="1" thickBot="1">
      <c r="A12" s="424" t="s">
        <v>1366</v>
      </c>
      <c r="B12" s="639"/>
      <c r="C12" s="434"/>
      <c r="D12" s="639"/>
      <c r="E12" s="447"/>
      <c r="F12" s="645"/>
      <c r="J12" s="644"/>
      <c r="O12" s="646"/>
    </row>
    <row r="13" spans="1:15" ht="12.75" customHeight="1" thickTop="1">
      <c r="A13" s="424" t="s">
        <v>1334</v>
      </c>
      <c r="B13" s="639">
        <f>'TSTCH FGD'!M13</f>
        <v>2268221</v>
      </c>
      <c r="C13" s="434">
        <f t="shared" si="0"/>
        <v>1018</v>
      </c>
      <c r="D13" s="639">
        <f>'TSTCH FGD'!F13</f>
        <v>0</v>
      </c>
      <c r="E13" s="447"/>
      <c r="F13" s="647">
        <f t="shared" si="1"/>
        <v>2268221</v>
      </c>
      <c r="G13" s="648" t="s">
        <v>81</v>
      </c>
      <c r="H13" s="649"/>
      <c r="I13" s="650" t="s">
        <v>1085</v>
      </c>
      <c r="J13" s="644">
        <f t="shared" si="2"/>
        <v>1018</v>
      </c>
    </row>
    <row r="14" spans="1:15" ht="12.75" customHeight="1" thickBot="1">
      <c r="A14" s="424" t="s">
        <v>49</v>
      </c>
      <c r="B14" s="639">
        <f>'TSTCH FGD'!M14</f>
        <v>0</v>
      </c>
      <c r="C14" s="434">
        <f t="shared" si="0"/>
        <v>0</v>
      </c>
      <c r="D14" s="639">
        <f>'TSTCH FGD'!F14</f>
        <v>0</v>
      </c>
      <c r="E14" s="447"/>
      <c r="F14" s="645">
        <f t="shared" si="1"/>
        <v>0</v>
      </c>
      <c r="G14" s="651">
        <f>SUM(F13:F14)</f>
        <v>2268221</v>
      </c>
      <c r="H14" s="652"/>
      <c r="I14" s="653">
        <f>ROUND($G$11/$I$8,0)</f>
        <v>281389</v>
      </c>
      <c r="J14" s="654">
        <f t="shared" si="2"/>
        <v>0</v>
      </c>
    </row>
    <row r="15" spans="1:15" ht="12.75" customHeight="1" thickTop="1">
      <c r="A15" s="655" t="s">
        <v>3</v>
      </c>
      <c r="B15" s="656">
        <f>SUM(B10:B14)</f>
        <v>33309703</v>
      </c>
      <c r="C15" s="656">
        <f>SUM(C10:C14)</f>
        <v>14951</v>
      </c>
      <c r="D15" s="656">
        <f>SUM(D10:D14)</f>
        <v>0</v>
      </c>
      <c r="E15" s="656">
        <f>SUM(E10:E14)</f>
        <v>0</v>
      </c>
      <c r="F15" s="657">
        <f>SUM(F10:F14)</f>
        <v>33309703</v>
      </c>
      <c r="I15" s="658"/>
      <c r="J15" s="659">
        <f>SUM(J10:J14)</f>
        <v>14951</v>
      </c>
    </row>
    <row r="16" spans="1:15">
      <c r="B16" s="660"/>
      <c r="C16" s="424"/>
      <c r="J16" s="626"/>
    </row>
    <row r="17" spans="1:30" ht="12.75" customHeight="1">
      <c r="A17" s="623" t="s">
        <v>4</v>
      </c>
      <c r="B17" s="639"/>
      <c r="C17" s="424"/>
      <c r="J17" s="626"/>
    </row>
    <row r="18" spans="1:30">
      <c r="A18" s="424" t="s">
        <v>39</v>
      </c>
      <c r="B18" s="633">
        <f>'TSTCH FGD'!M29</f>
        <v>8048818</v>
      </c>
      <c r="C18" s="633">
        <f t="shared" ref="C18:C19" si="3">ROUND(B18/$C$6,0)</f>
        <v>3613</v>
      </c>
      <c r="D18" s="470">
        <f>'TSTCH FGD'!$F$29</f>
        <v>0</v>
      </c>
      <c r="E18" s="470"/>
      <c r="F18" s="470">
        <f t="shared" ref="F18:F19" si="4">B18-(SUM(D18:E18))</f>
        <v>8048818</v>
      </c>
      <c r="J18" s="638">
        <f>ROUND(F18/$C$6,0)</f>
        <v>3613</v>
      </c>
    </row>
    <row r="19" spans="1:30" ht="13.8" thickBot="1">
      <c r="A19" s="424" t="s">
        <v>40</v>
      </c>
      <c r="B19" s="639">
        <f>'TSTCH FGD'!M42</f>
        <v>56406</v>
      </c>
      <c r="C19" s="434">
        <f t="shared" si="3"/>
        <v>25</v>
      </c>
      <c r="D19" s="447">
        <f>'TSTCH FGD'!$F$42</f>
        <v>0</v>
      </c>
      <c r="E19" s="447"/>
      <c r="F19" s="447">
        <f t="shared" si="4"/>
        <v>56406</v>
      </c>
      <c r="J19" s="644">
        <f>ROUND(F19/$C$6,0)</f>
        <v>25</v>
      </c>
    </row>
    <row r="20" spans="1:30" ht="14.4" thickTop="1" thickBot="1">
      <c r="A20" s="655" t="s">
        <v>5</v>
      </c>
      <c r="B20" s="656">
        <f>SUM(B18:B19)</f>
        <v>8105224</v>
      </c>
      <c r="C20" s="656">
        <f>SUM(C18:C19)</f>
        <v>3638</v>
      </c>
      <c r="D20" s="501">
        <f>SUM(D18:D19)</f>
        <v>0</v>
      </c>
      <c r="E20" s="661">
        <f>SUM(E18:E19)</f>
        <v>0</v>
      </c>
      <c r="F20" s="662">
        <f>SUM(F18:F19)</f>
        <v>8105224</v>
      </c>
      <c r="G20" s="663" t="s">
        <v>26</v>
      </c>
      <c r="H20" s="664"/>
      <c r="J20" s="665">
        <f>SUM(J18:J19)</f>
        <v>3638</v>
      </c>
    </row>
    <row r="21" spans="1:30" ht="12.75" customHeight="1" thickTop="1">
      <c r="B21" s="666"/>
      <c r="C21" s="424"/>
      <c r="F21" s="667"/>
      <c r="J21" s="626"/>
    </row>
    <row r="22" spans="1:30" ht="14.25" customHeight="1" thickBot="1">
      <c r="A22" s="623" t="s">
        <v>6</v>
      </c>
      <c r="B22" s="666"/>
      <c r="C22" s="424"/>
      <c r="J22" s="626"/>
    </row>
    <row r="23" spans="1:30" ht="14.4" thickTop="1" thickBot="1">
      <c r="A23" s="655" t="s">
        <v>7</v>
      </c>
      <c r="B23" s="668">
        <f>'TSTCH FGD'!M47</f>
        <v>7646370</v>
      </c>
      <c r="C23" s="656">
        <f>ROUND(B23/$C$6,0)</f>
        <v>3432</v>
      </c>
      <c r="D23" s="501">
        <f>'TSTCH FGD'!F47</f>
        <v>0</v>
      </c>
      <c r="E23" s="661"/>
      <c r="F23" s="662">
        <f>B23-(SUM(D23:E23))</f>
        <v>7646370</v>
      </c>
      <c r="G23" s="669" t="s">
        <v>73</v>
      </c>
      <c r="H23" s="664"/>
      <c r="J23" s="670">
        <f>ROUND(F23/$C$6,0)</f>
        <v>3432</v>
      </c>
    </row>
    <row r="24" spans="1:30" ht="13.8" thickTop="1">
      <c r="B24" s="666"/>
      <c r="C24" s="424"/>
      <c r="J24" s="626"/>
    </row>
    <row r="25" spans="1:30">
      <c r="A25" s="623" t="s">
        <v>8</v>
      </c>
      <c r="B25" s="666"/>
      <c r="C25" s="424"/>
      <c r="J25" s="626"/>
    </row>
    <row r="26" spans="1:30">
      <c r="A26" s="424" t="s">
        <v>42</v>
      </c>
      <c r="B26" s="633">
        <f>'TSTCH FGD'!M50</f>
        <v>-2566</v>
      </c>
      <c r="C26" s="633">
        <f t="shared" ref="C26:C31" si="5">ROUND(B26/$C$6,0)</f>
        <v>-1</v>
      </c>
      <c r="D26" s="470">
        <f>'TSTCH FGD'!F50</f>
        <v>0</v>
      </c>
      <c r="E26" s="470"/>
      <c r="F26" s="470">
        <f t="shared" ref="F26:F31" si="6">B26-(SUM(D26:E26))</f>
        <v>-2566</v>
      </c>
      <c r="J26" s="638">
        <f>ROUND(F26/$C$6,0)</f>
        <v>-1</v>
      </c>
    </row>
    <row r="27" spans="1:30">
      <c r="A27" s="424" t="s">
        <v>9</v>
      </c>
      <c r="B27" s="639">
        <f>'TSTCH FGD'!M51</f>
        <v>5250</v>
      </c>
      <c r="C27" s="434">
        <f t="shared" si="5"/>
        <v>2</v>
      </c>
      <c r="D27" s="639">
        <f>'TSTCH FGD'!F51</f>
        <v>0</v>
      </c>
      <c r="E27" s="447"/>
      <c r="F27" s="447">
        <f t="shared" si="6"/>
        <v>5250</v>
      </c>
      <c r="J27" s="644">
        <f t="shared" ref="J27:J31" si="7">ROUND(F27/$C$6,0)</f>
        <v>2</v>
      </c>
    </row>
    <row r="28" spans="1:30" ht="13.8" thickBot="1">
      <c r="A28" s="424" t="s">
        <v>10</v>
      </c>
      <c r="B28" s="639">
        <f>'TSTCH FGD'!M52</f>
        <v>652163</v>
      </c>
      <c r="C28" s="434">
        <f t="shared" si="5"/>
        <v>293</v>
      </c>
      <c r="D28" s="639">
        <f>'TSTCH FGD'!F52</f>
        <v>0</v>
      </c>
      <c r="E28" s="447"/>
      <c r="F28" s="447">
        <f t="shared" si="6"/>
        <v>652163</v>
      </c>
      <c r="J28" s="644">
        <f t="shared" si="7"/>
        <v>293</v>
      </c>
    </row>
    <row r="29" spans="1:30" ht="13.8" thickBot="1">
      <c r="A29" s="424" t="s">
        <v>11</v>
      </c>
      <c r="B29" s="639">
        <f>'TSTCH FGD'!M53</f>
        <v>2139155</v>
      </c>
      <c r="C29" s="434">
        <f t="shared" si="5"/>
        <v>960</v>
      </c>
      <c r="D29" s="639">
        <f>'TSTCH FGD'!F53</f>
        <v>0</v>
      </c>
      <c r="E29" s="447"/>
      <c r="F29" s="447">
        <f t="shared" si="6"/>
        <v>2139155</v>
      </c>
      <c r="J29" s="644">
        <f t="shared" si="7"/>
        <v>960</v>
      </c>
      <c r="K29" s="1172" t="s">
        <v>664</v>
      </c>
      <c r="L29" s="1165"/>
      <c r="M29" s="1165"/>
      <c r="N29" s="1165"/>
      <c r="O29" s="1166"/>
    </row>
    <row r="30" spans="1:30" ht="13.8" thickBot="1">
      <c r="A30" s="424" t="s">
        <v>1376</v>
      </c>
      <c r="B30" s="671">
        <f>'TSTCH FGD'!M54</f>
        <v>1084945</v>
      </c>
      <c r="C30" s="434">
        <f t="shared" si="5"/>
        <v>487</v>
      </c>
      <c r="D30" s="672">
        <f>B30</f>
        <v>1084945</v>
      </c>
      <c r="E30" s="447"/>
      <c r="F30" s="447">
        <f t="shared" si="6"/>
        <v>0</v>
      </c>
      <c r="J30" s="644">
        <f t="shared" si="7"/>
        <v>0</v>
      </c>
      <c r="K30" s="1172" t="s">
        <v>643</v>
      </c>
      <c r="L30" s="1165"/>
      <c r="M30" s="1165"/>
      <c r="N30" s="1165"/>
      <c r="O30" s="1166"/>
    </row>
    <row r="31" spans="1:30" ht="13.5" customHeight="1" thickBot="1">
      <c r="A31" s="673" t="s">
        <v>43</v>
      </c>
      <c r="B31" s="639">
        <f>'TSTCH FGD'!M55</f>
        <v>1899</v>
      </c>
      <c r="C31" s="434">
        <f t="shared" si="5"/>
        <v>1</v>
      </c>
      <c r="D31" s="639">
        <f>'TSTCH FGD'!F55</f>
        <v>0</v>
      </c>
      <c r="E31" s="447"/>
      <c r="F31" s="447">
        <f t="shared" si="6"/>
        <v>1899</v>
      </c>
      <c r="G31" s="468"/>
      <c r="H31" s="468"/>
      <c r="I31" s="468"/>
      <c r="J31" s="644">
        <f t="shared" si="7"/>
        <v>1</v>
      </c>
      <c r="K31" s="1157" t="s">
        <v>651</v>
      </c>
      <c r="L31" s="1157" t="s">
        <v>652</v>
      </c>
      <c r="M31" s="1157" t="s">
        <v>653</v>
      </c>
      <c r="N31" s="1157" t="s">
        <v>1303</v>
      </c>
      <c r="O31" s="1157" t="s">
        <v>347</v>
      </c>
      <c r="P31" s="468"/>
      <c r="Q31" s="468"/>
      <c r="R31" s="674"/>
      <c r="S31" s="674"/>
      <c r="T31" s="674"/>
      <c r="U31" s="674"/>
      <c r="V31" s="674"/>
      <c r="W31" s="674"/>
      <c r="X31" s="674"/>
      <c r="Y31" s="674"/>
      <c r="Z31" s="674"/>
      <c r="AA31" s="674"/>
      <c r="AB31" s="674"/>
      <c r="AC31" s="674"/>
      <c r="AD31" s="674"/>
    </row>
    <row r="32" spans="1:30" ht="14.25" customHeight="1" thickTop="1" thickBot="1">
      <c r="A32" s="655" t="s">
        <v>3</v>
      </c>
      <c r="B32" s="656">
        <f>SUM(B26:B31)</f>
        <v>3880846</v>
      </c>
      <c r="C32" s="656">
        <f>SUM(C26:C31)</f>
        <v>1742</v>
      </c>
      <c r="D32" s="675">
        <f>SUM(D26:D31)</f>
        <v>1084945</v>
      </c>
      <c r="E32" s="675">
        <f>SUM(E26:E31)</f>
        <v>0</v>
      </c>
      <c r="F32" s="676">
        <f>SUM(F26:F31)</f>
        <v>2795901</v>
      </c>
      <c r="G32" s="1169" t="s">
        <v>8</v>
      </c>
      <c r="H32" s="1170"/>
      <c r="I32" s="677" t="s">
        <v>1087</v>
      </c>
      <c r="J32" s="678">
        <f>SUM(J26:J31)</f>
        <v>1255</v>
      </c>
      <c r="K32" s="1158"/>
      <c r="L32" s="1158"/>
      <c r="M32" s="1158"/>
      <c r="N32" s="1158" t="s">
        <v>654</v>
      </c>
      <c r="O32" s="1158" t="s">
        <v>347</v>
      </c>
    </row>
    <row r="33" spans="1:30" ht="13.8" thickTop="1">
      <c r="A33" s="679" t="s">
        <v>67</v>
      </c>
      <c r="B33" s="680">
        <f>B15+B20+B23+B32</f>
        <v>52942143</v>
      </c>
      <c r="C33" s="681">
        <f>C15+C20+C23+C32</f>
        <v>23763</v>
      </c>
      <c r="D33" s="680">
        <f>D15+D20+D23+D32</f>
        <v>1084945</v>
      </c>
      <c r="E33" s="680">
        <f>E15+E20+E23+E32</f>
        <v>0</v>
      </c>
      <c r="F33" s="682">
        <f>F15+F20+F23+F32</f>
        <v>51857198</v>
      </c>
      <c r="G33" s="1178" t="s">
        <v>84</v>
      </c>
      <c r="H33" s="1178"/>
      <c r="I33" s="683">
        <f>ROUND($G$35/$C$6,0)</f>
        <v>22258</v>
      </c>
      <c r="J33" s="684">
        <f>J15+J20+J23+J32</f>
        <v>23276</v>
      </c>
      <c r="K33" s="1158"/>
      <c r="L33" s="1158"/>
      <c r="M33" s="1158"/>
      <c r="N33" s="1158"/>
      <c r="O33" s="1158"/>
    </row>
    <row r="34" spans="1:30" ht="13.8" thickBot="1">
      <c r="B34" s="685"/>
      <c r="C34" s="424"/>
      <c r="F34" s="428" t="s">
        <v>1086</v>
      </c>
      <c r="G34" s="686">
        <f>G14*-1</f>
        <v>-2268221</v>
      </c>
      <c r="I34" s="677" t="s">
        <v>1089</v>
      </c>
      <c r="J34" s="687"/>
      <c r="K34" s="1159"/>
      <c r="L34" s="1159"/>
      <c r="M34" s="1159"/>
      <c r="N34" s="1159"/>
      <c r="O34" s="1159"/>
    </row>
    <row r="35" spans="1:30" ht="14.4" thickTop="1" thickBot="1">
      <c r="A35" s="629" t="s">
        <v>71</v>
      </c>
      <c r="B35" s="629"/>
      <c r="C35" s="629"/>
      <c r="D35" s="517"/>
      <c r="E35" s="517"/>
      <c r="F35" s="688" t="s">
        <v>1088</v>
      </c>
      <c r="G35" s="689">
        <f>F33+G34</f>
        <v>49588977</v>
      </c>
      <c r="I35" s="683">
        <f>ROUND($G$35/$I$8,0)</f>
        <v>449522</v>
      </c>
      <c r="K35" s="690"/>
      <c r="L35" s="690"/>
      <c r="M35" s="690"/>
      <c r="N35" s="690"/>
      <c r="O35" s="690"/>
    </row>
    <row r="36" spans="1:30" ht="13.8" thickTop="1">
      <c r="A36" s="691" t="s">
        <v>14</v>
      </c>
      <c r="B36" s="633">
        <f>'TSTCH FGD'!M60</f>
        <v>20830613</v>
      </c>
      <c r="C36" s="633">
        <f t="shared" ref="C36:C46" si="8">ROUND(B36/$C$6,0)</f>
        <v>9350</v>
      </c>
      <c r="D36" s="470">
        <f>'TSTCH FGD'!F60</f>
        <v>0</v>
      </c>
      <c r="E36" s="470"/>
      <c r="F36" s="470">
        <f t="shared" ref="F36:F46" si="9">B36-(SUM(D36:E36))</f>
        <v>20830613</v>
      </c>
      <c r="H36" s="692" t="s">
        <v>1407</v>
      </c>
      <c r="I36" s="693">
        <f>ROUND(F36/$C$6,0)</f>
        <v>9350</v>
      </c>
      <c r="J36" s="428" t="s">
        <v>665</v>
      </c>
      <c r="K36" s="470">
        <f>F36</f>
        <v>20830613</v>
      </c>
      <c r="L36" s="470">
        <f>K36</f>
        <v>20830613</v>
      </c>
      <c r="M36" s="470"/>
      <c r="N36" s="470"/>
      <c r="O36" s="470"/>
    </row>
    <row r="37" spans="1:30">
      <c r="A37" s="691" t="s">
        <v>15</v>
      </c>
      <c r="B37" s="639">
        <f>'TSTCH FGD'!M61</f>
        <v>0</v>
      </c>
      <c r="C37" s="434">
        <f t="shared" si="8"/>
        <v>0</v>
      </c>
      <c r="D37" s="639">
        <f>'TSTCH FGD'!F61</f>
        <v>0</v>
      </c>
      <c r="E37" s="447"/>
      <c r="F37" s="447">
        <f t="shared" si="9"/>
        <v>0</v>
      </c>
      <c r="J37" s="428" t="s">
        <v>666</v>
      </c>
      <c r="K37" s="458">
        <f>F37</f>
        <v>0</v>
      </c>
      <c r="L37" s="458">
        <f>K37</f>
        <v>0</v>
      </c>
      <c r="M37" s="458"/>
      <c r="N37" s="458"/>
      <c r="O37" s="458"/>
    </row>
    <row r="38" spans="1:30">
      <c r="A38" s="691" t="s">
        <v>16</v>
      </c>
      <c r="B38" s="639">
        <f>'TSTCH FGD'!M62</f>
        <v>0</v>
      </c>
      <c r="C38" s="434">
        <f t="shared" si="8"/>
        <v>0</v>
      </c>
      <c r="D38" s="639">
        <f>'TSTCH FGD'!F62</f>
        <v>0</v>
      </c>
      <c r="E38" s="639">
        <f>B38-D38</f>
        <v>0</v>
      </c>
      <c r="F38" s="447">
        <f t="shared" si="9"/>
        <v>0</v>
      </c>
      <c r="J38" s="428" t="s">
        <v>667</v>
      </c>
      <c r="K38" s="694"/>
      <c r="L38" s="465"/>
      <c r="M38" s="465" t="s">
        <v>1078</v>
      </c>
      <c r="N38" s="465"/>
      <c r="O38" s="695"/>
    </row>
    <row r="39" spans="1:30">
      <c r="A39" s="691" t="s">
        <v>17</v>
      </c>
      <c r="B39" s="639">
        <f>'TSTCH FGD'!M63</f>
        <v>3768699</v>
      </c>
      <c r="C39" s="434">
        <f t="shared" si="8"/>
        <v>1692</v>
      </c>
      <c r="D39" s="639">
        <f>'TSTCH FGD'!F63</f>
        <v>0</v>
      </c>
      <c r="E39" s="447"/>
      <c r="F39" s="447">
        <f t="shared" si="9"/>
        <v>3768699</v>
      </c>
      <c r="H39" s="692" t="s">
        <v>1408</v>
      </c>
      <c r="I39" s="693">
        <f>ROUND(F39/$C$6,0)</f>
        <v>1692</v>
      </c>
      <c r="J39" s="428" t="s">
        <v>668</v>
      </c>
      <c r="K39" s="458">
        <f t="shared" ref="K39:K43" si="10">F39</f>
        <v>3768699</v>
      </c>
      <c r="L39" s="458">
        <f>K39</f>
        <v>3768699</v>
      </c>
      <c r="M39" s="458"/>
      <c r="N39" s="458"/>
      <c r="O39" s="458"/>
    </row>
    <row r="40" spans="1:30">
      <c r="A40" s="691" t="s">
        <v>18</v>
      </c>
      <c r="B40" s="639">
        <f>'TSTCH FGD'!M64</f>
        <v>5684217</v>
      </c>
      <c r="C40" s="434">
        <f t="shared" si="8"/>
        <v>2551</v>
      </c>
      <c r="D40" s="639">
        <f>'TSTCH FGD'!F64</f>
        <v>0</v>
      </c>
      <c r="E40" s="447"/>
      <c r="F40" s="447">
        <f t="shared" si="9"/>
        <v>5684217</v>
      </c>
      <c r="J40" s="428" t="s">
        <v>669</v>
      </c>
      <c r="K40" s="458">
        <f t="shared" si="10"/>
        <v>5684217</v>
      </c>
      <c r="L40" s="458"/>
      <c r="M40" s="458">
        <f>K40</f>
        <v>5684217</v>
      </c>
      <c r="N40" s="458"/>
      <c r="O40" s="458"/>
    </row>
    <row r="41" spans="1:30">
      <c r="A41" s="691" t="s">
        <v>19</v>
      </c>
      <c r="B41" s="639">
        <f>'TSTCH FGD'!M65</f>
        <v>5201082</v>
      </c>
      <c r="C41" s="434">
        <f t="shared" si="8"/>
        <v>2335</v>
      </c>
      <c r="D41" s="639">
        <f>'TSTCH FGD'!F65</f>
        <v>0</v>
      </c>
      <c r="E41" s="447"/>
      <c r="F41" s="447">
        <f t="shared" si="9"/>
        <v>5201082</v>
      </c>
      <c r="H41" s="692" t="s">
        <v>1409</v>
      </c>
      <c r="I41" s="693">
        <f>ROUND(F41/$C$6,0)</f>
        <v>2335</v>
      </c>
      <c r="J41" s="428" t="s">
        <v>670</v>
      </c>
      <c r="K41" s="458">
        <f t="shared" si="10"/>
        <v>5201082</v>
      </c>
      <c r="L41" s="458"/>
      <c r="M41" s="458"/>
      <c r="N41" s="458">
        <f>K41</f>
        <v>5201082</v>
      </c>
      <c r="O41" s="458"/>
    </row>
    <row r="42" spans="1:30">
      <c r="A42" s="691" t="s">
        <v>20</v>
      </c>
      <c r="B42" s="639">
        <f>'TSTCH FGD'!M66</f>
        <v>3672238</v>
      </c>
      <c r="C42" s="434">
        <f t="shared" si="8"/>
        <v>1648</v>
      </c>
      <c r="D42" s="639">
        <f>'TSTCH FGD'!F66</f>
        <v>0</v>
      </c>
      <c r="E42" s="447"/>
      <c r="F42" s="447">
        <f t="shared" si="9"/>
        <v>3672238</v>
      </c>
      <c r="J42" s="428" t="s">
        <v>671</v>
      </c>
      <c r="K42" s="458">
        <f t="shared" si="10"/>
        <v>3672238</v>
      </c>
      <c r="L42" s="458"/>
      <c r="M42" s="458"/>
      <c r="N42" s="458">
        <f>K42</f>
        <v>3672238</v>
      </c>
      <c r="O42" s="458"/>
    </row>
    <row r="43" spans="1:30">
      <c r="A43" s="691" t="s">
        <v>21</v>
      </c>
      <c r="B43" s="639">
        <f>'TSTCH FGD'!M67</f>
        <v>4340666</v>
      </c>
      <c r="C43" s="434">
        <f t="shared" si="8"/>
        <v>1948</v>
      </c>
      <c r="D43" s="639">
        <f>'TSTCH FGD'!F67</f>
        <v>0</v>
      </c>
      <c r="E43" s="447"/>
      <c r="F43" s="447">
        <f t="shared" si="9"/>
        <v>4340666</v>
      </c>
      <c r="J43" s="428" t="s">
        <v>1055</v>
      </c>
      <c r="K43" s="458">
        <f t="shared" si="10"/>
        <v>4340666</v>
      </c>
      <c r="L43" s="458"/>
      <c r="M43" s="458">
        <f>K43</f>
        <v>4340666</v>
      </c>
      <c r="N43" s="458"/>
      <c r="O43" s="458"/>
    </row>
    <row r="44" spans="1:30">
      <c r="A44" s="691" t="s">
        <v>1377</v>
      </c>
      <c r="B44" s="639">
        <f>'TSTCH FGD'!M68</f>
        <v>1416036</v>
      </c>
      <c r="C44" s="434">
        <f t="shared" si="8"/>
        <v>636</v>
      </c>
      <c r="D44" s="672">
        <f>B44</f>
        <v>1416036</v>
      </c>
      <c r="E44" s="447"/>
      <c r="F44" s="447">
        <f t="shared" si="9"/>
        <v>0</v>
      </c>
      <c r="J44" s="428" t="s">
        <v>672</v>
      </c>
      <c r="K44" s="694"/>
      <c r="L44" s="465"/>
      <c r="M44" s="465" t="s">
        <v>1078</v>
      </c>
      <c r="N44" s="465"/>
      <c r="O44" s="695"/>
    </row>
    <row r="45" spans="1:30">
      <c r="A45" s="691" t="s">
        <v>60</v>
      </c>
      <c r="B45" s="639">
        <f>'TSTCH FGD'!M69</f>
        <v>921378</v>
      </c>
      <c r="C45" s="434">
        <f t="shared" si="8"/>
        <v>414</v>
      </c>
      <c r="D45" s="639">
        <f>'TSTCH FGD'!F69</f>
        <v>0</v>
      </c>
      <c r="E45" s="447"/>
      <c r="F45" s="447">
        <f t="shared" si="9"/>
        <v>921378</v>
      </c>
      <c r="J45" s="428" t="s">
        <v>673</v>
      </c>
      <c r="K45" s="458">
        <f t="shared" ref="K45:K46" si="11">F45</f>
        <v>921378</v>
      </c>
      <c r="L45" s="458"/>
      <c r="M45" s="458"/>
      <c r="N45" s="458"/>
      <c r="O45" s="458">
        <f>K45</f>
        <v>921378</v>
      </c>
    </row>
    <row r="46" spans="1:30" ht="13.8" thickBot="1">
      <c r="A46" s="424" t="s">
        <v>1627</v>
      </c>
      <c r="B46" s="639">
        <f>'TSTCH FGD'!M70</f>
        <v>419253</v>
      </c>
      <c r="C46" s="434">
        <f t="shared" si="8"/>
        <v>188</v>
      </c>
      <c r="D46" s="639">
        <f>'TSTCH FGD'!F70</f>
        <v>0</v>
      </c>
      <c r="E46" s="447"/>
      <c r="F46" s="447">
        <f t="shared" si="9"/>
        <v>419253</v>
      </c>
      <c r="G46" s="468"/>
      <c r="H46" s="692" t="s">
        <v>1410</v>
      </c>
      <c r="I46" s="693">
        <f>ROUND(SUM(F37+F40+F42+F43+F45+F46)/$C$6,0)</f>
        <v>6750</v>
      </c>
      <c r="J46" s="468" t="s">
        <v>347</v>
      </c>
      <c r="K46" s="458">
        <f t="shared" si="11"/>
        <v>419253</v>
      </c>
      <c r="L46" s="696"/>
      <c r="M46" s="696"/>
      <c r="N46" s="696"/>
      <c r="O46" s="458">
        <f>K46</f>
        <v>419253</v>
      </c>
      <c r="P46" s="468"/>
      <c r="Q46" s="468"/>
      <c r="R46" s="674"/>
      <c r="S46" s="674"/>
      <c r="T46" s="674"/>
      <c r="U46" s="674"/>
      <c r="V46" s="674"/>
      <c r="W46" s="674"/>
      <c r="X46" s="674"/>
      <c r="Y46" s="674"/>
      <c r="Z46" s="674"/>
      <c r="AA46" s="674"/>
      <c r="AB46" s="674"/>
      <c r="AC46" s="674"/>
      <c r="AD46" s="674"/>
    </row>
    <row r="47" spans="1:30" ht="15" customHeight="1" thickTop="1" thickBot="1">
      <c r="A47" s="697" t="s">
        <v>68</v>
      </c>
      <c r="B47" s="681">
        <f>SUM(B36:B46)</f>
        <v>46254182</v>
      </c>
      <c r="C47" s="681">
        <f>SUM(C36:C46)</f>
        <v>20762</v>
      </c>
      <c r="D47" s="698">
        <f>SUM(D36:D46)</f>
        <v>1416036</v>
      </c>
      <c r="E47" s="699">
        <f>SUM(E36:E46)</f>
        <v>0</v>
      </c>
      <c r="F47" s="700">
        <f>SUM(F36:F46)</f>
        <v>44838146</v>
      </c>
      <c r="G47" s="1150" t="s">
        <v>1091</v>
      </c>
      <c r="H47" s="1151"/>
      <c r="I47" s="701" t="s">
        <v>1090</v>
      </c>
      <c r="J47" s="468" t="s">
        <v>674</v>
      </c>
      <c r="K47" s="702">
        <f>SUM(K36:K46)</f>
        <v>44838146</v>
      </c>
      <c r="L47" s="702">
        <f>SUM(L36:L46)</f>
        <v>24599312</v>
      </c>
      <c r="M47" s="702">
        <f>SUM(M36:M46)</f>
        <v>10024883</v>
      </c>
      <c r="N47" s="702">
        <f>SUM(N36:N46)</f>
        <v>8873320</v>
      </c>
      <c r="O47" s="702">
        <f>SUM(O36:O46)</f>
        <v>1340631</v>
      </c>
    </row>
    <row r="48" spans="1:30" ht="14.25" customHeight="1" thickTop="1" thickBot="1">
      <c r="B48" s="685"/>
      <c r="C48" s="424"/>
      <c r="F48" s="649"/>
      <c r="G48" s="1152"/>
      <c r="H48" s="1153"/>
      <c r="I48" s="703">
        <f>ROUND(F47/C6,0)</f>
        <v>20126</v>
      </c>
      <c r="J48" s="1160" t="s">
        <v>675</v>
      </c>
      <c r="K48" s="696"/>
      <c r="L48" s="696"/>
      <c r="M48" s="696"/>
      <c r="N48" s="696"/>
      <c r="O48" s="696"/>
    </row>
    <row r="49" spans="1:30" ht="12.75" customHeight="1" thickBot="1">
      <c r="A49" s="623" t="s">
        <v>23</v>
      </c>
      <c r="B49" s="632"/>
      <c r="C49" s="424"/>
      <c r="F49" s="704"/>
      <c r="G49" s="1152"/>
      <c r="H49" s="1153"/>
      <c r="I49" s="658"/>
      <c r="J49" s="1160"/>
      <c r="K49" s="705">
        <f>ROUND(K47/$C$6,2)</f>
        <v>20125.830000000002</v>
      </c>
      <c r="L49" s="705">
        <f t="shared" ref="L49:O49" si="12">ROUND(L47/$C$6,2)</f>
        <v>11041.53</v>
      </c>
      <c r="M49" s="705">
        <f t="shared" si="12"/>
        <v>4499.72</v>
      </c>
      <c r="N49" s="705">
        <f t="shared" si="12"/>
        <v>3982.84</v>
      </c>
      <c r="O49" s="705">
        <f t="shared" si="12"/>
        <v>601.75</v>
      </c>
      <c r="P49" s="468"/>
      <c r="Q49" s="468"/>
      <c r="R49" s="674"/>
      <c r="S49" s="674"/>
      <c r="T49" s="674"/>
      <c r="U49" s="674"/>
      <c r="V49" s="674"/>
      <c r="W49" s="674"/>
      <c r="X49" s="674"/>
      <c r="Y49" s="674"/>
      <c r="Z49" s="674"/>
      <c r="AA49" s="674"/>
      <c r="AB49" s="674"/>
      <c r="AC49" s="674"/>
      <c r="AD49" s="674"/>
    </row>
    <row r="50" spans="1:30" ht="13.8" thickBot="1">
      <c r="A50" s="424" t="s">
        <v>61</v>
      </c>
      <c r="B50" s="639">
        <f>'TSTCH FGD'!M74</f>
        <v>-519329</v>
      </c>
      <c r="C50" s="633">
        <f t="shared" ref="C50:C53" si="13">ROUND(B50/$C$6,0)</f>
        <v>-233</v>
      </c>
      <c r="D50" s="470">
        <f>'TSTCH FGD'!F74</f>
        <v>0</v>
      </c>
      <c r="E50" s="470"/>
      <c r="F50" s="706">
        <f t="shared" ref="F50" si="14">B50-(SUM(D50:E50))</f>
        <v>-519329</v>
      </c>
      <c r="G50" s="1154"/>
      <c r="H50" s="1155"/>
      <c r="I50" s="658"/>
      <c r="J50" s="468"/>
      <c r="K50" s="468"/>
      <c r="L50" s="468"/>
      <c r="M50" s="468"/>
      <c r="N50" s="468"/>
      <c r="O50" s="468"/>
      <c r="P50" s="468"/>
      <c r="Q50" s="468"/>
      <c r="R50" s="674"/>
      <c r="S50" s="674"/>
      <c r="T50" s="674"/>
      <c r="U50" s="674"/>
      <c r="V50" s="674"/>
      <c r="W50" s="674"/>
      <c r="X50" s="674"/>
      <c r="Y50" s="674"/>
      <c r="Z50" s="674"/>
      <c r="AA50" s="674"/>
      <c r="AB50" s="674"/>
      <c r="AC50" s="674"/>
      <c r="AD50" s="674"/>
    </row>
    <row r="51" spans="1:30" ht="13.8" thickTop="1">
      <c r="A51" s="424" t="s">
        <v>627</v>
      </c>
      <c r="B51" s="639">
        <f>'TSTCH FGD'!M75</f>
        <v>2221543</v>
      </c>
      <c r="C51" s="434">
        <f t="shared" si="13"/>
        <v>997</v>
      </c>
      <c r="D51" s="666">
        <f>'TSTCH FGD'!F75</f>
        <v>487882</v>
      </c>
      <c r="E51" s="632"/>
      <c r="F51" s="447">
        <f t="shared" ref="F51:F53" si="15">B51-(SUM(D51:E51))</f>
        <v>1733661</v>
      </c>
      <c r="K51" s="707"/>
      <c r="L51" s="707"/>
      <c r="M51" s="707"/>
      <c r="N51" s="707"/>
      <c r="O51" s="707"/>
    </row>
    <row r="52" spans="1:30">
      <c r="A52" s="424" t="s">
        <v>50</v>
      </c>
      <c r="B52" s="639">
        <f>'TSTCH FGD'!M76</f>
        <v>0</v>
      </c>
      <c r="C52" s="434">
        <f t="shared" si="13"/>
        <v>0</v>
      </c>
      <c r="D52" s="666">
        <f>'TSTCH FGD'!F76</f>
        <v>0</v>
      </c>
      <c r="E52" s="632"/>
      <c r="F52" s="447">
        <f t="shared" si="15"/>
        <v>0</v>
      </c>
      <c r="J52" s="468"/>
      <c r="K52" s="468"/>
      <c r="L52" s="468"/>
      <c r="M52" s="468"/>
      <c r="N52" s="468"/>
      <c r="O52" s="468"/>
    </row>
    <row r="53" spans="1:30" ht="12" customHeight="1">
      <c r="A53" s="424" t="s">
        <v>46</v>
      </c>
      <c r="B53" s="639">
        <f>'TSTCH FGD'!M77</f>
        <v>-387504</v>
      </c>
      <c r="C53" s="434">
        <f t="shared" si="13"/>
        <v>-174</v>
      </c>
      <c r="D53" s="666">
        <f>'TSTCH FGD'!F77</f>
        <v>0</v>
      </c>
      <c r="E53" s="632"/>
      <c r="F53" s="447">
        <f t="shared" si="15"/>
        <v>-387504</v>
      </c>
      <c r="G53" s="468"/>
      <c r="J53" s="468"/>
      <c r="K53" s="468"/>
      <c r="L53" s="468"/>
      <c r="M53" s="468"/>
      <c r="N53" s="468"/>
      <c r="O53" s="468"/>
      <c r="P53" s="468"/>
      <c r="Q53" s="468"/>
      <c r="R53" s="674"/>
      <c r="S53" s="674"/>
      <c r="T53" s="674"/>
      <c r="U53" s="674"/>
      <c r="V53" s="674"/>
      <c r="W53" s="674"/>
      <c r="X53" s="674"/>
      <c r="Y53" s="674"/>
      <c r="Z53" s="674"/>
      <c r="AA53" s="674"/>
      <c r="AB53" s="674"/>
      <c r="AC53" s="674"/>
      <c r="AD53" s="674"/>
    </row>
    <row r="54" spans="1:30">
      <c r="A54" s="655" t="s">
        <v>3</v>
      </c>
      <c r="B54" s="656">
        <f>SUM(B50:B53)</f>
        <v>1314710</v>
      </c>
      <c r="C54" s="656">
        <f>SUM(C50:C53)</f>
        <v>590</v>
      </c>
      <c r="D54" s="656">
        <f>SUM(D50:D53)</f>
        <v>487882</v>
      </c>
      <c r="E54" s="656">
        <f>SUM(E50:E53)</f>
        <v>0</v>
      </c>
      <c r="F54" s="708">
        <f>SUM(F50:F53)</f>
        <v>826828</v>
      </c>
      <c r="J54" s="468"/>
      <c r="K54" s="468"/>
      <c r="L54" s="468"/>
      <c r="M54" s="468"/>
      <c r="N54" s="468"/>
      <c r="O54" s="468"/>
    </row>
    <row r="55" spans="1:30">
      <c r="B55" s="632"/>
      <c r="C55" s="424"/>
    </row>
    <row r="56" spans="1:30">
      <c r="A56" s="623" t="s">
        <v>24</v>
      </c>
      <c r="B56" s="632"/>
      <c r="C56" s="424"/>
      <c r="F56" s="468"/>
      <c r="G56" s="468"/>
      <c r="H56" s="468"/>
      <c r="I56" s="468"/>
      <c r="J56" s="468"/>
      <c r="K56" s="468"/>
      <c r="L56" s="468"/>
      <c r="M56" s="468"/>
      <c r="N56" s="468"/>
      <c r="O56" s="468"/>
      <c r="P56" s="468"/>
      <c r="Q56" s="468"/>
      <c r="R56" s="674"/>
      <c r="S56" s="674"/>
      <c r="T56" s="674"/>
      <c r="U56" s="674"/>
      <c r="V56" s="674"/>
      <c r="W56" s="674"/>
      <c r="X56" s="674"/>
      <c r="Y56" s="674"/>
      <c r="Z56" s="674"/>
      <c r="AA56" s="674"/>
      <c r="AB56" s="674"/>
      <c r="AC56" s="674"/>
      <c r="AD56" s="674"/>
    </row>
    <row r="57" spans="1:30">
      <c r="A57" s="424" t="s">
        <v>47</v>
      </c>
      <c r="B57" s="639">
        <f>'TSTCH FGD'!M81</f>
        <v>0</v>
      </c>
      <c r="C57" s="633">
        <f t="shared" ref="C57:C58" si="16">ROUND(B57/$C$6,0)</f>
        <v>0</v>
      </c>
      <c r="D57" s="470">
        <f>'TSTCH FGD'!F81</f>
        <v>0</v>
      </c>
      <c r="E57" s="470"/>
      <c r="F57" s="470">
        <f t="shared" ref="F57:F58" si="17">B57-(SUM(D57:E57))</f>
        <v>0</v>
      </c>
    </row>
    <row r="58" spans="1:30">
      <c r="A58" s="424" t="s">
        <v>48</v>
      </c>
      <c r="B58" s="639">
        <f>'TSTCH FGD'!M82</f>
        <v>0</v>
      </c>
      <c r="C58" s="434">
        <f t="shared" si="16"/>
        <v>0</v>
      </c>
      <c r="D58" s="666">
        <f>'TSTCH FGD'!F82</f>
        <v>0</v>
      </c>
      <c r="E58" s="632"/>
      <c r="F58" s="447">
        <f t="shared" si="17"/>
        <v>0</v>
      </c>
      <c r="G58" s="468"/>
      <c r="H58" s="468"/>
      <c r="I58" s="468"/>
      <c r="J58" s="468"/>
      <c r="K58" s="468"/>
      <c r="L58" s="468"/>
      <c r="M58" s="468"/>
      <c r="N58" s="468"/>
      <c r="O58" s="468"/>
      <c r="P58" s="468"/>
      <c r="Q58" s="468"/>
      <c r="R58" s="674"/>
      <c r="S58" s="674"/>
      <c r="T58" s="674"/>
      <c r="U58" s="674"/>
      <c r="V58" s="674"/>
      <c r="W58" s="674"/>
      <c r="X58" s="674"/>
      <c r="Y58" s="674"/>
      <c r="Z58" s="674"/>
      <c r="AA58" s="674"/>
      <c r="AB58" s="674"/>
      <c r="AC58" s="674"/>
      <c r="AD58" s="674"/>
    </row>
    <row r="59" spans="1:30">
      <c r="A59" s="655" t="s">
        <v>3</v>
      </c>
      <c r="B59" s="656">
        <f>SUM(B57:B58)</f>
        <v>0</v>
      </c>
      <c r="C59" s="656">
        <f>SUM(C57:C58)</f>
        <v>0</v>
      </c>
      <c r="D59" s="656">
        <f>SUM(D57:D58)</f>
        <v>0</v>
      </c>
      <c r="E59" s="656">
        <f>SUM(E57:E58)</f>
        <v>0</v>
      </c>
      <c r="F59" s="656">
        <f>SUM(F57:F58)</f>
        <v>0</v>
      </c>
    </row>
    <row r="60" spans="1:30">
      <c r="B60" s="632"/>
      <c r="C60" s="424"/>
    </row>
    <row r="61" spans="1:30" ht="13.8" thickBot="1">
      <c r="A61" s="709" t="s">
        <v>626</v>
      </c>
      <c r="B61" s="710">
        <f>B33-B47+B54+B59</f>
        <v>8002671</v>
      </c>
      <c r="C61" s="710">
        <f>C33-C47+C54+C59</f>
        <v>3591</v>
      </c>
      <c r="D61" s="710">
        <f>D33-D47+D54+D59</f>
        <v>156791</v>
      </c>
      <c r="E61" s="710">
        <f>E33-E47+E54+E59</f>
        <v>0</v>
      </c>
      <c r="F61" s="710">
        <f>F33-F47+F54+F59</f>
        <v>7845880</v>
      </c>
    </row>
    <row r="62" spans="1:30" ht="13.8" thickTop="1">
      <c r="B62" s="428"/>
    </row>
    <row r="63" spans="1:30">
      <c r="B63" s="428"/>
      <c r="D63" s="470"/>
    </row>
    <row r="64" spans="1:30">
      <c r="B64" s="428"/>
    </row>
    <row r="65" spans="2:6">
      <c r="B65" s="711">
        <f>'TSTCH FGD'!M85</f>
        <v>8002671</v>
      </c>
      <c r="C65" s="424"/>
      <c r="D65" s="711">
        <f>'TSTCH FGD'!F85</f>
        <v>156791</v>
      </c>
      <c r="E65" s="711">
        <f>'TSTCH FGD'!M62*-1</f>
        <v>0</v>
      </c>
      <c r="F65" s="424"/>
    </row>
    <row r="66" spans="2:6">
      <c r="B66" s="711"/>
      <c r="C66" s="424"/>
      <c r="D66" s="711">
        <f>'TSTCH FGD'!F68</f>
        <v>1416036</v>
      </c>
      <c r="E66" s="711">
        <f>+$D$38</f>
        <v>0</v>
      </c>
      <c r="F66" s="711"/>
    </row>
    <row r="67" spans="2:6">
      <c r="B67" s="712"/>
      <c r="C67" s="424"/>
      <c r="D67" s="712">
        <f>-'TSTCH FGD'!M68</f>
        <v>-1416036</v>
      </c>
      <c r="E67" s="712"/>
      <c r="F67" s="711"/>
    </row>
    <row r="68" spans="2:6">
      <c r="B68" s="711">
        <f>SUM(B65:B67)</f>
        <v>8002671</v>
      </c>
      <c r="C68" s="424"/>
      <c r="D68" s="711">
        <f>SUM(D65:D67)</f>
        <v>156791</v>
      </c>
      <c r="E68" s="711">
        <f>SUM(E65:E67)</f>
        <v>0</v>
      </c>
      <c r="F68" s="711">
        <f>B68-D68-E68</f>
        <v>7845880</v>
      </c>
    </row>
    <row r="69" spans="2:6">
      <c r="B69" s="711"/>
      <c r="C69" s="424"/>
      <c r="D69" s="711">
        <f>'TSTCH FGD'!F54*-1</f>
        <v>-1084945</v>
      </c>
      <c r="E69" s="711"/>
      <c r="F69" s="711"/>
    </row>
    <row r="70" spans="2:6" ht="12.75" customHeight="1">
      <c r="B70" s="712"/>
      <c r="C70" s="673"/>
      <c r="D70" s="712">
        <f>'TSTCH FGD'!M54</f>
        <v>1084945</v>
      </c>
      <c r="E70" s="712"/>
      <c r="F70" s="712">
        <f>-D70-D69</f>
        <v>0</v>
      </c>
    </row>
    <row r="71" spans="2:6" ht="12.75" customHeight="1">
      <c r="B71" s="711">
        <f>SUM(B68:B70)</f>
        <v>8002671</v>
      </c>
      <c r="C71" s="424"/>
      <c r="D71" s="711">
        <f>SUM(D68:D70)</f>
        <v>156791</v>
      </c>
      <c r="E71" s="711">
        <f>SUM(E68:E70)</f>
        <v>0</v>
      </c>
      <c r="F71" s="711">
        <f>SUM(F68:F70)</f>
        <v>7845880</v>
      </c>
    </row>
    <row r="72" spans="2:6" ht="12.75" customHeight="1">
      <c r="B72" s="711"/>
      <c r="C72" s="424"/>
      <c r="D72" s="711"/>
      <c r="E72" s="711"/>
      <c r="F72" s="711"/>
    </row>
    <row r="73" spans="2:6" ht="12.75" customHeight="1">
      <c r="B73" s="470">
        <f>B61-B71</f>
        <v>0</v>
      </c>
      <c r="C73" s="424"/>
      <c r="D73" s="470">
        <f>D61-D71</f>
        <v>0</v>
      </c>
      <c r="E73" s="470">
        <f>E61-E71</f>
        <v>0</v>
      </c>
      <c r="F73" s="470">
        <f>F61-F71</f>
        <v>0</v>
      </c>
    </row>
    <row r="74" spans="2:6" ht="12.75" customHeight="1">
      <c r="C74" s="424"/>
      <c r="F74" s="713" t="str">
        <f>IF(F73=0,"Balanced","Error")</f>
        <v>Balanced</v>
      </c>
    </row>
  </sheetData>
  <mergeCells count="16">
    <mergeCell ref="K29:O29"/>
    <mergeCell ref="G47:H50"/>
    <mergeCell ref="L31:L34"/>
    <mergeCell ref="G32:H32"/>
    <mergeCell ref="G33:H33"/>
    <mergeCell ref="K31:K34"/>
    <mergeCell ref="M31:M34"/>
    <mergeCell ref="N31:N34"/>
    <mergeCell ref="K30:O30"/>
    <mergeCell ref="O31:O34"/>
    <mergeCell ref="J48:J49"/>
    <mergeCell ref="E4:E5"/>
    <mergeCell ref="D4:D5"/>
    <mergeCell ref="D1:E1"/>
    <mergeCell ref="F1:I1"/>
    <mergeCell ref="J1:O1"/>
  </mergeCells>
  <hyperlinks>
    <hyperlink ref="D1:E1" location="Index!A1" display="Return to Index" xr:uid="{00000000-0004-0000-2700-000000000000}"/>
  </hyperlinks>
  <printOptions horizontalCentered="1"/>
  <pageMargins left="0.25" right="0.25" top="0.25" bottom="0.25" header="0.3" footer="0.25"/>
  <pageSetup scale="92" fitToHeight="2" orientation="portrait" r:id="rId1"/>
  <headerFooter alignWithMargins="0"/>
  <rowBreaks count="1" manualBreakCount="1">
    <brk id="62" max="1" man="1"/>
  </row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indexed="11"/>
    <pageSetUpPr fitToPage="1"/>
  </sheetPr>
  <dimension ref="A1:AE119"/>
  <sheetViews>
    <sheetView showGridLines="0" topLeftCell="B2" zoomScale="75" zoomScaleNormal="75" workbookViewId="0">
      <pane xSplit="2" ySplit="7" topLeftCell="D9" activePane="bottomRight" state="frozen"/>
      <selection activeCell="I90" sqref="I90"/>
      <selection pane="topRight" activeCell="I90" sqref="I90"/>
      <selection pane="bottomLeft" activeCell="I90" sqref="I90"/>
      <selection pane="bottomRight" activeCell="P13" sqref="P13"/>
    </sheetView>
  </sheetViews>
  <sheetFormatPr defaultColWidth="9.109375" defaultRowHeight="13.2"/>
  <cols>
    <col min="1" max="1" width="7" style="438" hidden="1" customWidth="1"/>
    <col min="2" max="2" width="60.109375" style="444" customWidth="1"/>
    <col min="3" max="3" width="60.109375" style="444" hidden="1" customWidth="1"/>
    <col min="4" max="4" width="15.5546875" style="444" customWidth="1"/>
    <col min="5" max="5" width="14.6640625" style="444" customWidth="1"/>
    <col min="6" max="6" width="15.109375" style="444" customWidth="1"/>
    <col min="7" max="7" width="16" style="444" customWidth="1"/>
    <col min="8" max="8" width="12.6640625" style="444" customWidth="1"/>
    <col min="9" max="9" width="17.44140625" style="444" customWidth="1"/>
    <col min="10" max="10" width="15.5546875" style="444" customWidth="1"/>
    <col min="11" max="11" width="16" style="444" customWidth="1"/>
    <col min="12" max="12" width="15.5546875" style="444" customWidth="1"/>
    <col min="13" max="13" width="21.33203125" style="444" customWidth="1"/>
    <col min="14" max="14" width="4.88671875" style="444" customWidth="1"/>
    <col min="15" max="15" width="17.88671875" style="428" customWidth="1"/>
    <col min="16" max="16" width="21.6640625" style="428" customWidth="1"/>
    <col min="17" max="17" width="16.44140625" style="428" customWidth="1"/>
    <col min="18" max="18" width="16.5546875" style="428" customWidth="1"/>
    <col min="19" max="19" width="1.6640625" style="428" customWidth="1"/>
    <col min="20" max="20" width="16.6640625" style="428" customWidth="1"/>
    <col min="21" max="21" width="17" style="428" customWidth="1"/>
    <col min="22" max="22" width="16.88671875" style="428" customWidth="1"/>
    <col min="23" max="23" width="16.6640625" style="428" customWidth="1"/>
    <col min="24" max="24" width="16.88671875" style="428" customWidth="1"/>
    <col min="25" max="25" width="1.88671875" style="428" customWidth="1"/>
    <col min="26" max="26" width="26.44140625" style="428" customWidth="1"/>
    <col min="27" max="27" width="17" style="428" customWidth="1"/>
    <col min="28" max="28" width="16.6640625" style="428" customWidth="1"/>
    <col min="29" max="29" width="18.88671875" style="428" customWidth="1"/>
    <col min="30" max="30" width="22.33203125" style="428" customWidth="1"/>
    <col min="31" max="31" width="9.109375" style="428"/>
    <col min="32" max="16384" width="9.109375" style="444"/>
  </cols>
  <sheetData>
    <row r="1" spans="1:31" s="438" customFormat="1" ht="12.75" hidden="1" customHeight="1">
      <c r="A1" s="438">
        <v>0</v>
      </c>
      <c r="B1" s="438" t="s">
        <v>1129</v>
      </c>
      <c r="D1" s="438">
        <v>2</v>
      </c>
      <c r="E1" s="438">
        <v>3</v>
      </c>
      <c r="F1" s="438">
        <v>4</v>
      </c>
      <c r="G1" s="438">
        <v>5</v>
      </c>
      <c r="H1" s="438">
        <v>6</v>
      </c>
      <c r="I1" s="438">
        <v>7</v>
      </c>
      <c r="J1" s="438">
        <v>8</v>
      </c>
      <c r="K1" s="438">
        <v>9</v>
      </c>
      <c r="L1" s="438">
        <v>10</v>
      </c>
      <c r="M1" s="438">
        <v>11</v>
      </c>
      <c r="N1" s="438">
        <v>12</v>
      </c>
      <c r="O1" s="439"/>
      <c r="P1" s="439"/>
      <c r="Q1" s="439"/>
      <c r="R1" s="439"/>
      <c r="S1" s="439"/>
      <c r="T1" s="439"/>
      <c r="U1" s="439"/>
      <c r="V1" s="439"/>
      <c r="W1" s="439"/>
      <c r="X1" s="439"/>
      <c r="Y1" s="439"/>
      <c r="Z1" s="439"/>
      <c r="AA1" s="439"/>
      <c r="AB1" s="439"/>
      <c r="AC1" s="439">
        <v>12</v>
      </c>
      <c r="AD1" s="439">
        <v>13</v>
      </c>
      <c r="AE1" s="439"/>
    </row>
    <row r="2" spans="1:31" ht="21.6" thickBot="1">
      <c r="A2" s="438">
        <v>1</v>
      </c>
      <c r="B2" s="1175" t="str">
        <f>'TSTCH Chrts'!$A$1</f>
        <v>Texas State Technical College - Harlingen</v>
      </c>
      <c r="C2" s="1175"/>
      <c r="D2" s="1175"/>
      <c r="E2" s="1175"/>
      <c r="F2" s="1175"/>
      <c r="G2" s="440"/>
      <c r="H2" s="441"/>
      <c r="I2" s="442" t="str">
        <f>IF($B$2&lt;&gt;Input!$H$9,"Name Mismatch","")</f>
        <v/>
      </c>
      <c r="J2" s="441"/>
      <c r="K2" s="441"/>
      <c r="L2" s="441"/>
      <c r="M2" s="443"/>
      <c r="O2" s="426" t="s">
        <v>1079</v>
      </c>
      <c r="P2" s="445"/>
      <c r="Z2" s="446"/>
    </row>
    <row r="3" spans="1:31" ht="21">
      <c r="A3" s="438">
        <v>2</v>
      </c>
      <c r="B3" s="1175" t="str">
        <f>'Smmy LIT-TSTC Chrts'!$A$2</f>
        <v>For the Year Ended August 31, 2022</v>
      </c>
      <c r="C3" s="1175"/>
      <c r="D3" s="1175"/>
      <c r="E3" s="1175"/>
      <c r="F3" s="1175"/>
      <c r="G3" s="441"/>
      <c r="H3" s="441"/>
      <c r="I3" s="441"/>
      <c r="J3" s="441"/>
      <c r="K3" s="441"/>
      <c r="L3" s="441"/>
      <c r="M3" s="443"/>
      <c r="O3" s="447"/>
    </row>
    <row r="4" spans="1:31" ht="21">
      <c r="A4" s="438">
        <v>3</v>
      </c>
      <c r="B4" s="1175" t="str">
        <f>'Smmy LIT-TSTC Chrts'!$A$3</f>
        <v>Source: FY 2022 Annual Financial Report</v>
      </c>
      <c r="C4" s="1175"/>
      <c r="D4" s="1175"/>
      <c r="E4" s="1175"/>
      <c r="F4" s="1175"/>
      <c r="G4" s="441"/>
      <c r="H4" s="441"/>
      <c r="I4" s="441"/>
      <c r="J4" s="441"/>
      <c r="K4" s="441"/>
      <c r="L4" s="441"/>
      <c r="M4" s="443"/>
      <c r="O4" s="447"/>
      <c r="P4" s="1209" t="s">
        <v>93</v>
      </c>
      <c r="Q4" s="1210"/>
      <c r="T4" s="445" t="s">
        <v>161</v>
      </c>
    </row>
    <row r="5" spans="1:31">
      <c r="A5" s="438">
        <v>4</v>
      </c>
      <c r="B5" s="440"/>
      <c r="C5" s="440"/>
      <c r="D5" s="440"/>
      <c r="E5" s="440"/>
      <c r="F5" s="440"/>
      <c r="G5" s="440"/>
      <c r="H5" s="440"/>
      <c r="I5" s="440"/>
      <c r="J5" s="440"/>
      <c r="K5" s="440"/>
      <c r="L5" s="440"/>
      <c r="M5" s="448"/>
      <c r="O5" s="439"/>
    </row>
    <row r="6" spans="1:31">
      <c r="A6" s="438">
        <v>5</v>
      </c>
      <c r="B6" s="1173" t="str">
        <f>'Smmy LIT-TSTC Chrts'!$C$32</f>
        <v>Detail Worksheet FY 2022</v>
      </c>
      <c r="C6" s="1173"/>
      <c r="D6" s="1174"/>
      <c r="E6" s="1174"/>
      <c r="F6" s="1174"/>
      <c r="G6" s="1174"/>
      <c r="H6" s="1174"/>
      <c r="I6" s="1174"/>
      <c r="J6" s="1174"/>
      <c r="K6" s="1174"/>
      <c r="L6" s="1174"/>
      <c r="M6" s="1174"/>
      <c r="O6" s="439"/>
    </row>
    <row r="7" spans="1:31">
      <c r="A7" s="438">
        <v>6</v>
      </c>
      <c r="B7" s="449"/>
      <c r="C7" s="449"/>
      <c r="D7" s="440"/>
      <c r="E7" s="440"/>
      <c r="F7" s="440"/>
      <c r="G7" s="440"/>
      <c r="H7" s="440"/>
      <c r="I7" s="440"/>
      <c r="J7" s="440"/>
      <c r="K7" s="440"/>
      <c r="L7" s="440"/>
      <c r="M7" s="450" t="str">
        <f>'Smmy LIT-TSTC Chrts'!$C$33</f>
        <v>FY 2022</v>
      </c>
      <c r="P7" s="451"/>
      <c r="Q7" s="442"/>
      <c r="R7" s="442"/>
      <c r="S7" s="442"/>
      <c r="T7" s="442"/>
      <c r="U7" s="442"/>
      <c r="AD7" s="439" t="s">
        <v>54</v>
      </c>
    </row>
    <row r="8" spans="1:31" ht="39.6">
      <c r="A8" s="438">
        <v>7</v>
      </c>
      <c r="B8" s="452" t="s">
        <v>70</v>
      </c>
      <c r="C8" s="452"/>
      <c r="D8" s="453" t="s">
        <v>30</v>
      </c>
      <c r="E8" s="453" t="s">
        <v>31</v>
      </c>
      <c r="F8" s="453" t="s">
        <v>22</v>
      </c>
      <c r="G8" s="453" t="s">
        <v>32</v>
      </c>
      <c r="H8" s="453" t="s">
        <v>33</v>
      </c>
      <c r="I8" s="453" t="s">
        <v>34</v>
      </c>
      <c r="J8" s="453" t="s">
        <v>35</v>
      </c>
      <c r="K8" s="453" t="s">
        <v>36</v>
      </c>
      <c r="L8" s="453" t="s">
        <v>37</v>
      </c>
      <c r="M8" s="453" t="s">
        <v>38</v>
      </c>
      <c r="P8" s="454"/>
      <c r="Q8" s="442"/>
      <c r="R8" s="442"/>
      <c r="S8" s="442"/>
      <c r="T8" s="442"/>
      <c r="U8" s="442"/>
    </row>
    <row r="9" spans="1:31">
      <c r="A9" s="438">
        <v>8</v>
      </c>
      <c r="B9" s="455" t="s">
        <v>0</v>
      </c>
      <c r="C9" s="455"/>
      <c r="D9" s="456"/>
      <c r="E9" s="456"/>
      <c r="F9" s="456"/>
      <c r="G9" s="456"/>
      <c r="H9" s="456"/>
      <c r="I9" s="456"/>
      <c r="J9" s="456"/>
      <c r="K9" s="456"/>
      <c r="L9" s="456"/>
      <c r="M9" s="456"/>
      <c r="P9" s="454"/>
      <c r="Q9" s="451"/>
      <c r="R9" s="451"/>
      <c r="S9" s="451"/>
      <c r="T9" s="451"/>
      <c r="U9" s="442"/>
    </row>
    <row r="10" spans="1:31" ht="12.75" customHeight="1">
      <c r="A10" s="438">
        <v>9</v>
      </c>
      <c r="B10" s="440" t="s">
        <v>1</v>
      </c>
      <c r="C10" s="440"/>
      <c r="D10" s="457">
        <f>Input!$M$9</f>
        <v>30867699</v>
      </c>
      <c r="E10" s="457">
        <f>Input!$N$9</f>
        <v>0</v>
      </c>
      <c r="F10" s="457">
        <f>Input!$O$9</f>
        <v>0</v>
      </c>
      <c r="G10" s="457">
        <f>Input!$P$9</f>
        <v>0</v>
      </c>
      <c r="H10" s="457">
        <f>Input!$Q$9</f>
        <v>0</v>
      </c>
      <c r="I10" s="457">
        <f>Input!$R$9</f>
        <v>0</v>
      </c>
      <c r="J10" s="457">
        <f>Input!$S$9</f>
        <v>0</v>
      </c>
      <c r="K10" s="457">
        <f>Input!$T$9</f>
        <v>0</v>
      </c>
      <c r="L10" s="457">
        <f>Input!$U$9</f>
        <v>0</v>
      </c>
      <c r="M10" s="458">
        <f t="shared" ref="M10:M15" si="0">D10+E10+F10+G10+H10+I10+J10+K10+L10</f>
        <v>30867699</v>
      </c>
      <c r="N10" s="440"/>
      <c r="O10" s="459"/>
      <c r="P10" s="1211" t="s">
        <v>201</v>
      </c>
      <c r="Q10" s="451"/>
      <c r="R10" s="451"/>
      <c r="S10" s="451"/>
      <c r="T10" s="451"/>
      <c r="U10" s="442"/>
      <c r="AC10" s="444"/>
      <c r="AD10" s="444"/>
      <c r="AE10" s="444"/>
    </row>
    <row r="11" spans="1:31">
      <c r="A11" s="438">
        <v>10</v>
      </c>
      <c r="B11" s="440" t="s">
        <v>2</v>
      </c>
      <c r="C11" s="440"/>
      <c r="D11" s="457">
        <f>Input!$V$9</f>
        <v>19334</v>
      </c>
      <c r="E11" s="457">
        <f>Input!$W$9</f>
        <v>0</v>
      </c>
      <c r="F11" s="457">
        <f>Input!$X$9</f>
        <v>0</v>
      </c>
      <c r="G11" s="457">
        <f>Input!$Y$9</f>
        <v>154449</v>
      </c>
      <c r="H11" s="457">
        <f>Input!$Z$9</f>
        <v>0</v>
      </c>
      <c r="I11" s="457">
        <f>Input!$AA$9</f>
        <v>0</v>
      </c>
      <c r="J11" s="457">
        <f>Input!$AB$9</f>
        <v>0</v>
      </c>
      <c r="K11" s="457">
        <f>Input!$AC$9</f>
        <v>0</v>
      </c>
      <c r="L11" s="457">
        <f>Input!$AD$9</f>
        <v>0</v>
      </c>
      <c r="M11" s="458">
        <f t="shared" si="0"/>
        <v>173783</v>
      </c>
      <c r="N11" s="440"/>
      <c r="O11" s="460"/>
      <c r="P11" s="1202"/>
      <c r="Q11" s="451"/>
      <c r="R11" s="451"/>
      <c r="S11" s="451"/>
      <c r="T11" s="451"/>
      <c r="U11" s="442"/>
      <c r="AC11" s="444"/>
      <c r="AD11" s="444"/>
      <c r="AE11" s="444"/>
    </row>
    <row r="12" spans="1:31" ht="12.75" hidden="1" customHeight="1">
      <c r="B12" s="440" t="s">
        <v>1365</v>
      </c>
      <c r="C12" s="440"/>
      <c r="D12" s="457"/>
      <c r="E12" s="457"/>
      <c r="F12" s="457"/>
      <c r="G12" s="457"/>
      <c r="H12" s="457"/>
      <c r="I12" s="457"/>
      <c r="J12" s="457"/>
      <c r="K12" s="457"/>
      <c r="L12" s="457"/>
      <c r="M12" s="458"/>
      <c r="N12" s="440"/>
      <c r="O12" s="460"/>
      <c r="P12" s="461"/>
      <c r="Q12" s="451"/>
      <c r="R12" s="451"/>
      <c r="S12" s="451"/>
      <c r="T12" s="451"/>
      <c r="U12" s="442"/>
      <c r="AC12" s="444"/>
      <c r="AD12" s="444"/>
      <c r="AE12" s="444"/>
    </row>
    <row r="13" spans="1:31">
      <c r="A13" s="438">
        <v>12</v>
      </c>
      <c r="B13" s="440" t="s">
        <v>1334</v>
      </c>
      <c r="C13" s="440"/>
      <c r="D13" s="457">
        <f>Input!$AN$9</f>
        <v>2268221</v>
      </c>
      <c r="E13" s="457">
        <f>Input!$AO$9</f>
        <v>0</v>
      </c>
      <c r="F13" s="457">
        <f>Input!$AP$9</f>
        <v>0</v>
      </c>
      <c r="G13" s="457">
        <f>Input!$AQ$9</f>
        <v>0</v>
      </c>
      <c r="H13" s="457">
        <f>Input!$AR$9</f>
        <v>0</v>
      </c>
      <c r="I13" s="457">
        <f>Input!$AS$9</f>
        <v>0</v>
      </c>
      <c r="J13" s="457">
        <f>Input!$AT$9</f>
        <v>0</v>
      </c>
      <c r="K13" s="457">
        <f>Input!$AU$9</f>
        <v>0</v>
      </c>
      <c r="L13" s="457">
        <f>Input!$AV$9</f>
        <v>0</v>
      </c>
      <c r="M13" s="458">
        <f t="shared" si="0"/>
        <v>2268221</v>
      </c>
      <c r="N13" s="440"/>
      <c r="O13" s="460" t="str">
        <f>IF(P13&lt;&gt;M13,"Out of Balance","Balanced")</f>
        <v>Out of Balance</v>
      </c>
      <c r="P13" s="462">
        <f>IFERROR(VLOOKUP($B$2,AMTLU,6,FALSE),0)</f>
        <v>2807795</v>
      </c>
      <c r="Q13" s="451"/>
      <c r="R13" s="451"/>
      <c r="S13" s="451"/>
      <c r="T13" s="451"/>
      <c r="U13" s="442"/>
      <c r="AC13" s="444"/>
      <c r="AD13" s="444"/>
      <c r="AE13" s="444"/>
    </row>
    <row r="14" spans="1:31">
      <c r="A14" s="438">
        <v>13</v>
      </c>
      <c r="B14" s="440" t="s">
        <v>49</v>
      </c>
      <c r="C14" s="440"/>
      <c r="D14" s="457">
        <f>Input!$AW$9</f>
        <v>0</v>
      </c>
      <c r="E14" s="457">
        <f>Input!$AX$9</f>
        <v>0</v>
      </c>
      <c r="F14" s="457">
        <f>Input!$AY$9</f>
        <v>0</v>
      </c>
      <c r="G14" s="457">
        <f>Input!$AZ$9</f>
        <v>0</v>
      </c>
      <c r="H14" s="457">
        <f>Input!$BA$9</f>
        <v>0</v>
      </c>
      <c r="I14" s="457">
        <f>Input!$BB$9</f>
        <v>0</v>
      </c>
      <c r="J14" s="457">
        <f>Input!$BC$9</f>
        <v>0</v>
      </c>
      <c r="K14" s="457">
        <f>Input!$BD$9</f>
        <v>0</v>
      </c>
      <c r="L14" s="457">
        <f>Input!$BE$9</f>
        <v>0</v>
      </c>
      <c r="M14" s="458">
        <f t="shared" si="0"/>
        <v>0</v>
      </c>
      <c r="N14" s="440"/>
      <c r="O14" s="460"/>
      <c r="P14" s="463"/>
      <c r="Q14" s="451"/>
      <c r="R14" s="451"/>
      <c r="S14" s="451"/>
      <c r="T14" s="451"/>
      <c r="AC14" s="444"/>
      <c r="AD14" s="444"/>
      <c r="AE14" s="444"/>
    </row>
    <row r="15" spans="1:31" ht="15">
      <c r="A15" s="438">
        <v>14</v>
      </c>
      <c r="B15" s="464" t="s">
        <v>3</v>
      </c>
      <c r="C15" s="464"/>
      <c r="D15" s="465">
        <f t="shared" ref="D15:L15" si="1">SUM(D10:D14)</f>
        <v>33155254</v>
      </c>
      <c r="E15" s="465">
        <f t="shared" si="1"/>
        <v>0</v>
      </c>
      <c r="F15" s="465">
        <f t="shared" si="1"/>
        <v>0</v>
      </c>
      <c r="G15" s="465">
        <f t="shared" si="1"/>
        <v>154449</v>
      </c>
      <c r="H15" s="465">
        <f t="shared" si="1"/>
        <v>0</v>
      </c>
      <c r="I15" s="465">
        <f t="shared" si="1"/>
        <v>0</v>
      </c>
      <c r="J15" s="465">
        <f t="shared" si="1"/>
        <v>0</v>
      </c>
      <c r="K15" s="465">
        <f t="shared" si="1"/>
        <v>0</v>
      </c>
      <c r="L15" s="465">
        <f t="shared" si="1"/>
        <v>0</v>
      </c>
      <c r="M15" s="465">
        <f t="shared" si="0"/>
        <v>33309703</v>
      </c>
      <c r="N15" s="440"/>
      <c r="O15" s="446"/>
      <c r="P15" s="445"/>
      <c r="AC15" s="444"/>
      <c r="AD15" s="444"/>
      <c r="AE15" s="444"/>
    </row>
    <row r="16" spans="1:31" ht="15.6">
      <c r="A16" s="438">
        <v>15</v>
      </c>
      <c r="B16" s="440"/>
      <c r="C16" s="440"/>
      <c r="D16" s="458"/>
      <c r="E16" s="458"/>
      <c r="F16" s="458"/>
      <c r="G16" s="458"/>
      <c r="H16" s="458"/>
      <c r="I16" s="458"/>
      <c r="J16" s="458"/>
      <c r="K16" s="458"/>
      <c r="L16" s="458"/>
      <c r="M16" s="458"/>
      <c r="N16" s="440"/>
      <c r="O16" s="446"/>
      <c r="P16" s="466"/>
      <c r="Q16" s="451"/>
      <c r="R16" s="442"/>
      <c r="S16" s="442"/>
      <c r="T16" s="442"/>
      <c r="U16" s="442"/>
      <c r="V16" s="442"/>
      <c r="AC16" s="444"/>
      <c r="AD16" s="444"/>
      <c r="AE16" s="444"/>
    </row>
    <row r="17" spans="1:26" s="428" customFormat="1" ht="14.25" customHeight="1">
      <c r="A17" s="439">
        <v>16</v>
      </c>
      <c r="B17" s="467" t="s">
        <v>4</v>
      </c>
      <c r="C17" s="467"/>
      <c r="D17" s="458"/>
      <c r="E17" s="458"/>
      <c r="F17" s="458"/>
      <c r="G17" s="458"/>
      <c r="H17" s="458"/>
      <c r="I17" s="458"/>
      <c r="J17" s="458"/>
      <c r="K17" s="458"/>
      <c r="L17" s="458"/>
      <c r="M17" s="458"/>
      <c r="O17" s="468"/>
      <c r="P17" s="468"/>
      <c r="Q17" s="468"/>
      <c r="R17" s="468"/>
      <c r="S17" s="468"/>
      <c r="T17" s="442" t="s">
        <v>677</v>
      </c>
    </row>
    <row r="18" spans="1:26" s="428" customFormat="1" ht="13.5" customHeight="1" thickBot="1">
      <c r="A18" s="439"/>
      <c r="B18" s="469" t="s">
        <v>678</v>
      </c>
      <c r="C18" s="469"/>
      <c r="D18" s="465">
        <f t="shared" ref="D18:L18" si="2">D23-SUM(D19:D22)</f>
        <v>1791914</v>
      </c>
      <c r="E18" s="465">
        <f t="shared" si="2"/>
        <v>10370933</v>
      </c>
      <c r="F18" s="465">
        <f t="shared" si="2"/>
        <v>0</v>
      </c>
      <c r="G18" s="465">
        <f t="shared" si="2"/>
        <v>0</v>
      </c>
      <c r="H18" s="465">
        <f t="shared" si="2"/>
        <v>0</v>
      </c>
      <c r="I18" s="465">
        <f t="shared" si="2"/>
        <v>0</v>
      </c>
      <c r="J18" s="465">
        <f t="shared" si="2"/>
        <v>0</v>
      </c>
      <c r="K18" s="465">
        <f t="shared" si="2"/>
        <v>0</v>
      </c>
      <c r="L18" s="465">
        <f t="shared" si="2"/>
        <v>0</v>
      </c>
      <c r="M18" s="465">
        <f t="shared" ref="M18:M29" si="3">D18+E18+F18+G18+H18+I18+J18+K18+L18</f>
        <v>12162847</v>
      </c>
      <c r="V18" s="458"/>
      <c r="X18" s="470"/>
    </row>
    <row r="19" spans="1:26" s="428" customFormat="1" ht="12.75" customHeight="1" thickTop="1" thickBot="1">
      <c r="A19" s="439"/>
      <c r="B19" s="428" t="s">
        <v>679</v>
      </c>
      <c r="D19" s="457">
        <f>Input!$BF$9</f>
        <v>-8301</v>
      </c>
      <c r="E19" s="457">
        <f>Input!$BG$9</f>
        <v>0</v>
      </c>
      <c r="F19" s="457">
        <f>Input!$BH$9</f>
        <v>0</v>
      </c>
      <c r="G19" s="457">
        <f>Input!$BI$9</f>
        <v>0</v>
      </c>
      <c r="H19" s="457">
        <f>Input!$BJ$9</f>
        <v>0</v>
      </c>
      <c r="I19" s="457">
        <f>Input!$BK$9</f>
        <v>0</v>
      </c>
      <c r="J19" s="457">
        <f>Input!$BL$9</f>
        <v>0</v>
      </c>
      <c r="K19" s="457">
        <f>Input!$BM$9</f>
        <v>0</v>
      </c>
      <c r="L19" s="457">
        <f>Input!$BN$9</f>
        <v>0</v>
      </c>
      <c r="M19" s="458">
        <f t="shared" si="3"/>
        <v>-8301</v>
      </c>
      <c r="O19" s="1185" t="s">
        <v>1277</v>
      </c>
      <c r="P19" s="1186"/>
      <c r="Q19" s="1186"/>
      <c r="R19" s="1187"/>
      <c r="T19" s="1194" t="s">
        <v>680</v>
      </c>
      <c r="U19" s="1195"/>
      <c r="V19" s="1195"/>
      <c r="W19" s="1195"/>
      <c r="X19" s="1196"/>
    </row>
    <row r="20" spans="1:26" s="428" customFormat="1" ht="12.75" customHeight="1" thickTop="1">
      <c r="A20" s="439"/>
      <c r="B20" s="428" t="s">
        <v>681</v>
      </c>
      <c r="D20" s="457">
        <f>Input!$BO$9</f>
        <v>0</v>
      </c>
      <c r="E20" s="457">
        <f>Input!$BP$9</f>
        <v>0</v>
      </c>
      <c r="F20" s="457">
        <f>Input!$BQ$9</f>
        <v>0</v>
      </c>
      <c r="G20" s="457">
        <f>Input!$BR$9</f>
        <v>0</v>
      </c>
      <c r="H20" s="457">
        <f>Input!$BS$9</f>
        <v>0</v>
      </c>
      <c r="I20" s="457">
        <f>Input!$BT$9</f>
        <v>0</v>
      </c>
      <c r="J20" s="457">
        <f>Input!$BU$9</f>
        <v>0</v>
      </c>
      <c r="K20" s="457">
        <f>Input!$BV$9</f>
        <v>0</v>
      </c>
      <c r="L20" s="457">
        <f>Input!$BW$9</f>
        <v>0</v>
      </c>
      <c r="M20" s="458">
        <f t="shared" si="3"/>
        <v>0</v>
      </c>
      <c r="O20" s="472" t="s">
        <v>187</v>
      </c>
      <c r="P20" s="473"/>
      <c r="Q20" s="473"/>
      <c r="R20" s="474"/>
      <c r="T20" s="475" t="s">
        <v>682</v>
      </c>
      <c r="X20" s="476"/>
    </row>
    <row r="21" spans="1:26" s="428" customFormat="1">
      <c r="A21" s="439"/>
      <c r="B21" s="428" t="s">
        <v>683</v>
      </c>
      <c r="D21" s="457">
        <f>Input!$BX$9</f>
        <v>0</v>
      </c>
      <c r="E21" s="457">
        <f>Input!$BY$9</f>
        <v>0</v>
      </c>
      <c r="F21" s="457">
        <f>Input!$BZ$9</f>
        <v>0</v>
      </c>
      <c r="G21" s="457">
        <f>Input!$CA$9</f>
        <v>0</v>
      </c>
      <c r="H21" s="457">
        <f>Input!$CB$9</f>
        <v>0</v>
      </c>
      <c r="I21" s="457">
        <f>Input!$CC$9</f>
        <v>0</v>
      </c>
      <c r="J21" s="457">
        <f>Input!$CD$9</f>
        <v>0</v>
      </c>
      <c r="K21" s="457">
        <f>Input!$CE$9</f>
        <v>0</v>
      </c>
      <c r="L21" s="457">
        <f>Input!$CF$9</f>
        <v>0</v>
      </c>
      <c r="M21" s="458">
        <f t="shared" si="3"/>
        <v>0</v>
      </c>
      <c r="O21" s="477"/>
      <c r="R21" s="478"/>
      <c r="T21" s="479" t="s">
        <v>684</v>
      </c>
      <c r="W21" s="480">
        <f>M44</f>
        <v>8105224</v>
      </c>
      <c r="X21" s="476"/>
      <c r="Z21" s="470"/>
    </row>
    <row r="22" spans="1:26" s="428" customFormat="1">
      <c r="A22" s="439"/>
      <c r="B22" s="428" t="s">
        <v>685</v>
      </c>
      <c r="D22" s="457">
        <f>Input!$CG$9</f>
        <v>0</v>
      </c>
      <c r="E22" s="457">
        <f>Input!$CH$9</f>
        <v>0</v>
      </c>
      <c r="F22" s="457">
        <f>Input!$CI$9</f>
        <v>0</v>
      </c>
      <c r="G22" s="457">
        <f>Input!$CJ$9</f>
        <v>0</v>
      </c>
      <c r="H22" s="457">
        <f>Input!$CK$9</f>
        <v>0</v>
      </c>
      <c r="I22" s="457">
        <f>Input!$CL$9</f>
        <v>0</v>
      </c>
      <c r="J22" s="457">
        <f>Input!$CM$9</f>
        <v>0</v>
      </c>
      <c r="K22" s="457">
        <f>Input!$CN$9</f>
        <v>0</v>
      </c>
      <c r="L22" s="457">
        <f>Input!$CO$9</f>
        <v>0</v>
      </c>
      <c r="M22" s="458">
        <f t="shared" si="3"/>
        <v>0</v>
      </c>
      <c r="N22" s="446"/>
      <c r="O22" s="477" t="s">
        <v>686</v>
      </c>
      <c r="Q22" s="470">
        <f>M23</f>
        <v>12154546</v>
      </c>
      <c r="R22" s="481"/>
      <c r="T22" s="479" t="s">
        <v>687</v>
      </c>
      <c r="W22" s="482">
        <f>R30*-1</f>
        <v>4108608</v>
      </c>
      <c r="X22" s="476"/>
    </row>
    <row r="23" spans="1:26" s="428" customFormat="1" ht="12.75" customHeight="1">
      <c r="A23" s="439"/>
      <c r="B23" s="469" t="s">
        <v>688</v>
      </c>
      <c r="C23" s="483"/>
      <c r="D23" s="484">
        <f>Input!$CP$9</f>
        <v>1783613</v>
      </c>
      <c r="E23" s="484">
        <f>Input!$CQ$9</f>
        <v>10370933</v>
      </c>
      <c r="F23" s="484">
        <f>Input!$CR$9</f>
        <v>0</v>
      </c>
      <c r="G23" s="484">
        <f>Input!$CS$9</f>
        <v>0</v>
      </c>
      <c r="H23" s="484">
        <f>Input!$CT$9</f>
        <v>0</v>
      </c>
      <c r="I23" s="484">
        <f>Input!$CU$9</f>
        <v>0</v>
      </c>
      <c r="J23" s="484">
        <f>Input!$CV$9</f>
        <v>0</v>
      </c>
      <c r="K23" s="484">
        <f>Input!$CW$9</f>
        <v>0</v>
      </c>
      <c r="L23" s="484">
        <f>Input!$CX$9</f>
        <v>0</v>
      </c>
      <c r="M23" s="485">
        <f t="shared" si="3"/>
        <v>12154546</v>
      </c>
      <c r="O23" s="477"/>
      <c r="Q23" s="470"/>
      <c r="R23" s="481"/>
      <c r="T23" s="475" t="s">
        <v>1174</v>
      </c>
      <c r="X23" s="476">
        <f>SUM(W21:W22)</f>
        <v>12213832</v>
      </c>
      <c r="Z23" s="470"/>
    </row>
    <row r="24" spans="1:26" s="428" customFormat="1" ht="12.75" customHeight="1">
      <c r="A24" s="439"/>
      <c r="B24" s="428" t="s">
        <v>689</v>
      </c>
      <c r="C24" s="486"/>
      <c r="D24" s="457">
        <f>Input!$CY$9</f>
        <v>0</v>
      </c>
      <c r="E24" s="457">
        <f>Input!$CZ$9</f>
        <v>0</v>
      </c>
      <c r="F24" s="457">
        <f>Input!$DA$9</f>
        <v>0</v>
      </c>
      <c r="G24" s="457">
        <f>Input!$DB$9</f>
        <v>0</v>
      </c>
      <c r="H24" s="457">
        <f>Input!$DC$9</f>
        <v>0</v>
      </c>
      <c r="I24" s="457">
        <f>Input!$DD$9</f>
        <v>0</v>
      </c>
      <c r="J24" s="457">
        <f>Input!$DE$9</f>
        <v>0</v>
      </c>
      <c r="K24" s="457">
        <f>Input!$DF$9</f>
        <v>0</v>
      </c>
      <c r="L24" s="457">
        <f>Input!$DG$9</f>
        <v>0</v>
      </c>
      <c r="M24" s="487">
        <f t="shared" si="3"/>
        <v>0</v>
      </c>
      <c r="O24" s="488" t="s">
        <v>690</v>
      </c>
      <c r="Q24" s="458"/>
      <c r="R24" s="489">
        <f>SUM(M24:M28)</f>
        <v>-4105728</v>
      </c>
      <c r="T24" s="475"/>
      <c r="X24" s="476"/>
      <c r="Z24" s="470"/>
    </row>
    <row r="25" spans="1:26" s="428" customFormat="1" ht="12.75" customHeight="1">
      <c r="A25" s="439"/>
      <c r="B25" s="428" t="s">
        <v>691</v>
      </c>
      <c r="C25" s="486"/>
      <c r="D25" s="457">
        <f>Input!DH6</f>
        <v>0</v>
      </c>
      <c r="E25" s="457">
        <f>Input!$DI$9</f>
        <v>0</v>
      </c>
      <c r="F25" s="457">
        <f>Input!$DJ$9</f>
        <v>0</v>
      </c>
      <c r="G25" s="457">
        <f>Input!$DK$9</f>
        <v>0</v>
      </c>
      <c r="H25" s="457">
        <f>Input!$DL$9</f>
        <v>0</v>
      </c>
      <c r="I25" s="457">
        <f>Input!$DM$9</f>
        <v>0</v>
      </c>
      <c r="J25" s="457">
        <f>Input!$DN$9</f>
        <v>0</v>
      </c>
      <c r="K25" s="457">
        <f>Input!$DO$9</f>
        <v>0</v>
      </c>
      <c r="L25" s="457">
        <f>Input!$DP$9</f>
        <v>0</v>
      </c>
      <c r="M25" s="487">
        <f t="shared" si="3"/>
        <v>0</v>
      </c>
      <c r="O25" s="477"/>
      <c r="Q25" s="458"/>
      <c r="R25" s="489"/>
      <c r="T25" s="490" t="s">
        <v>692</v>
      </c>
      <c r="U25" s="491"/>
      <c r="V25" s="491"/>
      <c r="W25" s="492">
        <f>(M26+M39)*-1</f>
        <v>160651</v>
      </c>
      <c r="X25" s="476"/>
      <c r="Z25" s="470"/>
    </row>
    <row r="26" spans="1:26" s="428" customFormat="1" ht="12.75" customHeight="1">
      <c r="A26" s="439"/>
      <c r="B26" s="428" t="s">
        <v>693</v>
      </c>
      <c r="C26" s="486"/>
      <c r="D26" s="457">
        <f>Input!$DQ$9</f>
        <v>-160651</v>
      </c>
      <c r="E26" s="457">
        <f>Input!$DR$9</f>
        <v>0</v>
      </c>
      <c r="F26" s="457">
        <f>Input!$DS$9</f>
        <v>0</v>
      </c>
      <c r="G26" s="457">
        <f>Input!$DT$9</f>
        <v>0</v>
      </c>
      <c r="H26" s="457">
        <f>Input!$DU$9</f>
        <v>0</v>
      </c>
      <c r="I26" s="457">
        <f>Input!$DV$9</f>
        <v>0</v>
      </c>
      <c r="J26" s="457">
        <f>Input!$DW$9</f>
        <v>0</v>
      </c>
      <c r="K26" s="457">
        <f>Input!$DX$9</f>
        <v>0</v>
      </c>
      <c r="L26" s="457">
        <f>Input!$DY$9</f>
        <v>0</v>
      </c>
      <c r="M26" s="487">
        <f t="shared" si="3"/>
        <v>-160651</v>
      </c>
      <c r="O26" s="477" t="s">
        <v>694</v>
      </c>
      <c r="Q26" s="458">
        <f>M36</f>
        <v>59286</v>
      </c>
      <c r="R26" s="493"/>
      <c r="T26" s="475" t="s">
        <v>695</v>
      </c>
      <c r="W26" s="494">
        <f>(M21+M34)*-1</f>
        <v>0</v>
      </c>
      <c r="X26" s="476"/>
      <c r="Z26" s="470"/>
    </row>
    <row r="27" spans="1:26" s="428" customFormat="1">
      <c r="A27" s="439"/>
      <c r="B27" s="428" t="s">
        <v>696</v>
      </c>
      <c r="C27" s="486"/>
      <c r="D27" s="457">
        <f>Input!$DZ$9</f>
        <v>0</v>
      </c>
      <c r="E27" s="457">
        <f>Input!$EA$9</f>
        <v>-506730</v>
      </c>
      <c r="F27" s="457">
        <f>Input!$EB$9</f>
        <v>0</v>
      </c>
      <c r="G27" s="457">
        <f>Input!$EC$9</f>
        <v>0</v>
      </c>
      <c r="H27" s="457">
        <f>Input!$ED$9</f>
        <v>0</v>
      </c>
      <c r="I27" s="457">
        <f>Input!$EE$9</f>
        <v>0</v>
      </c>
      <c r="J27" s="457">
        <f>Input!$EF$9</f>
        <v>0</v>
      </c>
      <c r="K27" s="457">
        <f>Input!$EG$9</f>
        <v>0</v>
      </c>
      <c r="L27" s="457">
        <f>Input!EH6</f>
        <v>0</v>
      </c>
      <c r="M27" s="487">
        <f t="shared" si="3"/>
        <v>-506730</v>
      </c>
      <c r="O27" s="477"/>
      <c r="Q27" s="458"/>
      <c r="R27" s="493"/>
      <c r="T27" s="479" t="s">
        <v>697</v>
      </c>
      <c r="U27" s="467"/>
      <c r="V27" s="467"/>
      <c r="W27" s="495">
        <f>SUM(W25:W26)</f>
        <v>160651</v>
      </c>
      <c r="X27" s="496"/>
    </row>
    <row r="28" spans="1:26" s="428" customFormat="1">
      <c r="A28" s="439"/>
      <c r="B28" s="428" t="s">
        <v>1375</v>
      </c>
      <c r="C28" s="486"/>
      <c r="D28" s="457">
        <f>Input!$EI$9</f>
        <v>-439339</v>
      </c>
      <c r="E28" s="457">
        <f>Input!$EJ$9</f>
        <v>-2999008</v>
      </c>
      <c r="F28" s="457">
        <f>Input!$EK$9</f>
        <v>0</v>
      </c>
      <c r="G28" s="457">
        <f>Input!$EL$9</f>
        <v>0</v>
      </c>
      <c r="H28" s="457">
        <f>Input!$EM$9</f>
        <v>0</v>
      </c>
      <c r="I28" s="457">
        <f>Input!$EN$9</f>
        <v>0</v>
      </c>
      <c r="J28" s="457">
        <f>Input!$EO$9</f>
        <v>0</v>
      </c>
      <c r="K28" s="457">
        <f>Input!$EP$9</f>
        <v>0</v>
      </c>
      <c r="L28" s="457">
        <f>Input!$EQ$9</f>
        <v>0</v>
      </c>
      <c r="M28" s="487">
        <f t="shared" si="3"/>
        <v>-3438347</v>
      </c>
      <c r="O28" s="488" t="s">
        <v>699</v>
      </c>
      <c r="Q28" s="458"/>
      <c r="R28" s="489">
        <f>SUM(M37:M41)</f>
        <v>-2880</v>
      </c>
      <c r="T28" s="475" t="s">
        <v>700</v>
      </c>
      <c r="W28" s="476">
        <f>(M27+M40)*-1</f>
        <v>506730</v>
      </c>
      <c r="X28" s="496"/>
      <c r="Z28" s="470"/>
    </row>
    <row r="29" spans="1:26" s="428" customFormat="1" ht="12" customHeight="1">
      <c r="A29" s="439"/>
      <c r="B29" s="497" t="s">
        <v>39</v>
      </c>
      <c r="C29" s="483"/>
      <c r="D29" s="465">
        <f t="shared" ref="D29:L29" si="4">SUM(D23:D28)</f>
        <v>1183623</v>
      </c>
      <c r="E29" s="465">
        <f t="shared" si="4"/>
        <v>6865195</v>
      </c>
      <c r="F29" s="465">
        <f t="shared" si="4"/>
        <v>0</v>
      </c>
      <c r="G29" s="465">
        <f t="shared" si="4"/>
        <v>0</v>
      </c>
      <c r="H29" s="465">
        <f t="shared" si="4"/>
        <v>0</v>
      </c>
      <c r="I29" s="465">
        <f t="shared" si="4"/>
        <v>0</v>
      </c>
      <c r="J29" s="465">
        <f t="shared" si="4"/>
        <v>0</v>
      </c>
      <c r="K29" s="465">
        <f t="shared" si="4"/>
        <v>0</v>
      </c>
      <c r="L29" s="465">
        <f t="shared" si="4"/>
        <v>0</v>
      </c>
      <c r="M29" s="465">
        <f t="shared" si="3"/>
        <v>8048818</v>
      </c>
      <c r="O29" s="488"/>
      <c r="Q29" s="458"/>
      <c r="R29" s="498"/>
      <c r="T29" s="475" t="s">
        <v>701</v>
      </c>
      <c r="W29" s="494">
        <f>(M22+M35)*-1</f>
        <v>0</v>
      </c>
      <c r="X29" s="496"/>
    </row>
    <row r="30" spans="1:26" s="428" customFormat="1" ht="16.5" customHeight="1">
      <c r="A30" s="439"/>
      <c r="C30" s="486"/>
      <c r="D30" s="486"/>
      <c r="E30" s="486"/>
      <c r="F30" s="486"/>
      <c r="G30" s="486"/>
      <c r="H30" s="486"/>
      <c r="I30" s="486"/>
      <c r="J30" s="486"/>
      <c r="K30" s="486"/>
      <c r="L30" s="486"/>
      <c r="M30" s="487"/>
      <c r="O30" s="499" t="s">
        <v>188</v>
      </c>
      <c r="P30" s="500"/>
      <c r="Q30" s="501">
        <f>Q26+Q22</f>
        <v>12213832</v>
      </c>
      <c r="R30" s="502">
        <f>R28+R24</f>
        <v>-4108608</v>
      </c>
      <c r="T30" s="479" t="s">
        <v>702</v>
      </c>
      <c r="U30" s="467"/>
      <c r="V30" s="467"/>
      <c r="W30" s="495">
        <f>SUM(W28:W29)</f>
        <v>506730</v>
      </c>
      <c r="X30" s="496"/>
    </row>
    <row r="31" spans="1:26" s="428" customFormat="1" ht="12.75" customHeight="1">
      <c r="A31" s="439"/>
      <c r="B31" s="469" t="s">
        <v>703</v>
      </c>
      <c r="C31" s="469"/>
      <c r="D31" s="465">
        <f t="shared" ref="D31:L31" si="5">D36-SUM(D32:D35)</f>
        <v>0</v>
      </c>
      <c r="E31" s="465">
        <f t="shared" si="5"/>
        <v>59286</v>
      </c>
      <c r="F31" s="465">
        <f t="shared" si="5"/>
        <v>0</v>
      </c>
      <c r="G31" s="465">
        <f t="shared" si="5"/>
        <v>0</v>
      </c>
      <c r="H31" s="465">
        <f t="shared" si="5"/>
        <v>0</v>
      </c>
      <c r="I31" s="465">
        <f t="shared" si="5"/>
        <v>0</v>
      </c>
      <c r="J31" s="465">
        <f t="shared" si="5"/>
        <v>0</v>
      </c>
      <c r="K31" s="465">
        <f t="shared" si="5"/>
        <v>0</v>
      </c>
      <c r="L31" s="465">
        <f t="shared" si="5"/>
        <v>0</v>
      </c>
      <c r="M31" s="465">
        <f t="shared" ref="M31:M42" si="6">D31+E31+F31+G31+H31+I31+J31+K31+L31</f>
        <v>59286</v>
      </c>
      <c r="O31" s="477" t="s">
        <v>189</v>
      </c>
      <c r="Q31" s="446"/>
      <c r="R31" s="481"/>
      <c r="T31" s="503" t="s">
        <v>704</v>
      </c>
      <c r="U31" s="504"/>
      <c r="V31" s="504"/>
      <c r="W31" s="505">
        <f>W27+W30</f>
        <v>667381</v>
      </c>
      <c r="X31" s="476"/>
      <c r="Z31" s="470"/>
    </row>
    <row r="32" spans="1:26" s="428" customFormat="1" ht="12.75" customHeight="1">
      <c r="A32" s="439"/>
      <c r="B32" s="428" t="s">
        <v>679</v>
      </c>
      <c r="D32" s="457">
        <f>Input!$ER$9</f>
        <v>0</v>
      </c>
      <c r="E32" s="457">
        <f>Input!$ES$9</f>
        <v>0</v>
      </c>
      <c r="F32" s="457">
        <f>Input!$ET$9</f>
        <v>0</v>
      </c>
      <c r="G32" s="457">
        <f>Input!$EU$9</f>
        <v>0</v>
      </c>
      <c r="H32" s="457">
        <f>Input!$EV$9</f>
        <v>0</v>
      </c>
      <c r="I32" s="457">
        <f>Input!$EW$9</f>
        <v>0</v>
      </c>
      <c r="J32" s="457">
        <f>Input!$EX$9</f>
        <v>0</v>
      </c>
      <c r="K32" s="457">
        <f>Input!$EY$9</f>
        <v>0</v>
      </c>
      <c r="L32" s="457">
        <f>Input!$EZ$9</f>
        <v>0</v>
      </c>
      <c r="M32" s="487">
        <f t="shared" si="6"/>
        <v>0</v>
      </c>
      <c r="O32" s="506" t="s">
        <v>1278</v>
      </c>
      <c r="P32" s="437"/>
      <c r="Q32" s="507">
        <f>Input!$SQ$9</f>
        <v>12213832</v>
      </c>
      <c r="R32" s="508"/>
      <c r="T32" s="475"/>
      <c r="X32" s="476"/>
      <c r="Z32" s="470"/>
    </row>
    <row r="33" spans="1:31" s="428" customFormat="1">
      <c r="A33" s="439"/>
      <c r="B33" s="428" t="s">
        <v>681</v>
      </c>
      <c r="D33" s="457">
        <f>Input!$FA$9</f>
        <v>0</v>
      </c>
      <c r="E33" s="457">
        <f>Input!$FB$9</f>
        <v>0</v>
      </c>
      <c r="F33" s="457">
        <f>Input!$FC$9</f>
        <v>0</v>
      </c>
      <c r="G33" s="457">
        <f>Input!$FD$9</f>
        <v>0</v>
      </c>
      <c r="H33" s="457">
        <f>Input!$FE$9</f>
        <v>0</v>
      </c>
      <c r="I33" s="457">
        <f>Input!$FF$9</f>
        <v>0</v>
      </c>
      <c r="J33" s="457">
        <f>Input!$FG$9</f>
        <v>0</v>
      </c>
      <c r="K33" s="457">
        <f>Input!$FH$9</f>
        <v>0</v>
      </c>
      <c r="L33" s="457">
        <f>Input!$FI$9</f>
        <v>0</v>
      </c>
      <c r="M33" s="487">
        <f t="shared" si="6"/>
        <v>0</v>
      </c>
      <c r="O33" s="506"/>
      <c r="P33" s="437"/>
      <c r="Q33" s="458"/>
      <c r="R33" s="508"/>
      <c r="T33" s="475" t="s">
        <v>705</v>
      </c>
      <c r="W33" s="470">
        <f>(M19+M32)*-1</f>
        <v>8301</v>
      </c>
      <c r="X33" s="476"/>
    </row>
    <row r="34" spans="1:31" s="428" customFormat="1">
      <c r="A34" s="439"/>
      <c r="B34" s="428" t="s">
        <v>683</v>
      </c>
      <c r="D34" s="457">
        <f>Input!$FJ$9</f>
        <v>0</v>
      </c>
      <c r="E34" s="457">
        <f>Input!$FK$9</f>
        <v>0</v>
      </c>
      <c r="F34" s="457">
        <f>Input!$FL$9</f>
        <v>0</v>
      </c>
      <c r="G34" s="457">
        <f>Input!$FM$9</f>
        <v>0</v>
      </c>
      <c r="H34" s="457">
        <f>Input!$FN$9</f>
        <v>0</v>
      </c>
      <c r="I34" s="457">
        <f>Input!$FO$9</f>
        <v>0</v>
      </c>
      <c r="J34" s="457">
        <f>Input!$FP$9</f>
        <v>0</v>
      </c>
      <c r="K34" s="457">
        <f>Input!$FQ$9</f>
        <v>0</v>
      </c>
      <c r="L34" s="457">
        <f>Input!$FR$9</f>
        <v>0</v>
      </c>
      <c r="M34" s="487">
        <f t="shared" si="6"/>
        <v>0</v>
      </c>
      <c r="O34" s="509" t="s">
        <v>1279</v>
      </c>
      <c r="P34" s="510"/>
      <c r="Q34" s="428" t="s">
        <v>190</v>
      </c>
      <c r="R34" s="511">
        <f>Input!$SR$9</f>
        <v>-4108608</v>
      </c>
      <c r="T34" s="475" t="s">
        <v>706</v>
      </c>
      <c r="W34" s="512">
        <f>(M24+M37)*-1</f>
        <v>0</v>
      </c>
      <c r="X34" s="476"/>
    </row>
    <row r="35" spans="1:31" s="428" customFormat="1" ht="13.8" thickBot="1">
      <c r="A35" s="439"/>
      <c r="B35" s="428" t="s">
        <v>685</v>
      </c>
      <c r="D35" s="457">
        <f>Input!$FS$9</f>
        <v>0</v>
      </c>
      <c r="E35" s="457">
        <f>Input!$FT$9</f>
        <v>0</v>
      </c>
      <c r="F35" s="457">
        <f>Input!$FU$9</f>
        <v>0</v>
      </c>
      <c r="G35" s="457">
        <f>Input!$FV$9</f>
        <v>0</v>
      </c>
      <c r="H35" s="457">
        <f>Input!$FW$9</f>
        <v>0</v>
      </c>
      <c r="I35" s="457">
        <f>Input!$FX$9</f>
        <v>0</v>
      </c>
      <c r="J35" s="457">
        <f>Input!$FY$9</f>
        <v>0</v>
      </c>
      <c r="K35" s="457">
        <f>Input!$FZ$9</f>
        <v>0</v>
      </c>
      <c r="L35" s="457">
        <f>Input!$GA$9</f>
        <v>0</v>
      </c>
      <c r="M35" s="487">
        <f t="shared" si="6"/>
        <v>0</v>
      </c>
      <c r="O35" s="513" t="s">
        <v>191</v>
      </c>
      <c r="P35" s="514"/>
      <c r="Q35" s="515">
        <f>Q30-Q32</f>
        <v>0</v>
      </c>
      <c r="R35" s="516">
        <f>R30-R34</f>
        <v>0</v>
      </c>
      <c r="T35" s="479" t="s">
        <v>707</v>
      </c>
      <c r="U35" s="467"/>
      <c r="V35" s="467"/>
      <c r="W35" s="480">
        <f>SUM(W33:W34)</f>
        <v>8301</v>
      </c>
      <c r="X35" s="496"/>
    </row>
    <row r="36" spans="1:31" s="428" customFormat="1" ht="13.8" thickTop="1">
      <c r="A36" s="439"/>
      <c r="B36" s="469" t="s">
        <v>708</v>
      </c>
      <c r="C36" s="483"/>
      <c r="D36" s="484">
        <f>Input!$GB$9</f>
        <v>0</v>
      </c>
      <c r="E36" s="484">
        <f>Input!$GC$9</f>
        <v>59286</v>
      </c>
      <c r="F36" s="484">
        <f>Input!$GD$9</f>
        <v>0</v>
      </c>
      <c r="G36" s="484">
        <f>Input!$GE$9</f>
        <v>0</v>
      </c>
      <c r="H36" s="484">
        <f>Input!$GF$9</f>
        <v>0</v>
      </c>
      <c r="I36" s="484">
        <f>Input!$GG$9</f>
        <v>0</v>
      </c>
      <c r="J36" s="484">
        <f>Input!$GH$9</f>
        <v>0</v>
      </c>
      <c r="K36" s="484">
        <f>Input!$GI$9</f>
        <v>0</v>
      </c>
      <c r="L36" s="484">
        <f>Input!$GJ$9</f>
        <v>0</v>
      </c>
      <c r="M36" s="485">
        <f t="shared" si="6"/>
        <v>59286</v>
      </c>
      <c r="Q36" s="517" t="str">
        <f>IF(Q30&lt;&gt;Q32,"Out of Balance","Balanced")</f>
        <v>Balanced</v>
      </c>
      <c r="R36" s="517" t="str">
        <f>IF(R30&lt;&gt;R34,"Out of Balance","Balanced")</f>
        <v>Balanced</v>
      </c>
      <c r="T36" s="475" t="s">
        <v>709</v>
      </c>
      <c r="W36" s="470">
        <f>(M20+M33)*-1</f>
        <v>0</v>
      </c>
      <c r="X36" s="476"/>
    </row>
    <row r="37" spans="1:31" s="428" customFormat="1">
      <c r="A37" s="439"/>
      <c r="B37" s="428" t="s">
        <v>689</v>
      </c>
      <c r="C37" s="486"/>
      <c r="D37" s="457">
        <f>Input!$GK$9</f>
        <v>0</v>
      </c>
      <c r="E37" s="457">
        <f>Input!$GL$9</f>
        <v>0</v>
      </c>
      <c r="F37" s="457">
        <f>Input!$GM$9</f>
        <v>0</v>
      </c>
      <c r="G37" s="457">
        <f>Input!$GN$9</f>
        <v>0</v>
      </c>
      <c r="H37" s="457">
        <f>Input!$GO$9</f>
        <v>0</v>
      </c>
      <c r="I37" s="457">
        <f>Input!$GP$9</f>
        <v>0</v>
      </c>
      <c r="J37" s="457">
        <f>Input!$GQ$9</f>
        <v>0</v>
      </c>
      <c r="K37" s="457">
        <f>Input!$GR$9</f>
        <v>0</v>
      </c>
      <c r="L37" s="457">
        <f>Input!$GS$9</f>
        <v>0</v>
      </c>
      <c r="M37" s="487">
        <f t="shared" si="6"/>
        <v>0</v>
      </c>
      <c r="T37" s="475" t="s">
        <v>710</v>
      </c>
      <c r="W37" s="512">
        <f>(M25+M38)*-1</f>
        <v>0</v>
      </c>
      <c r="X37" s="496"/>
    </row>
    <row r="38" spans="1:31" s="428" customFormat="1">
      <c r="A38" s="439"/>
      <c r="B38" s="428" t="s">
        <v>691</v>
      </c>
      <c r="C38" s="486"/>
      <c r="D38" s="457">
        <f>Input!$GT$9</f>
        <v>0</v>
      </c>
      <c r="E38" s="457">
        <f>Input!$GU$9</f>
        <v>0</v>
      </c>
      <c r="F38" s="457">
        <f>Input!$GV$9</f>
        <v>0</v>
      </c>
      <c r="G38" s="457">
        <f>Input!$GW$9</f>
        <v>0</v>
      </c>
      <c r="H38" s="457">
        <f>Input!$GX$9</f>
        <v>0</v>
      </c>
      <c r="I38" s="457">
        <f>Input!$GY$9</f>
        <v>0</v>
      </c>
      <c r="J38" s="457">
        <f>Input!$GZ$9</f>
        <v>0</v>
      </c>
      <c r="K38" s="457">
        <f>Input!$HA$9</f>
        <v>0</v>
      </c>
      <c r="L38" s="457">
        <f>Input!$HB$9</f>
        <v>0</v>
      </c>
      <c r="M38" s="487">
        <f t="shared" si="6"/>
        <v>0</v>
      </c>
      <c r="T38" s="479" t="s">
        <v>711</v>
      </c>
      <c r="U38" s="467"/>
      <c r="V38" s="467"/>
      <c r="W38" s="480">
        <f>SUM(W36:W37)</f>
        <v>0</v>
      </c>
      <c r="X38" s="476"/>
    </row>
    <row r="39" spans="1:31" s="428" customFormat="1">
      <c r="A39" s="439"/>
      <c r="B39" s="428" t="s">
        <v>693</v>
      </c>
      <c r="C39" s="486"/>
      <c r="D39" s="457">
        <f>Input!$HC$9</f>
        <v>0</v>
      </c>
      <c r="E39" s="457">
        <f>Input!$HD$9</f>
        <v>0</v>
      </c>
      <c r="F39" s="457">
        <f>Input!$HE$9</f>
        <v>0</v>
      </c>
      <c r="G39" s="457">
        <f>Input!$HF$9</f>
        <v>0</v>
      </c>
      <c r="H39" s="457">
        <f>Input!$HG$9</f>
        <v>0</v>
      </c>
      <c r="I39" s="457">
        <f>Input!$HH$9</f>
        <v>0</v>
      </c>
      <c r="J39" s="457">
        <f>Input!$HI$9</f>
        <v>0</v>
      </c>
      <c r="K39" s="457">
        <f>Input!$HJ$9</f>
        <v>0</v>
      </c>
      <c r="L39" s="457">
        <f>Input!$HK$9</f>
        <v>0</v>
      </c>
      <c r="M39" s="487">
        <f t="shared" si="6"/>
        <v>0</v>
      </c>
      <c r="T39" s="475" t="s">
        <v>712</v>
      </c>
      <c r="W39" s="470"/>
      <c r="X39" s="476">
        <f>W38+W35</f>
        <v>8301</v>
      </c>
    </row>
    <row r="40" spans="1:31" s="428" customFormat="1">
      <c r="A40" s="439"/>
      <c r="B40" s="428" t="s">
        <v>696</v>
      </c>
      <c r="C40" s="486"/>
      <c r="D40" s="457">
        <f>Input!$HL$9</f>
        <v>0</v>
      </c>
      <c r="E40" s="457">
        <f>Input!$HM$9</f>
        <v>0</v>
      </c>
      <c r="F40" s="457">
        <f>Input!$HN$9</f>
        <v>0</v>
      </c>
      <c r="G40" s="457">
        <f>Input!$HO$9</f>
        <v>0</v>
      </c>
      <c r="H40" s="457">
        <f>Input!$HP$9</f>
        <v>0</v>
      </c>
      <c r="I40" s="457">
        <f>Input!$HQ$9</f>
        <v>0</v>
      </c>
      <c r="J40" s="457">
        <f>Input!$HR$9</f>
        <v>0</v>
      </c>
      <c r="K40" s="457">
        <f>Input!$HS$9</f>
        <v>0</v>
      </c>
      <c r="L40" s="457">
        <f>Input!$HT$9</f>
        <v>0</v>
      </c>
      <c r="M40" s="487">
        <f t="shared" si="6"/>
        <v>0</v>
      </c>
      <c r="T40" s="475"/>
      <c r="X40" s="496"/>
    </row>
    <row r="41" spans="1:31" s="428" customFormat="1">
      <c r="A41" s="439"/>
      <c r="B41" s="428" t="s">
        <v>1375</v>
      </c>
      <c r="C41" s="486"/>
      <c r="D41" s="457">
        <f>Input!$HU$9</f>
        <v>0</v>
      </c>
      <c r="E41" s="457">
        <f>Input!$HV$9</f>
        <v>-2880</v>
      </c>
      <c r="F41" s="457">
        <f>Input!$HW$9</f>
        <v>0</v>
      </c>
      <c r="G41" s="457">
        <f>Input!$HX$9</f>
        <v>0</v>
      </c>
      <c r="H41" s="457">
        <f>Input!$HY$9</f>
        <v>0</v>
      </c>
      <c r="I41" s="457">
        <f>Input!$HZ$9</f>
        <v>0</v>
      </c>
      <c r="J41" s="457">
        <f>Input!$IA$9</f>
        <v>0</v>
      </c>
      <c r="K41" s="457">
        <f>Input!$IB$9</f>
        <v>0</v>
      </c>
      <c r="L41" s="457">
        <f>Input!$IC$9</f>
        <v>0</v>
      </c>
      <c r="M41" s="487">
        <f t="shared" si="6"/>
        <v>-2880</v>
      </c>
      <c r="T41" s="475" t="s">
        <v>695</v>
      </c>
      <c r="W41" s="470">
        <f>(M21+M34)*-1</f>
        <v>0</v>
      </c>
      <c r="X41" s="476"/>
    </row>
    <row r="42" spans="1:31" s="428" customFormat="1">
      <c r="A42" s="439"/>
      <c r="B42" s="497" t="s">
        <v>40</v>
      </c>
      <c r="C42" s="483"/>
      <c r="D42" s="465">
        <f t="shared" ref="D42:L42" si="7">SUM(D36:D41)</f>
        <v>0</v>
      </c>
      <c r="E42" s="465">
        <f t="shared" si="7"/>
        <v>56406</v>
      </c>
      <c r="F42" s="465">
        <f t="shared" si="7"/>
        <v>0</v>
      </c>
      <c r="G42" s="465">
        <f t="shared" si="7"/>
        <v>0</v>
      </c>
      <c r="H42" s="465">
        <f t="shared" si="7"/>
        <v>0</v>
      </c>
      <c r="I42" s="465">
        <f t="shared" si="7"/>
        <v>0</v>
      </c>
      <c r="J42" s="465">
        <f t="shared" si="7"/>
        <v>0</v>
      </c>
      <c r="K42" s="465">
        <f t="shared" si="7"/>
        <v>0</v>
      </c>
      <c r="L42" s="465">
        <f t="shared" si="7"/>
        <v>0</v>
      </c>
      <c r="M42" s="465">
        <f t="shared" si="6"/>
        <v>56406</v>
      </c>
      <c r="T42" s="475" t="s">
        <v>701</v>
      </c>
      <c r="W42" s="512">
        <f>(M22+M35)*-1</f>
        <v>0</v>
      </c>
      <c r="X42" s="476"/>
    </row>
    <row r="43" spans="1:31" s="428" customFormat="1">
      <c r="A43" s="439"/>
      <c r="C43" s="486"/>
      <c r="D43" s="486"/>
      <c r="E43" s="486"/>
      <c r="F43" s="486"/>
      <c r="G43" s="486"/>
      <c r="H43" s="486"/>
      <c r="I43" s="486"/>
      <c r="J43" s="486"/>
      <c r="K43" s="486"/>
      <c r="L43" s="486"/>
      <c r="M43" s="487"/>
      <c r="T43" s="479" t="s">
        <v>713</v>
      </c>
      <c r="U43" s="467"/>
      <c r="V43" s="467"/>
      <c r="W43" s="480">
        <f>SUM(W41:W42)</f>
        <v>0</v>
      </c>
      <c r="X43" s="496"/>
    </row>
    <row r="44" spans="1:31" s="428" customFormat="1" ht="13.5" customHeight="1">
      <c r="A44" s="439"/>
      <c r="B44" s="497" t="s">
        <v>714</v>
      </c>
      <c r="C44" s="483"/>
      <c r="D44" s="465">
        <f t="shared" ref="D44:L44" si="8">D42+D29</f>
        <v>1183623</v>
      </c>
      <c r="E44" s="465">
        <f t="shared" si="8"/>
        <v>6921601</v>
      </c>
      <c r="F44" s="465">
        <f t="shared" si="8"/>
        <v>0</v>
      </c>
      <c r="G44" s="465">
        <f t="shared" si="8"/>
        <v>0</v>
      </c>
      <c r="H44" s="465">
        <f t="shared" si="8"/>
        <v>0</v>
      </c>
      <c r="I44" s="465">
        <f t="shared" si="8"/>
        <v>0</v>
      </c>
      <c r="J44" s="465">
        <f t="shared" si="8"/>
        <v>0</v>
      </c>
      <c r="K44" s="465">
        <f t="shared" si="8"/>
        <v>0</v>
      </c>
      <c r="L44" s="465">
        <f t="shared" si="8"/>
        <v>0</v>
      </c>
      <c r="M44" s="465">
        <f>D44+E44+F44+G44+H44+I44+J44+K44+L44</f>
        <v>8105224</v>
      </c>
      <c r="T44" s="475"/>
      <c r="X44" s="476"/>
    </row>
    <row r="45" spans="1:31">
      <c r="A45" s="438">
        <v>28</v>
      </c>
      <c r="B45" s="440"/>
      <c r="C45" s="440"/>
      <c r="D45" s="458"/>
      <c r="E45" s="458"/>
      <c r="F45" s="458"/>
      <c r="G45" s="458"/>
      <c r="H45" s="458"/>
      <c r="I45" s="458"/>
      <c r="J45" s="458"/>
      <c r="K45" s="458"/>
      <c r="L45" s="458"/>
      <c r="M45" s="458"/>
      <c r="N45" s="440"/>
      <c r="T45" s="475" t="s">
        <v>706</v>
      </c>
      <c r="W45" s="470">
        <f>(M24+M37)*-1</f>
        <v>0</v>
      </c>
      <c r="X45" s="476"/>
      <c r="AC45" s="444"/>
      <c r="AD45" s="444"/>
      <c r="AE45" s="444"/>
    </row>
    <row r="46" spans="1:31">
      <c r="A46" s="438">
        <v>29</v>
      </c>
      <c r="B46" s="449" t="s">
        <v>6</v>
      </c>
      <c r="C46" s="449"/>
      <c r="D46" s="458"/>
      <c r="E46" s="458"/>
      <c r="F46" s="458"/>
      <c r="G46" s="458"/>
      <c r="H46" s="458"/>
      <c r="I46" s="458"/>
      <c r="J46" s="458"/>
      <c r="K46" s="458"/>
      <c r="L46" s="458"/>
      <c r="M46" s="458"/>
      <c r="N46" s="440"/>
      <c r="T46" s="475" t="s">
        <v>710</v>
      </c>
      <c r="W46" s="512">
        <f>(M25+M38)*-1</f>
        <v>0</v>
      </c>
      <c r="X46" s="476"/>
      <c r="AC46" s="444"/>
      <c r="AD46" s="444"/>
      <c r="AE46" s="444"/>
    </row>
    <row r="47" spans="1:31">
      <c r="A47" s="438">
        <v>30</v>
      </c>
      <c r="B47" s="464" t="s">
        <v>7</v>
      </c>
      <c r="C47" s="464"/>
      <c r="D47" s="518">
        <f>Input!$ID$9</f>
        <v>0</v>
      </c>
      <c r="E47" s="518">
        <f>Input!$IE$9</f>
        <v>0</v>
      </c>
      <c r="F47" s="518">
        <f>Input!$IF$9</f>
        <v>0</v>
      </c>
      <c r="G47" s="518">
        <f>Input!$IG$9</f>
        <v>7646370</v>
      </c>
      <c r="H47" s="518">
        <f>Input!$IH$9</f>
        <v>0</v>
      </c>
      <c r="I47" s="518">
        <f>Input!$II$9</f>
        <v>0</v>
      </c>
      <c r="J47" s="518">
        <f>Input!$IJ$9</f>
        <v>0</v>
      </c>
      <c r="K47" s="518">
        <f>Input!$IK$9</f>
        <v>0</v>
      </c>
      <c r="L47" s="518">
        <f>Input!$IL$9</f>
        <v>0</v>
      </c>
      <c r="M47" s="465">
        <f>D47+E47+F47+G47+H47+I47+J47+K47+L47</f>
        <v>7646370</v>
      </c>
      <c r="N47" s="440"/>
      <c r="T47" s="479" t="s">
        <v>715</v>
      </c>
      <c r="U47" s="467"/>
      <c r="V47" s="467"/>
      <c r="W47" s="480">
        <f>SUM(W45:W46)</f>
        <v>0</v>
      </c>
      <c r="X47" s="496"/>
      <c r="AC47" s="444"/>
      <c r="AD47" s="444"/>
      <c r="AE47" s="444"/>
    </row>
    <row r="48" spans="1:31">
      <c r="A48" s="438">
        <v>31</v>
      </c>
      <c r="B48" s="440"/>
      <c r="C48" s="440"/>
      <c r="D48" s="458"/>
      <c r="E48" s="458"/>
      <c r="F48" s="458"/>
      <c r="G48" s="458"/>
      <c r="H48" s="458"/>
      <c r="I48" s="458"/>
      <c r="J48" s="458"/>
      <c r="K48" s="458"/>
      <c r="L48" s="458"/>
      <c r="M48" s="458"/>
      <c r="N48" s="440"/>
      <c r="T48" s="475"/>
      <c r="X48" s="505">
        <f>W43-W47</f>
        <v>0</v>
      </c>
      <c r="AC48" s="444"/>
      <c r="AD48" s="444"/>
      <c r="AE48" s="444"/>
    </row>
    <row r="49" spans="1:31">
      <c r="A49" s="438">
        <v>32</v>
      </c>
      <c r="B49" s="449" t="s">
        <v>8</v>
      </c>
      <c r="C49" s="449"/>
      <c r="D49" s="458"/>
      <c r="E49" s="458"/>
      <c r="F49" s="458"/>
      <c r="G49" s="458"/>
      <c r="H49" s="458"/>
      <c r="I49" s="458"/>
      <c r="J49" s="458"/>
      <c r="K49" s="458"/>
      <c r="L49" s="458"/>
      <c r="M49" s="458"/>
      <c r="N49" s="440"/>
      <c r="O49" s="446"/>
      <c r="T49" s="519" t="s">
        <v>186</v>
      </c>
      <c r="U49" s="504"/>
      <c r="V49" s="520"/>
      <c r="W49" s="520"/>
      <c r="X49" s="505">
        <f>SUM(X23:X48)</f>
        <v>12222133</v>
      </c>
      <c r="AC49" s="444"/>
      <c r="AD49" s="444"/>
      <c r="AE49" s="444"/>
    </row>
    <row r="50" spans="1:31">
      <c r="A50" s="438">
        <v>33</v>
      </c>
      <c r="B50" s="440" t="s">
        <v>42</v>
      </c>
      <c r="C50" s="440"/>
      <c r="D50" s="457">
        <f>Input!$IM$9</f>
        <v>0</v>
      </c>
      <c r="E50" s="457">
        <f>Input!$IN$9</f>
        <v>0</v>
      </c>
      <c r="F50" s="457">
        <f>Input!$IO$9</f>
        <v>0</v>
      </c>
      <c r="G50" s="457">
        <f>Input!$IP$9</f>
        <v>0</v>
      </c>
      <c r="H50" s="457">
        <f>Input!$IQ$9</f>
        <v>-2802</v>
      </c>
      <c r="I50" s="457">
        <f>Input!$IR$9</f>
        <v>0</v>
      </c>
      <c r="J50" s="457">
        <f>Input!$IS$9</f>
        <v>236</v>
      </c>
      <c r="K50" s="457">
        <f>Input!$IT$9</f>
        <v>0</v>
      </c>
      <c r="L50" s="457">
        <f>Input!$IU$9</f>
        <v>0</v>
      </c>
      <c r="M50" s="458">
        <f t="shared" ref="M50:M57" si="9">D50+E50+F50+G50+H50+I50+J50+K50+L50</f>
        <v>-2566</v>
      </c>
      <c r="N50" s="440"/>
      <c r="O50" s="446"/>
      <c r="U50" s="521"/>
      <c r="AC50" s="444"/>
      <c r="AD50" s="444"/>
      <c r="AE50" s="444"/>
    </row>
    <row r="51" spans="1:31">
      <c r="A51" s="438">
        <v>34</v>
      </c>
      <c r="B51" s="440" t="s">
        <v>9</v>
      </c>
      <c r="C51" s="440"/>
      <c r="D51" s="457">
        <f>Input!$IV$9</f>
        <v>0</v>
      </c>
      <c r="E51" s="457">
        <f>Input!$IW$9</f>
        <v>0</v>
      </c>
      <c r="F51" s="457">
        <f>Input!$IX$9</f>
        <v>0</v>
      </c>
      <c r="G51" s="457">
        <f>Input!$IY$9</f>
        <v>5250</v>
      </c>
      <c r="H51" s="457">
        <f>Input!$IZ$9</f>
        <v>0</v>
      </c>
      <c r="I51" s="457">
        <f>Input!$JA$9</f>
        <v>0</v>
      </c>
      <c r="J51" s="457">
        <f>Input!$JB$9</f>
        <v>0</v>
      </c>
      <c r="K51" s="457">
        <f>Input!$JC$9</f>
        <v>0</v>
      </c>
      <c r="L51" s="457">
        <f>Input!$JD$9</f>
        <v>0</v>
      </c>
      <c r="M51" s="522">
        <f t="shared" si="9"/>
        <v>5250</v>
      </c>
      <c r="N51" s="440"/>
      <c r="Y51" s="439"/>
      <c r="AC51" s="444"/>
      <c r="AD51" s="444"/>
      <c r="AE51" s="444"/>
    </row>
    <row r="52" spans="1:31">
      <c r="A52" s="438">
        <v>35</v>
      </c>
      <c r="B52" s="440" t="s">
        <v>10</v>
      </c>
      <c r="C52" s="440"/>
      <c r="D52" s="457">
        <f>Input!$JE$9</f>
        <v>0</v>
      </c>
      <c r="E52" s="457">
        <f>Input!$JF$9</f>
        <v>194541</v>
      </c>
      <c r="F52" s="457">
        <f>Input!$JG$9</f>
        <v>0</v>
      </c>
      <c r="G52" s="457">
        <f>Input!$JH$9</f>
        <v>457622</v>
      </c>
      <c r="H52" s="457">
        <f>Input!$JI$9</f>
        <v>0</v>
      </c>
      <c r="I52" s="457">
        <f>Input!$JJ$9</f>
        <v>0</v>
      </c>
      <c r="J52" s="457">
        <f>Input!$JK$9</f>
        <v>0</v>
      </c>
      <c r="K52" s="457">
        <f>Input!$JL$9</f>
        <v>0</v>
      </c>
      <c r="L52" s="457">
        <f>Input!$JM$9</f>
        <v>0</v>
      </c>
      <c r="M52" s="458">
        <f t="shared" si="9"/>
        <v>652163</v>
      </c>
      <c r="N52" s="440"/>
      <c r="O52" s="446"/>
      <c r="P52" s="523"/>
      <c r="AC52" s="444"/>
      <c r="AD52" s="444"/>
      <c r="AE52" s="444"/>
    </row>
    <row r="53" spans="1:31">
      <c r="A53" s="438">
        <v>36</v>
      </c>
      <c r="B53" s="440" t="s">
        <v>11</v>
      </c>
      <c r="C53" s="440"/>
      <c r="D53" s="457">
        <f>Input!$JN$9</f>
        <v>0</v>
      </c>
      <c r="E53" s="457">
        <f>Input!$JO$9</f>
        <v>2130065</v>
      </c>
      <c r="F53" s="457">
        <f>Input!$JP$9</f>
        <v>0</v>
      </c>
      <c r="G53" s="457">
        <f>Input!$JQ$9</f>
        <v>9090</v>
      </c>
      <c r="H53" s="457">
        <f>Input!$JR$9</f>
        <v>0</v>
      </c>
      <c r="I53" s="457">
        <f>Input!$JS$9</f>
        <v>0</v>
      </c>
      <c r="J53" s="457">
        <f>Input!$JT$9</f>
        <v>0</v>
      </c>
      <c r="K53" s="457">
        <f>Input!$JU$9</f>
        <v>0</v>
      </c>
      <c r="L53" s="457">
        <f>Input!$JV$9</f>
        <v>0</v>
      </c>
      <c r="M53" s="458">
        <f t="shared" si="9"/>
        <v>2139155</v>
      </c>
      <c r="N53" s="440"/>
      <c r="O53" s="446"/>
      <c r="AC53" s="444"/>
      <c r="AD53" s="444"/>
      <c r="AE53" s="444"/>
    </row>
    <row r="54" spans="1:31" ht="13.8" thickBot="1">
      <c r="A54" s="438">
        <v>37</v>
      </c>
      <c r="B54" s="440" t="s">
        <v>1376</v>
      </c>
      <c r="C54" s="440"/>
      <c r="D54" s="457">
        <f>Input!$JW$9</f>
        <v>0</v>
      </c>
      <c r="E54" s="457">
        <f>Input!$JX$9</f>
        <v>0</v>
      </c>
      <c r="F54" s="457">
        <f>Input!$JY$9</f>
        <v>1084945</v>
      </c>
      <c r="G54" s="457">
        <f>Input!$JZ$9</f>
        <v>0</v>
      </c>
      <c r="H54" s="457">
        <f>Input!$KA$9</f>
        <v>0</v>
      </c>
      <c r="I54" s="457">
        <f>Input!$KB$9</f>
        <v>0</v>
      </c>
      <c r="J54" s="457">
        <f>Input!$KC$9</f>
        <v>0</v>
      </c>
      <c r="K54" s="457">
        <f>Input!$KD$9</f>
        <v>0</v>
      </c>
      <c r="L54" s="457">
        <f>Input!$KE$9</f>
        <v>0</v>
      </c>
      <c r="M54" s="458">
        <f t="shared" si="9"/>
        <v>1084945</v>
      </c>
      <c r="N54" s="440"/>
      <c r="O54" s="446"/>
      <c r="AC54" s="444"/>
      <c r="AD54" s="444"/>
      <c r="AE54" s="444"/>
    </row>
    <row r="55" spans="1:31" ht="14.4" thickTop="1" thickBot="1">
      <c r="A55" s="438">
        <v>38</v>
      </c>
      <c r="B55" s="440" t="s">
        <v>43</v>
      </c>
      <c r="C55" s="440"/>
      <c r="D55" s="457">
        <f>Input!$KF$9</f>
        <v>0</v>
      </c>
      <c r="E55" s="457">
        <f>Input!$KG$9</f>
        <v>0</v>
      </c>
      <c r="F55" s="457">
        <f>Input!$KH$9</f>
        <v>0</v>
      </c>
      <c r="G55" s="457">
        <f>Input!$KI$9</f>
        <v>0</v>
      </c>
      <c r="H55" s="457">
        <f>Input!$KJ$9</f>
        <v>0</v>
      </c>
      <c r="I55" s="457">
        <f>Input!$KK$9</f>
        <v>0</v>
      </c>
      <c r="J55" s="457">
        <f>Input!$KL$9</f>
        <v>1899</v>
      </c>
      <c r="K55" s="457">
        <f>Input!$KM$9</f>
        <v>0</v>
      </c>
      <c r="L55" s="457">
        <f>Input!$KN$9</f>
        <v>0</v>
      </c>
      <c r="M55" s="458">
        <f t="shared" si="9"/>
        <v>1899</v>
      </c>
      <c r="N55" s="440"/>
      <c r="O55" s="1227" t="s">
        <v>162</v>
      </c>
      <c r="P55" s="1228"/>
      <c r="Q55" s="1228"/>
      <c r="R55" s="1229"/>
      <c r="S55" s="524"/>
      <c r="T55" s="1230" t="s">
        <v>163</v>
      </c>
      <c r="U55" s="1231"/>
      <c r="V55" s="1231"/>
      <c r="W55" s="1231"/>
      <c r="X55" s="1232"/>
      <c r="Y55" s="442"/>
      <c r="Z55" s="1164" t="s">
        <v>1284</v>
      </c>
      <c r="AA55" s="1165"/>
      <c r="AB55" s="1166"/>
      <c r="AC55" s="444"/>
      <c r="AD55" s="444"/>
      <c r="AE55" s="444"/>
    </row>
    <row r="56" spans="1:31" ht="13.5" customHeight="1" thickTop="1">
      <c r="A56" s="438">
        <v>39</v>
      </c>
      <c r="B56" s="464" t="s">
        <v>3</v>
      </c>
      <c r="C56" s="464"/>
      <c r="D56" s="465">
        <f>SUM(D50:D55)</f>
        <v>0</v>
      </c>
      <c r="E56" s="465">
        <f t="shared" ref="E56:L56" si="10">SUM(E50:E55)</f>
        <v>2324606</v>
      </c>
      <c r="F56" s="465">
        <f t="shared" si="10"/>
        <v>1084945</v>
      </c>
      <c r="G56" s="465">
        <f t="shared" si="10"/>
        <v>471962</v>
      </c>
      <c r="H56" s="465">
        <f t="shared" si="10"/>
        <v>-2802</v>
      </c>
      <c r="I56" s="465">
        <f t="shared" si="10"/>
        <v>0</v>
      </c>
      <c r="J56" s="465">
        <f t="shared" si="10"/>
        <v>2135</v>
      </c>
      <c r="K56" s="465">
        <f t="shared" si="10"/>
        <v>0</v>
      </c>
      <c r="L56" s="465">
        <f t="shared" si="10"/>
        <v>0</v>
      </c>
      <c r="M56" s="465">
        <f t="shared" si="9"/>
        <v>3880846</v>
      </c>
      <c r="N56" s="440"/>
      <c r="O56" s="1197" t="s">
        <v>164</v>
      </c>
      <c r="P56" s="1200" t="s">
        <v>165</v>
      </c>
      <c r="Q56" s="1200" t="s">
        <v>192</v>
      </c>
      <c r="R56" s="1203" t="s">
        <v>1038</v>
      </c>
      <c r="S56" s="525"/>
      <c r="T56" s="1216" t="s">
        <v>166</v>
      </c>
      <c r="U56" s="1219" t="s">
        <v>165</v>
      </c>
      <c r="V56" s="1220" t="s">
        <v>167</v>
      </c>
      <c r="W56" s="1219" t="s">
        <v>168</v>
      </c>
      <c r="X56" s="1206" t="s">
        <v>1039</v>
      </c>
      <c r="Z56" s="1223" t="s">
        <v>1626</v>
      </c>
      <c r="AA56" s="1214" t="s">
        <v>1285</v>
      </c>
      <c r="AB56" s="1212" t="s">
        <v>145</v>
      </c>
      <c r="AC56" s="444"/>
      <c r="AD56" s="444"/>
      <c r="AE56" s="444"/>
    </row>
    <row r="57" spans="1:31">
      <c r="A57" s="438">
        <v>40</v>
      </c>
      <c r="B57" s="526" t="s">
        <v>67</v>
      </c>
      <c r="C57" s="526"/>
      <c r="D57" s="465">
        <f>D15+D44+D47+D56</f>
        <v>34338877</v>
      </c>
      <c r="E57" s="465">
        <f t="shared" ref="E57:L57" si="11">E15+E44+E47+E56</f>
        <v>9246207</v>
      </c>
      <c r="F57" s="465">
        <f t="shared" si="11"/>
        <v>1084945</v>
      </c>
      <c r="G57" s="465">
        <f t="shared" si="11"/>
        <v>8272781</v>
      </c>
      <c r="H57" s="465">
        <f t="shared" si="11"/>
        <v>-2802</v>
      </c>
      <c r="I57" s="465">
        <f t="shared" si="11"/>
        <v>0</v>
      </c>
      <c r="J57" s="465">
        <f t="shared" si="11"/>
        <v>2135</v>
      </c>
      <c r="K57" s="465">
        <f t="shared" si="11"/>
        <v>0</v>
      </c>
      <c r="L57" s="465">
        <f t="shared" si="11"/>
        <v>0</v>
      </c>
      <c r="M57" s="465">
        <f t="shared" si="9"/>
        <v>52942143</v>
      </c>
      <c r="N57" s="440"/>
      <c r="O57" s="1198"/>
      <c r="P57" s="1201"/>
      <c r="Q57" s="1201"/>
      <c r="R57" s="1204"/>
      <c r="S57" s="525"/>
      <c r="T57" s="1217"/>
      <c r="U57" s="1201"/>
      <c r="V57" s="1221"/>
      <c r="W57" s="1201"/>
      <c r="X57" s="1207"/>
      <c r="Z57" s="1224"/>
      <c r="AA57" s="1214"/>
      <c r="AB57" s="1212"/>
      <c r="AC57" s="444"/>
      <c r="AD57" s="444"/>
      <c r="AE57" s="444"/>
    </row>
    <row r="58" spans="1:31">
      <c r="A58" s="438">
        <v>41</v>
      </c>
      <c r="B58" s="440"/>
      <c r="C58" s="440"/>
      <c r="D58" s="458"/>
      <c r="E58" s="458"/>
      <c r="F58" s="458"/>
      <c r="G58" s="458"/>
      <c r="H58" s="458"/>
      <c r="I58" s="458"/>
      <c r="J58" s="458"/>
      <c r="K58" s="458"/>
      <c r="L58" s="458"/>
      <c r="M58" s="458"/>
      <c r="N58" s="440"/>
      <c r="O58" s="1198"/>
      <c r="P58" s="1201"/>
      <c r="Q58" s="1201"/>
      <c r="R58" s="1204"/>
      <c r="S58" s="525"/>
      <c r="T58" s="1217"/>
      <c r="U58" s="1201"/>
      <c r="V58" s="1221"/>
      <c r="W58" s="1201"/>
      <c r="X58" s="1207"/>
      <c r="Z58" s="1224"/>
      <c r="AA58" s="1214"/>
      <c r="AB58" s="1212"/>
      <c r="AC58" s="444"/>
      <c r="AD58" s="444"/>
      <c r="AE58" s="444"/>
    </row>
    <row r="59" spans="1:31" ht="16.5" customHeight="1">
      <c r="A59" s="438">
        <v>42</v>
      </c>
      <c r="B59" s="527" t="s">
        <v>71</v>
      </c>
      <c r="C59" s="527"/>
      <c r="D59" s="512"/>
      <c r="E59" s="512"/>
      <c r="F59" s="512"/>
      <c r="G59" s="1176" t="str">
        <f>IF(OR(P105&gt;0,P106&lt;&gt;0,P107&lt;&gt;0),"Do not Enter Cents - Whole Dollars Only","")</f>
        <v/>
      </c>
      <c r="H59" s="1176"/>
      <c r="I59" s="1176"/>
      <c r="J59" s="1176"/>
      <c r="K59" s="1176"/>
      <c r="L59" s="512"/>
      <c r="M59" s="512"/>
      <c r="N59" s="440"/>
      <c r="O59" s="1199"/>
      <c r="P59" s="1202"/>
      <c r="Q59" s="1202"/>
      <c r="R59" s="1205"/>
      <c r="S59" s="525"/>
      <c r="T59" s="1218"/>
      <c r="U59" s="1202"/>
      <c r="V59" s="1222"/>
      <c r="W59" s="1202"/>
      <c r="X59" s="1208"/>
      <c r="Z59" s="1225"/>
      <c r="AA59" s="1215"/>
      <c r="AB59" s="1213"/>
      <c r="AC59" s="444"/>
      <c r="AD59" s="444"/>
      <c r="AE59" s="444"/>
    </row>
    <row r="60" spans="1:31" ht="13.8" thickBot="1">
      <c r="A60" s="438">
        <v>43</v>
      </c>
      <c r="B60" s="440" t="s">
        <v>14</v>
      </c>
      <c r="C60" s="440"/>
      <c r="D60" s="457">
        <f>Input!$KO$9</f>
        <v>17254845</v>
      </c>
      <c r="E60" s="457">
        <f>Input!$KP$9</f>
        <v>2530232</v>
      </c>
      <c r="F60" s="457">
        <f>Input!$KQ$9</f>
        <v>0</v>
      </c>
      <c r="G60" s="457">
        <f>Input!$KR$9</f>
        <v>1045536</v>
      </c>
      <c r="H60" s="457">
        <f>Input!$KS$9</f>
        <v>0</v>
      </c>
      <c r="I60" s="457">
        <f>Input!$KT$9</f>
        <v>0</v>
      </c>
      <c r="J60" s="457">
        <f>Input!$KU$9</f>
        <v>0</v>
      </c>
      <c r="K60" s="457">
        <f>Input!$KV$9</f>
        <v>0</v>
      </c>
      <c r="L60" s="457">
        <f>Input!$KW$9</f>
        <v>0</v>
      </c>
      <c r="M60" s="458">
        <f t="shared" ref="M60:M71" si="12">D60+E60+F60+G60+H60+I60+J60+K60+L60</f>
        <v>20830613</v>
      </c>
      <c r="N60" s="440"/>
      <c r="O60" s="528">
        <f>D60+E60+G60+J60</f>
        <v>20830613</v>
      </c>
      <c r="P60" s="529">
        <f>Input!$SS$9</f>
        <v>849058</v>
      </c>
      <c r="Q60" s="530" t="s">
        <v>170</v>
      </c>
      <c r="R60" s="531">
        <f>SUM(O60:P60)</f>
        <v>21679671</v>
      </c>
      <c r="S60" s="532"/>
      <c r="T60" s="533">
        <f t="shared" ref="T60:T67" si="13">D60+E60+G60</f>
        <v>20830613</v>
      </c>
      <c r="U60" s="534">
        <f t="shared" ref="U60:U67" si="14">P60</f>
        <v>849058</v>
      </c>
      <c r="V60" s="535">
        <f>Input!$TC$9</f>
        <v>0</v>
      </c>
      <c r="W60" s="535">
        <f>Input!$TK$9</f>
        <v>0</v>
      </c>
      <c r="X60" s="536">
        <f t="shared" ref="X60:X66" si="15">T60+U60-V60-W60</f>
        <v>21679671</v>
      </c>
      <c r="Z60" s="537" t="s">
        <v>14</v>
      </c>
      <c r="AA60" s="538">
        <f>Input!$TS$9</f>
        <v>20830613</v>
      </c>
      <c r="AB60" s="539">
        <f t="shared" ref="AB60:AB68" si="16">AA60-M60</f>
        <v>0</v>
      </c>
      <c r="AC60" s="444"/>
      <c r="AD60" s="444"/>
      <c r="AE60" s="444"/>
    </row>
    <row r="61" spans="1:31" ht="14.4" thickTop="1" thickBot="1">
      <c r="A61" s="438">
        <v>44</v>
      </c>
      <c r="B61" s="440" t="s">
        <v>15</v>
      </c>
      <c r="C61" s="440"/>
      <c r="D61" s="457">
        <f>Input!$KX$9</f>
        <v>0</v>
      </c>
      <c r="E61" s="457">
        <f>Input!$KY$9</f>
        <v>0</v>
      </c>
      <c r="F61" s="457">
        <f>Input!$KZ$9</f>
        <v>0</v>
      </c>
      <c r="G61" s="457">
        <f>Input!$LA$9</f>
        <v>0</v>
      </c>
      <c r="H61" s="457">
        <f>Input!$LB$9</f>
        <v>0</v>
      </c>
      <c r="I61" s="457">
        <f>Input!$LC$9</f>
        <v>0</v>
      </c>
      <c r="J61" s="457">
        <f>Input!$LD$9</f>
        <v>0</v>
      </c>
      <c r="K61" s="457">
        <f>Input!$LE$9</f>
        <v>0</v>
      </c>
      <c r="L61" s="457">
        <f>Input!$LF$9</f>
        <v>0</v>
      </c>
      <c r="M61" s="458">
        <f t="shared" si="12"/>
        <v>0</v>
      </c>
      <c r="N61" s="440"/>
      <c r="O61" s="540">
        <f t="shared" ref="O61:O67" si="17">D61+E61+G61+J61</f>
        <v>0</v>
      </c>
      <c r="P61" s="529">
        <f>Input!$ST$9</f>
        <v>0</v>
      </c>
      <c r="Q61" s="541" t="s">
        <v>170</v>
      </c>
      <c r="R61" s="542">
        <f>SUM(O61:P61)</f>
        <v>0</v>
      </c>
      <c r="S61" s="543"/>
      <c r="T61" s="544">
        <f t="shared" si="13"/>
        <v>0</v>
      </c>
      <c r="U61" s="545">
        <f t="shared" si="14"/>
        <v>0</v>
      </c>
      <c r="V61" s="546">
        <f>Input!$TD$9</f>
        <v>0</v>
      </c>
      <c r="W61" s="546">
        <f>Input!$TL$9</f>
        <v>0</v>
      </c>
      <c r="X61" s="547">
        <f t="shared" si="15"/>
        <v>0</v>
      </c>
      <c r="Z61" s="537" t="s">
        <v>15</v>
      </c>
      <c r="AA61" s="529">
        <f>Input!$TT$9</f>
        <v>0</v>
      </c>
      <c r="AB61" s="548">
        <f t="shared" si="16"/>
        <v>0</v>
      </c>
      <c r="AC61" s="444"/>
      <c r="AD61" s="444"/>
      <c r="AE61" s="444"/>
    </row>
    <row r="62" spans="1:31" ht="13.8" thickTop="1">
      <c r="A62" s="438">
        <v>45</v>
      </c>
      <c r="B62" s="440" t="s">
        <v>16</v>
      </c>
      <c r="C62" s="440"/>
      <c r="D62" s="457">
        <f>Input!$LG$9</f>
        <v>0</v>
      </c>
      <c r="E62" s="457">
        <f>Input!$LH$9</f>
        <v>0</v>
      </c>
      <c r="F62" s="457">
        <f>Input!$LI$9</f>
        <v>0</v>
      </c>
      <c r="G62" s="457">
        <f>Input!$LJ$9</f>
        <v>0</v>
      </c>
      <c r="H62" s="457">
        <f>Input!$LK$9</f>
        <v>0</v>
      </c>
      <c r="I62" s="457">
        <f>Input!$LL$9</f>
        <v>0</v>
      </c>
      <c r="J62" s="457">
        <f>Input!$LM$9</f>
        <v>0</v>
      </c>
      <c r="K62" s="457">
        <f>Input!$LN$9</f>
        <v>0</v>
      </c>
      <c r="L62" s="457">
        <f>Input!$LO$9</f>
        <v>0</v>
      </c>
      <c r="M62" s="458">
        <f t="shared" si="12"/>
        <v>0</v>
      </c>
      <c r="N62" s="440"/>
      <c r="O62" s="540">
        <f t="shared" si="17"/>
        <v>0</v>
      </c>
      <c r="P62" s="529">
        <f>Input!$SU$9</f>
        <v>0</v>
      </c>
      <c r="Q62" s="541" t="s">
        <v>170</v>
      </c>
      <c r="R62" s="549" t="s">
        <v>170</v>
      </c>
      <c r="S62" s="543"/>
      <c r="T62" s="544">
        <f t="shared" si="13"/>
        <v>0</v>
      </c>
      <c r="U62" s="545">
        <f t="shared" si="14"/>
        <v>0</v>
      </c>
      <c r="V62" s="546">
        <f>Input!$TE$9</f>
        <v>0</v>
      </c>
      <c r="W62" s="546">
        <f>Input!$TM$9</f>
        <v>0</v>
      </c>
      <c r="X62" s="550">
        <f t="shared" si="15"/>
        <v>0</v>
      </c>
      <c r="Z62" s="537" t="s">
        <v>16</v>
      </c>
      <c r="AA62" s="529">
        <f>Input!$TU$9</f>
        <v>0</v>
      </c>
      <c r="AB62" s="548">
        <f t="shared" si="16"/>
        <v>0</v>
      </c>
      <c r="AC62" s="444"/>
      <c r="AD62" s="444"/>
      <c r="AE62" s="444"/>
    </row>
    <row r="63" spans="1:31">
      <c r="A63" s="438">
        <v>46</v>
      </c>
      <c r="B63" s="440" t="s">
        <v>17</v>
      </c>
      <c r="C63" s="440"/>
      <c r="D63" s="457">
        <f>Input!$LP$9</f>
        <v>3625473</v>
      </c>
      <c r="E63" s="457">
        <f>Input!$LQ$9</f>
        <v>-4911</v>
      </c>
      <c r="F63" s="457">
        <f>Input!$LR$9</f>
        <v>0</v>
      </c>
      <c r="G63" s="457">
        <f>Input!$LS$9</f>
        <v>148137</v>
      </c>
      <c r="H63" s="457">
        <f>Input!$LT$9</f>
        <v>0</v>
      </c>
      <c r="I63" s="457">
        <f>Input!$LU$9</f>
        <v>0</v>
      </c>
      <c r="J63" s="457">
        <f>Input!$LV$9</f>
        <v>0</v>
      </c>
      <c r="K63" s="457">
        <f>Input!$LW$9</f>
        <v>0</v>
      </c>
      <c r="L63" s="457">
        <f>Input!$LX$9</f>
        <v>0</v>
      </c>
      <c r="M63" s="458">
        <f t="shared" si="12"/>
        <v>3768699</v>
      </c>
      <c r="N63" s="440"/>
      <c r="O63" s="540">
        <f t="shared" si="17"/>
        <v>3768699</v>
      </c>
      <c r="P63" s="529">
        <f>Input!$SV$9</f>
        <v>26884</v>
      </c>
      <c r="Q63" s="541" t="s">
        <v>170</v>
      </c>
      <c r="R63" s="542">
        <f t="shared" ref="R63:R65" si="18">SUM(O63:P63)</f>
        <v>3795583</v>
      </c>
      <c r="S63" s="543"/>
      <c r="T63" s="544">
        <f t="shared" si="13"/>
        <v>3768699</v>
      </c>
      <c r="U63" s="545">
        <f t="shared" si="14"/>
        <v>26884</v>
      </c>
      <c r="V63" s="546">
        <f>Input!$TF$9</f>
        <v>0</v>
      </c>
      <c r="W63" s="546">
        <f>Input!$TN$9</f>
        <v>0</v>
      </c>
      <c r="X63" s="550">
        <f t="shared" si="15"/>
        <v>3795583</v>
      </c>
      <c r="Z63" s="537" t="s">
        <v>17</v>
      </c>
      <c r="AA63" s="529">
        <f>Input!$TV$9</f>
        <v>3768699</v>
      </c>
      <c r="AB63" s="548">
        <f t="shared" si="16"/>
        <v>0</v>
      </c>
      <c r="AC63" s="444"/>
      <c r="AD63" s="444"/>
      <c r="AE63" s="444"/>
    </row>
    <row r="64" spans="1:31">
      <c r="A64" s="438">
        <v>47</v>
      </c>
      <c r="B64" s="440" t="s">
        <v>18</v>
      </c>
      <c r="C64" s="440"/>
      <c r="D64" s="457">
        <f>Input!$LY$9</f>
        <v>4794882</v>
      </c>
      <c r="E64" s="457">
        <f>Input!$LZ$9</f>
        <v>857706</v>
      </c>
      <c r="F64" s="457">
        <f>Input!$MA$9</f>
        <v>0</v>
      </c>
      <c r="G64" s="457">
        <f>Input!$MB$9</f>
        <v>31629</v>
      </c>
      <c r="H64" s="457">
        <f>Input!$MC$9</f>
        <v>0</v>
      </c>
      <c r="I64" s="457">
        <f>Input!$MD$9</f>
        <v>0</v>
      </c>
      <c r="J64" s="457">
        <f>Input!$ME$9</f>
        <v>0</v>
      </c>
      <c r="K64" s="457">
        <f>Input!$MF$9</f>
        <v>0</v>
      </c>
      <c r="L64" s="457">
        <f>Input!$MG$9</f>
        <v>0</v>
      </c>
      <c r="M64" s="458">
        <f t="shared" si="12"/>
        <v>5684217</v>
      </c>
      <c r="N64" s="440"/>
      <c r="O64" s="540">
        <f t="shared" si="17"/>
        <v>5684217</v>
      </c>
      <c r="P64" s="529">
        <f>Input!$SW$9</f>
        <v>2086</v>
      </c>
      <c r="Q64" s="529">
        <f>Input!$TB$9</f>
        <v>0</v>
      </c>
      <c r="R64" s="542">
        <f>SUM(O64:P64)-Q64</f>
        <v>5686303</v>
      </c>
      <c r="S64" s="543"/>
      <c r="T64" s="544">
        <f t="shared" si="13"/>
        <v>5684217</v>
      </c>
      <c r="U64" s="545">
        <f t="shared" si="14"/>
        <v>2086</v>
      </c>
      <c r="V64" s="546">
        <f>Input!$TG$9</f>
        <v>0</v>
      </c>
      <c r="W64" s="546">
        <f>Input!$TO$9</f>
        <v>0</v>
      </c>
      <c r="X64" s="550">
        <f t="shared" si="15"/>
        <v>5686303</v>
      </c>
      <c r="Z64" s="537" t="s">
        <v>18</v>
      </c>
      <c r="AA64" s="529">
        <f>Input!$TW$9</f>
        <v>5684217</v>
      </c>
      <c r="AB64" s="548">
        <f t="shared" si="16"/>
        <v>0</v>
      </c>
      <c r="AC64" s="444"/>
      <c r="AD64" s="444"/>
      <c r="AE64" s="444"/>
    </row>
    <row r="65" spans="1:31">
      <c r="A65" s="438">
        <v>48</v>
      </c>
      <c r="B65" s="440" t="s">
        <v>19</v>
      </c>
      <c r="C65" s="440"/>
      <c r="D65" s="457">
        <f>Input!$MH$9</f>
        <v>4228522</v>
      </c>
      <c r="E65" s="457">
        <f>Input!$MI$9</f>
        <v>969510</v>
      </c>
      <c r="F65" s="457">
        <f>Input!$MJ$9</f>
        <v>0</v>
      </c>
      <c r="G65" s="457">
        <f>Input!$MK$9</f>
        <v>3050</v>
      </c>
      <c r="H65" s="457">
        <f>Input!$ML$9</f>
        <v>0</v>
      </c>
      <c r="I65" s="457">
        <f>Input!$MM$9</f>
        <v>0</v>
      </c>
      <c r="J65" s="457">
        <f>Input!$MN$9</f>
        <v>0</v>
      </c>
      <c r="K65" s="457">
        <f>Input!$MO$9</f>
        <v>0</v>
      </c>
      <c r="L65" s="457">
        <f>Input!$MP$9</f>
        <v>0</v>
      </c>
      <c r="M65" s="458">
        <f t="shared" si="12"/>
        <v>5201082</v>
      </c>
      <c r="N65" s="440"/>
      <c r="O65" s="540">
        <f t="shared" si="17"/>
        <v>5201082</v>
      </c>
      <c r="P65" s="529">
        <f>Input!$SX$9</f>
        <v>0</v>
      </c>
      <c r="Q65" s="541" t="s">
        <v>170</v>
      </c>
      <c r="R65" s="542">
        <f t="shared" si="18"/>
        <v>5201082</v>
      </c>
      <c r="S65" s="543"/>
      <c r="T65" s="544">
        <f t="shared" si="13"/>
        <v>5201082</v>
      </c>
      <c r="U65" s="545">
        <f t="shared" si="14"/>
        <v>0</v>
      </c>
      <c r="V65" s="546">
        <f>Input!$TH$9</f>
        <v>0</v>
      </c>
      <c r="W65" s="546">
        <f>Input!$TP$9</f>
        <v>0</v>
      </c>
      <c r="X65" s="550">
        <f t="shared" si="15"/>
        <v>5201082</v>
      </c>
      <c r="Z65" s="537" t="s">
        <v>19</v>
      </c>
      <c r="AA65" s="529">
        <f>Input!$TX$9</f>
        <v>5201082</v>
      </c>
      <c r="AB65" s="548">
        <f t="shared" si="16"/>
        <v>0</v>
      </c>
      <c r="AC65" s="444"/>
      <c r="AD65" s="444"/>
      <c r="AE65" s="444"/>
    </row>
    <row r="66" spans="1:31">
      <c r="A66" s="438">
        <v>49</v>
      </c>
      <c r="B66" s="440" t="s">
        <v>20</v>
      </c>
      <c r="C66" s="440"/>
      <c r="D66" s="457">
        <f>Input!$MQ$9</f>
        <v>2655657</v>
      </c>
      <c r="E66" s="457">
        <f>Input!$MR$9</f>
        <v>1016581</v>
      </c>
      <c r="F66" s="457">
        <f>Input!$MS$9</f>
        <v>0</v>
      </c>
      <c r="G66" s="457">
        <f>Input!$MT$9</f>
        <v>0</v>
      </c>
      <c r="H66" s="457">
        <f>Input!$MU$9</f>
        <v>0</v>
      </c>
      <c r="I66" s="457">
        <f>Input!$MV$9</f>
        <v>0</v>
      </c>
      <c r="J66" s="457">
        <f>Input!$MW$9</f>
        <v>0</v>
      </c>
      <c r="K66" s="457">
        <f>Input!$MX$9</f>
        <v>0</v>
      </c>
      <c r="L66" s="457">
        <f>Input!$MY$9</f>
        <v>0</v>
      </c>
      <c r="M66" s="458">
        <f t="shared" si="12"/>
        <v>3672238</v>
      </c>
      <c r="N66" s="440"/>
      <c r="O66" s="540">
        <f t="shared" si="17"/>
        <v>3672238</v>
      </c>
      <c r="P66" s="529">
        <f>Input!$SY$9</f>
        <v>43350</v>
      </c>
      <c r="Q66" s="541" t="s">
        <v>170</v>
      </c>
      <c r="R66" s="551" t="s">
        <v>170</v>
      </c>
      <c r="S66" s="543"/>
      <c r="T66" s="544">
        <f t="shared" si="13"/>
        <v>3672238</v>
      </c>
      <c r="U66" s="545">
        <f t="shared" si="14"/>
        <v>43350</v>
      </c>
      <c r="V66" s="546">
        <f>Input!$TI$9</f>
        <v>0</v>
      </c>
      <c r="W66" s="546">
        <f>Input!$TQ$9</f>
        <v>0</v>
      </c>
      <c r="X66" s="550">
        <f t="shared" si="15"/>
        <v>3715588</v>
      </c>
      <c r="Z66" s="537" t="s">
        <v>171</v>
      </c>
      <c r="AA66" s="529">
        <f>Input!$TY$9</f>
        <v>3672238</v>
      </c>
      <c r="AB66" s="548">
        <f t="shared" si="16"/>
        <v>0</v>
      </c>
      <c r="AC66" s="444"/>
      <c r="AD66" s="444"/>
      <c r="AE66" s="444"/>
    </row>
    <row r="67" spans="1:31" ht="13.8" thickBot="1">
      <c r="A67" s="438">
        <v>50</v>
      </c>
      <c r="B67" s="440" t="s">
        <v>21</v>
      </c>
      <c r="C67" s="440"/>
      <c r="D67" s="457">
        <f>Input!$MZ$9</f>
        <v>0</v>
      </c>
      <c r="E67" s="457">
        <f>Input!$NA$9</f>
        <v>0</v>
      </c>
      <c r="F67" s="457">
        <f>Input!$NB$9</f>
        <v>0</v>
      </c>
      <c r="G67" s="457">
        <f>Input!$NC$9</f>
        <v>4340666</v>
      </c>
      <c r="H67" s="457">
        <f>Input!$ND$9</f>
        <v>0</v>
      </c>
      <c r="I67" s="457">
        <f>Input!$NE$9</f>
        <v>0</v>
      </c>
      <c r="J67" s="457">
        <f>Input!$NF$9</f>
        <v>0</v>
      </c>
      <c r="K67" s="457">
        <f>Input!$NG$9</f>
        <v>0</v>
      </c>
      <c r="L67" s="457">
        <f>Input!$NH$9</f>
        <v>0</v>
      </c>
      <c r="M67" s="458">
        <f t="shared" si="12"/>
        <v>4340666</v>
      </c>
      <c r="N67" s="440"/>
      <c r="O67" s="540">
        <f t="shared" si="17"/>
        <v>4340666</v>
      </c>
      <c r="P67" s="529">
        <f>Input!$SZ$9</f>
        <v>0</v>
      </c>
      <c r="Q67" s="541" t="s">
        <v>170</v>
      </c>
      <c r="R67" s="551" t="s">
        <v>170</v>
      </c>
      <c r="S67" s="543"/>
      <c r="T67" s="552">
        <f t="shared" si="13"/>
        <v>4340666</v>
      </c>
      <c r="U67" s="553">
        <f t="shared" si="14"/>
        <v>0</v>
      </c>
      <c r="V67" s="554">
        <f>Input!$TJ$9</f>
        <v>0</v>
      </c>
      <c r="W67" s="554">
        <f>Input!$TR$9</f>
        <v>0</v>
      </c>
      <c r="X67" s="550">
        <f>U67+T67-V67-W67</f>
        <v>4340666</v>
      </c>
      <c r="Z67" s="537" t="s">
        <v>21</v>
      </c>
      <c r="AA67" s="529">
        <f>Input!$TZ$9</f>
        <v>4340666</v>
      </c>
      <c r="AB67" s="548">
        <f t="shared" si="16"/>
        <v>0</v>
      </c>
      <c r="AC67" s="444"/>
      <c r="AD67" s="444"/>
      <c r="AE67" s="444"/>
    </row>
    <row r="68" spans="1:31" ht="14.4" thickTop="1" thickBot="1">
      <c r="A68" s="438">
        <v>51</v>
      </c>
      <c r="B68" s="440" t="s">
        <v>1377</v>
      </c>
      <c r="C68" s="440"/>
      <c r="D68" s="457">
        <f>Input!$NI$9</f>
        <v>0</v>
      </c>
      <c r="E68" s="457">
        <f>Input!$NJ$9</f>
        <v>0</v>
      </c>
      <c r="F68" s="457">
        <f>Input!$NK$9</f>
        <v>1416036</v>
      </c>
      <c r="G68" s="457">
        <f>Input!$NL$9</f>
        <v>0</v>
      </c>
      <c r="H68" s="457">
        <f>Input!$NM$9</f>
        <v>0</v>
      </c>
      <c r="I68" s="457">
        <f>Input!$NN$9</f>
        <v>0</v>
      </c>
      <c r="J68" s="457">
        <f>Input!$NO$9</f>
        <v>0</v>
      </c>
      <c r="K68" s="457">
        <f>Input!$NP$9</f>
        <v>0</v>
      </c>
      <c r="L68" s="457">
        <f>Input!$NQ$9</f>
        <v>0</v>
      </c>
      <c r="M68" s="458">
        <f t="shared" si="12"/>
        <v>1416036</v>
      </c>
      <c r="N68" s="440"/>
      <c r="O68" s="555" t="s">
        <v>170</v>
      </c>
      <c r="P68" s="556">
        <f>Input!$TA$9</f>
        <v>0</v>
      </c>
      <c r="Q68" s="557" t="s">
        <v>170</v>
      </c>
      <c r="R68" s="558" t="s">
        <v>170</v>
      </c>
      <c r="S68" s="543"/>
      <c r="V68" s="559" t="s">
        <v>172</v>
      </c>
      <c r="W68" s="560"/>
      <c r="X68" s="561">
        <f>SUM(X60:X67)</f>
        <v>44418893</v>
      </c>
      <c r="Z68" s="537" t="s">
        <v>22</v>
      </c>
      <c r="AA68" s="529">
        <f>Input!$UA$9</f>
        <v>1416036</v>
      </c>
      <c r="AB68" s="548">
        <f t="shared" si="16"/>
        <v>0</v>
      </c>
      <c r="AC68" s="444"/>
      <c r="AD68" s="444"/>
      <c r="AE68" s="444"/>
    </row>
    <row r="69" spans="1:31" ht="14.4" thickTop="1" thickBot="1">
      <c r="A69" s="438">
        <v>52</v>
      </c>
      <c r="B69" s="441" t="s">
        <v>58</v>
      </c>
      <c r="C69" s="441"/>
      <c r="D69" s="457">
        <f>Input!$NR$9</f>
        <v>3050</v>
      </c>
      <c r="E69" s="457">
        <f>Input!$NS$9</f>
        <v>125466</v>
      </c>
      <c r="F69" s="457">
        <f>Input!$NT$9</f>
        <v>0</v>
      </c>
      <c r="G69" s="457">
        <f>Input!$NU$9</f>
        <v>792862</v>
      </c>
      <c r="H69" s="457">
        <f>Input!$NV$9</f>
        <v>0</v>
      </c>
      <c r="I69" s="457">
        <f>Input!$NW$9</f>
        <v>0</v>
      </c>
      <c r="J69" s="457">
        <f>Input!$NX$9</f>
        <v>0</v>
      </c>
      <c r="K69" s="457">
        <f>Input!$NY$9</f>
        <v>0</v>
      </c>
      <c r="L69" s="457">
        <f>Input!$NZ$9</f>
        <v>0</v>
      </c>
      <c r="M69" s="458">
        <f t="shared" si="12"/>
        <v>921378</v>
      </c>
      <c r="N69" s="440"/>
      <c r="O69" s="562"/>
      <c r="P69" s="563">
        <f>SUM(P60:P68)</f>
        <v>921378</v>
      </c>
      <c r="Q69" s="563">
        <f>SUM(Q64:Q68)</f>
        <v>0</v>
      </c>
      <c r="R69" s="564">
        <f>SUM(R60:R65)</f>
        <v>36362639</v>
      </c>
      <c r="S69" s="563"/>
      <c r="W69" s="439"/>
      <c r="X69" s="439"/>
      <c r="Y69" s="439"/>
      <c r="Z69" s="537" t="s">
        <v>193</v>
      </c>
      <c r="AA69" s="565">
        <f>M88*-1</f>
        <v>3385724</v>
      </c>
      <c r="AB69" s="548">
        <f>AA69+M88</f>
        <v>0</v>
      </c>
      <c r="AC69" s="444"/>
      <c r="AD69" s="444"/>
      <c r="AE69" s="444"/>
    </row>
    <row r="70" spans="1:31" ht="14.4" thickTop="1" thickBot="1">
      <c r="A70" s="438">
        <v>53</v>
      </c>
      <c r="B70" s="566" t="s">
        <v>44</v>
      </c>
      <c r="C70" s="566"/>
      <c r="D70" s="567">
        <f>Input!$OA$9</f>
        <v>0</v>
      </c>
      <c r="E70" s="567">
        <f>Input!$OB$9</f>
        <v>0</v>
      </c>
      <c r="F70" s="567">
        <f>Input!$OC$9</f>
        <v>0</v>
      </c>
      <c r="G70" s="567">
        <f>Input!$OD$9</f>
        <v>0</v>
      </c>
      <c r="H70" s="567">
        <f>Input!$OE$9</f>
        <v>0</v>
      </c>
      <c r="I70" s="567">
        <f>Input!$OF$9</f>
        <v>0</v>
      </c>
      <c r="J70" s="567">
        <f>Input!$OG$9</f>
        <v>419253</v>
      </c>
      <c r="K70" s="567">
        <f>Input!$OH$9</f>
        <v>0</v>
      </c>
      <c r="L70" s="567">
        <f>Input!$OI$9</f>
        <v>0</v>
      </c>
      <c r="M70" s="458">
        <f t="shared" si="12"/>
        <v>419253</v>
      </c>
      <c r="N70" s="440"/>
      <c r="O70" s="442"/>
      <c r="P70" s="568" t="str">
        <f>IF(P69&lt;&gt;M69,"Out of Balance","Balanced")</f>
        <v>Balanced</v>
      </c>
      <c r="U70" s="439"/>
      <c r="V70" s="1226" t="str">
        <f>IF(X68-INT(X68)&lt;&gt;0,"Whole Dollars Only","")</f>
        <v/>
      </c>
      <c r="W70" s="1226"/>
      <c r="X70" s="569"/>
      <c r="Y70" s="570"/>
      <c r="Z70" s="571" t="s">
        <v>194</v>
      </c>
      <c r="AA70" s="572" t="s">
        <v>170</v>
      </c>
      <c r="AB70" s="573">
        <f>M90</f>
        <v>0</v>
      </c>
      <c r="AC70" s="444"/>
      <c r="AD70" s="444"/>
      <c r="AE70" s="444"/>
    </row>
    <row r="71" spans="1:31" ht="13.8" thickTop="1">
      <c r="A71" s="438">
        <v>54</v>
      </c>
      <c r="B71" s="526" t="s">
        <v>68</v>
      </c>
      <c r="C71" s="526"/>
      <c r="D71" s="465">
        <f>SUM(D60:D70)</f>
        <v>32562429</v>
      </c>
      <c r="E71" s="465">
        <f>SUM(E60:E70)</f>
        <v>5494584</v>
      </c>
      <c r="F71" s="465">
        <f t="shared" ref="F71:L71" si="19">SUM(F60:F70)</f>
        <v>1416036</v>
      </c>
      <c r="G71" s="465">
        <f t="shared" si="19"/>
        <v>6361880</v>
      </c>
      <c r="H71" s="465">
        <f t="shared" si="19"/>
        <v>0</v>
      </c>
      <c r="I71" s="465">
        <f t="shared" si="19"/>
        <v>0</v>
      </c>
      <c r="J71" s="465">
        <f t="shared" si="19"/>
        <v>419253</v>
      </c>
      <c r="K71" s="465">
        <f t="shared" si="19"/>
        <v>0</v>
      </c>
      <c r="L71" s="465">
        <f t="shared" si="19"/>
        <v>0</v>
      </c>
      <c r="M71" s="465">
        <f t="shared" si="12"/>
        <v>46254182</v>
      </c>
      <c r="N71" s="440"/>
      <c r="O71" s="574"/>
      <c r="P71" s="1226" t="str">
        <f>IF(P69-INT(P69)&lt;&gt;0,"Whole Dollars Only","")</f>
        <v/>
      </c>
      <c r="Q71" s="1226"/>
      <c r="R71" s="575"/>
      <c r="S71" s="575"/>
      <c r="T71" s="575"/>
      <c r="U71" s="470"/>
      <c r="V71" s="576"/>
      <c r="W71" s="470"/>
      <c r="X71" s="470"/>
      <c r="Y71" s="470"/>
      <c r="AA71" s="577">
        <f>SUM(AA60:AA70)</f>
        <v>48299275</v>
      </c>
      <c r="AB71" s="578">
        <f>SUM(AB60:AB70)</f>
        <v>0</v>
      </c>
      <c r="AC71" s="444"/>
      <c r="AD71" s="444"/>
      <c r="AE71" s="444"/>
    </row>
    <row r="72" spans="1:31">
      <c r="A72" s="438">
        <v>55</v>
      </c>
      <c r="B72" s="440"/>
      <c r="C72" s="440"/>
      <c r="D72" s="458"/>
      <c r="E72" s="458"/>
      <c r="F72" s="458"/>
      <c r="G72" s="458"/>
      <c r="H72" s="458"/>
      <c r="I72" s="458"/>
      <c r="J72" s="458"/>
      <c r="K72" s="458"/>
      <c r="L72" s="458"/>
      <c r="M72" s="458"/>
      <c r="N72" s="440"/>
      <c r="O72" s="470"/>
      <c r="Q72" s="470"/>
      <c r="U72" s="458"/>
      <c r="W72" s="579"/>
      <c r="X72" s="579"/>
      <c r="AB72" s="517" t="str">
        <f>IF(AB71&lt;&gt;0,"Out of Balance","Balanced")</f>
        <v>Balanced</v>
      </c>
      <c r="AC72" s="444"/>
      <c r="AD72" s="444"/>
      <c r="AE72" s="444"/>
    </row>
    <row r="73" spans="1:31">
      <c r="A73" s="438">
        <v>56</v>
      </c>
      <c r="B73" s="449" t="s">
        <v>23</v>
      </c>
      <c r="C73" s="449"/>
      <c r="D73" s="458"/>
      <c r="E73" s="458"/>
      <c r="F73" s="458"/>
      <c r="G73" s="458"/>
      <c r="H73" s="458"/>
      <c r="I73" s="458"/>
      <c r="J73" s="458"/>
      <c r="K73" s="458"/>
      <c r="L73" s="458"/>
      <c r="M73" s="458"/>
      <c r="N73" s="440"/>
      <c r="O73" s="458"/>
      <c r="Q73" s="470"/>
      <c r="R73" s="470"/>
      <c r="S73" s="470"/>
      <c r="T73" s="470"/>
      <c r="U73" s="458"/>
      <c r="W73" s="580"/>
      <c r="X73" s="580"/>
      <c r="Y73" s="470"/>
      <c r="Z73" s="470"/>
      <c r="AC73" s="444"/>
      <c r="AD73" s="444"/>
      <c r="AE73" s="444"/>
    </row>
    <row r="74" spans="1:31" ht="13.8" thickBot="1">
      <c r="A74" s="438">
        <v>57</v>
      </c>
      <c r="B74" s="440" t="s">
        <v>59</v>
      </c>
      <c r="C74" s="440"/>
      <c r="D74" s="457">
        <f>Input!$OJ$9</f>
        <v>0</v>
      </c>
      <c r="E74" s="457">
        <f>Input!$OK$9</f>
        <v>0</v>
      </c>
      <c r="F74" s="457">
        <f>Input!$OL$9</f>
        <v>0</v>
      </c>
      <c r="G74" s="457">
        <f>Input!$OM$9</f>
        <v>0</v>
      </c>
      <c r="H74" s="457">
        <f>Input!$ON$9</f>
        <v>0</v>
      </c>
      <c r="I74" s="457">
        <f>Input!$OO$9</f>
        <v>0</v>
      </c>
      <c r="J74" s="457">
        <f>Input!$OP$9</f>
        <v>-519329</v>
      </c>
      <c r="K74" s="457">
        <f>Input!$OQ$9</f>
        <v>0</v>
      </c>
      <c r="L74" s="457">
        <f>Input!$OR$9</f>
        <v>0</v>
      </c>
      <c r="M74" s="458">
        <f>D74+E74+F74+G74+H74+I74+J74+K74+L74</f>
        <v>-519329</v>
      </c>
      <c r="N74" s="440"/>
      <c r="O74" s="458"/>
      <c r="Q74" s="470"/>
      <c r="R74" s="470"/>
      <c r="S74" s="470"/>
      <c r="T74" s="470"/>
      <c r="U74" s="458"/>
      <c r="W74" s="580"/>
      <c r="X74" s="580"/>
      <c r="Y74" s="470"/>
      <c r="Z74" s="458"/>
      <c r="AC74" s="444"/>
      <c r="AD74" s="444"/>
      <c r="AE74" s="444"/>
    </row>
    <row r="75" spans="1:31" ht="14.4" thickTop="1" thickBot="1">
      <c r="A75" s="438">
        <v>58</v>
      </c>
      <c r="B75" s="440" t="s">
        <v>627</v>
      </c>
      <c r="C75" s="440"/>
      <c r="D75" s="457">
        <f>Input!$OS$9</f>
        <v>-2354734</v>
      </c>
      <c r="E75" s="457">
        <f>Input!$OT$9</f>
        <v>1893262</v>
      </c>
      <c r="F75" s="457">
        <f>Input!$OU$9</f>
        <v>487882</v>
      </c>
      <c r="G75" s="457">
        <f>Input!$OV$9</f>
        <v>-2191142</v>
      </c>
      <c r="H75" s="457">
        <f>Input!$OW$9</f>
        <v>-853225</v>
      </c>
      <c r="I75" s="457">
        <f>Input!$OX$9</f>
        <v>0</v>
      </c>
      <c r="J75" s="457">
        <f>Input!$OY$9</f>
        <v>2790253</v>
      </c>
      <c r="K75" s="457">
        <f>Input!$OZ$9</f>
        <v>2449247</v>
      </c>
      <c r="L75" s="457">
        <f>Input!$PA$9</f>
        <v>0</v>
      </c>
      <c r="M75" s="458">
        <f>D75+E75+F75+G75+H75+I75+J75+K75+L75</f>
        <v>2221543</v>
      </c>
      <c r="N75" s="440"/>
      <c r="O75" s="1182" t="str">
        <f>IF(M85&lt;0,"Footnote 11 is N/A - No Data Entry Required","Footnote 11")</f>
        <v>Footnote 11</v>
      </c>
      <c r="P75" s="1183"/>
      <c r="Q75" s="1183"/>
      <c r="R75" s="1184"/>
      <c r="S75" s="470"/>
      <c r="T75" s="470"/>
      <c r="U75" s="458"/>
      <c r="W75" s="580"/>
      <c r="X75" s="580"/>
      <c r="Y75" s="579"/>
      <c r="Z75" s="579"/>
      <c r="AB75" s="428" t="s">
        <v>195</v>
      </c>
      <c r="AC75" s="444"/>
      <c r="AD75" s="444"/>
      <c r="AE75" s="444"/>
    </row>
    <row r="76" spans="1:31" ht="13.8" thickTop="1">
      <c r="A76" s="438">
        <v>59</v>
      </c>
      <c r="B76" s="440" t="s">
        <v>45</v>
      </c>
      <c r="C76" s="440"/>
      <c r="D76" s="457">
        <f>Input!$PB$9</f>
        <v>0</v>
      </c>
      <c r="E76" s="457">
        <f>Input!$PC$9</f>
        <v>0</v>
      </c>
      <c r="F76" s="457">
        <f>Input!$PD$9</f>
        <v>0</v>
      </c>
      <c r="G76" s="457">
        <f>Input!$PE$9</f>
        <v>0</v>
      </c>
      <c r="H76" s="457">
        <f>Input!$PF$9</f>
        <v>0</v>
      </c>
      <c r="I76" s="457">
        <f>Input!$PG$9</f>
        <v>0</v>
      </c>
      <c r="J76" s="457">
        <f>Input!$PH$9</f>
        <v>0</v>
      </c>
      <c r="K76" s="457">
        <f>Input!$PI$9</f>
        <v>0</v>
      </c>
      <c r="L76" s="457">
        <f>Input!$PJ$9</f>
        <v>0</v>
      </c>
      <c r="M76" s="458">
        <f>D76+E76+F76+G76+H76+I76+J76+K76+L76</f>
        <v>0</v>
      </c>
      <c r="N76" s="440"/>
      <c r="O76" s="581" t="s">
        <v>202</v>
      </c>
      <c r="P76" s="582"/>
      <c r="Q76" s="583"/>
      <c r="R76" s="584">
        <f>IF($M$85&lt;0,"N/A",$M$85)</f>
        <v>8002671</v>
      </c>
      <c r="S76" s="470"/>
      <c r="T76" s="470"/>
      <c r="U76" s="458"/>
      <c r="W76" s="580"/>
      <c r="X76" s="580"/>
      <c r="Y76" s="580"/>
      <c r="Z76" s="580"/>
      <c r="AC76" s="444"/>
      <c r="AD76" s="444"/>
      <c r="AE76" s="444"/>
    </row>
    <row r="77" spans="1:31">
      <c r="A77" s="438">
        <v>60</v>
      </c>
      <c r="B77" s="440" t="s">
        <v>46</v>
      </c>
      <c r="C77" s="440"/>
      <c r="D77" s="457">
        <f>Input!$PK$9</f>
        <v>0</v>
      </c>
      <c r="E77" s="457">
        <f>Input!$PL$9</f>
        <v>0</v>
      </c>
      <c r="F77" s="457">
        <f>Input!$PM$9</f>
        <v>0</v>
      </c>
      <c r="G77" s="457">
        <f>Input!$PN$9</f>
        <v>0</v>
      </c>
      <c r="H77" s="457">
        <f>Input!$PO$9</f>
        <v>0</v>
      </c>
      <c r="I77" s="457">
        <f>Input!$PP$9</f>
        <v>0</v>
      </c>
      <c r="J77" s="457">
        <f>Input!$PQ$9</f>
        <v>0</v>
      </c>
      <c r="K77" s="457">
        <f>Input!$PR$9</f>
        <v>-2449247</v>
      </c>
      <c r="L77" s="457">
        <f>Input!$PS$9</f>
        <v>2061743</v>
      </c>
      <c r="M77" s="458">
        <f>D77+E77+F77+G77+H77+I77+J77+K77+L77</f>
        <v>-387504</v>
      </c>
      <c r="N77" s="440"/>
      <c r="O77" s="585" t="s">
        <v>203</v>
      </c>
      <c r="P77" s="470"/>
      <c r="Q77" s="470"/>
      <c r="R77" s="586">
        <f>Input!$UB$9</f>
        <v>8002671</v>
      </c>
      <c r="S77" s="470"/>
      <c r="T77" s="470"/>
      <c r="U77" s="458"/>
      <c r="W77" s="580"/>
      <c r="X77" s="580"/>
      <c r="Y77" s="580"/>
      <c r="Z77" s="580"/>
      <c r="AC77" s="444"/>
      <c r="AD77" s="444"/>
      <c r="AE77" s="444"/>
    </row>
    <row r="78" spans="1:31">
      <c r="A78" s="438">
        <v>61</v>
      </c>
      <c r="B78" s="526" t="s">
        <v>3</v>
      </c>
      <c r="C78" s="526"/>
      <c r="D78" s="465">
        <f t="shared" ref="D78:L78" si="20">SUM(D74:D77)</f>
        <v>-2354734</v>
      </c>
      <c r="E78" s="465">
        <f t="shared" si="20"/>
        <v>1893262</v>
      </c>
      <c r="F78" s="465">
        <f t="shared" si="20"/>
        <v>487882</v>
      </c>
      <c r="G78" s="465">
        <f t="shared" si="20"/>
        <v>-2191142</v>
      </c>
      <c r="H78" s="465">
        <f t="shared" si="20"/>
        <v>-853225</v>
      </c>
      <c r="I78" s="465">
        <f t="shared" si="20"/>
        <v>0</v>
      </c>
      <c r="J78" s="465">
        <f t="shared" si="20"/>
        <v>2270924</v>
      </c>
      <c r="K78" s="465">
        <f t="shared" si="20"/>
        <v>0</v>
      </c>
      <c r="L78" s="465">
        <f t="shared" si="20"/>
        <v>2061743</v>
      </c>
      <c r="M78" s="465">
        <f>D78+E78+F78+G78+H78+I78+J78+K78+L78</f>
        <v>1314710</v>
      </c>
      <c r="N78" s="440"/>
      <c r="O78" s="585" t="s">
        <v>204</v>
      </c>
      <c r="Q78" s="470"/>
      <c r="R78" s="587">
        <f>IF($M$85&lt;0,"",$R$76-$R$77)</f>
        <v>0</v>
      </c>
      <c r="S78" s="470"/>
      <c r="T78" s="470"/>
      <c r="U78" s="458"/>
      <c r="W78" s="580"/>
      <c r="X78" s="580"/>
      <c r="Y78" s="580"/>
      <c r="Z78" s="580"/>
      <c r="AC78" s="444"/>
      <c r="AD78" s="444"/>
      <c r="AE78" s="444"/>
    </row>
    <row r="79" spans="1:31">
      <c r="A79" s="438">
        <v>62</v>
      </c>
      <c r="B79" s="440"/>
      <c r="C79" s="440"/>
      <c r="D79" s="458"/>
      <c r="E79" s="458"/>
      <c r="F79" s="458"/>
      <c r="G79" s="458"/>
      <c r="H79" s="458"/>
      <c r="I79" s="458"/>
      <c r="J79" s="458"/>
      <c r="K79" s="458"/>
      <c r="L79" s="458"/>
      <c r="M79" s="458"/>
      <c r="N79" s="440"/>
      <c r="O79" s="588"/>
      <c r="Q79" s="470"/>
      <c r="R79" s="589"/>
      <c r="S79" s="470"/>
      <c r="T79" s="470"/>
      <c r="U79" s="458"/>
      <c r="W79" s="580"/>
      <c r="X79" s="580"/>
      <c r="Y79" s="580"/>
      <c r="Z79" s="580"/>
      <c r="AC79" s="444"/>
      <c r="AD79" s="444"/>
      <c r="AE79" s="444"/>
    </row>
    <row r="80" spans="1:31">
      <c r="A80" s="438">
        <v>63</v>
      </c>
      <c r="B80" s="449" t="s">
        <v>24</v>
      </c>
      <c r="C80" s="449"/>
      <c r="D80" s="458"/>
      <c r="E80" s="458"/>
      <c r="F80" s="458"/>
      <c r="G80" s="458"/>
      <c r="H80" s="458"/>
      <c r="I80" s="458"/>
      <c r="J80" s="458"/>
      <c r="K80" s="458"/>
      <c r="L80" s="458"/>
      <c r="M80" s="458"/>
      <c r="N80" s="440"/>
      <c r="O80" s="585" t="s">
        <v>205</v>
      </c>
      <c r="Q80" s="470"/>
      <c r="R80" s="586">
        <f>Input!$UC$9</f>
        <v>0</v>
      </c>
      <c r="S80" s="470"/>
      <c r="T80" s="470"/>
      <c r="U80" s="470"/>
      <c r="W80" s="579"/>
      <c r="X80" s="579"/>
      <c r="Y80" s="580"/>
      <c r="Z80" s="580"/>
      <c r="AC80" s="444"/>
      <c r="AD80" s="444"/>
      <c r="AE80" s="444"/>
    </row>
    <row r="81" spans="1:31">
      <c r="A81" s="438">
        <v>64</v>
      </c>
      <c r="B81" s="440" t="s">
        <v>47</v>
      </c>
      <c r="C81" s="440"/>
      <c r="D81" s="457">
        <f>Input!$PT$9</f>
        <v>0</v>
      </c>
      <c r="E81" s="457">
        <f>Input!$PU$9</f>
        <v>0</v>
      </c>
      <c r="F81" s="457">
        <f>Input!$PV$9</f>
        <v>0</v>
      </c>
      <c r="G81" s="457">
        <f>Input!$PW$9</f>
        <v>0</v>
      </c>
      <c r="H81" s="457">
        <f>Input!$PX$9</f>
        <v>0</v>
      </c>
      <c r="I81" s="457">
        <f>Input!$PY$9</f>
        <v>0</v>
      </c>
      <c r="J81" s="457">
        <f>Input!$PZ$9</f>
        <v>0</v>
      </c>
      <c r="K81" s="457">
        <f>Input!$QA$9</f>
        <v>0</v>
      </c>
      <c r="L81" s="457">
        <f>Input!$QB$9</f>
        <v>0</v>
      </c>
      <c r="M81" s="458">
        <f>D81+E81+F81+G81+H81+I81+J81+K81+L81</f>
        <v>0</v>
      </c>
      <c r="N81" s="440"/>
      <c r="O81" s="590" t="s">
        <v>206</v>
      </c>
      <c r="R81" s="591"/>
      <c r="S81" s="470"/>
      <c r="T81" s="470"/>
      <c r="Y81" s="580"/>
      <c r="Z81" s="580"/>
      <c r="AC81" s="444"/>
      <c r="AD81" s="444"/>
      <c r="AE81" s="444"/>
    </row>
    <row r="82" spans="1:31">
      <c r="A82" s="438">
        <v>65</v>
      </c>
      <c r="B82" s="440" t="s">
        <v>48</v>
      </c>
      <c r="C82" s="440"/>
      <c r="D82" s="457">
        <f>Input!$QC$9</f>
        <v>0</v>
      </c>
      <c r="E82" s="457">
        <f>Input!$QD$9</f>
        <v>0</v>
      </c>
      <c r="F82" s="457">
        <f>Input!$QE$9</f>
        <v>0</v>
      </c>
      <c r="G82" s="457">
        <f>Input!$QF$9</f>
        <v>0</v>
      </c>
      <c r="H82" s="457">
        <f>Input!$QG$9</f>
        <v>0</v>
      </c>
      <c r="I82" s="457">
        <f>Input!$QH$9</f>
        <v>0</v>
      </c>
      <c r="J82" s="457">
        <f>Input!$QI$9</f>
        <v>0</v>
      </c>
      <c r="K82" s="457">
        <f>Input!$QJ$9</f>
        <v>0</v>
      </c>
      <c r="L82" s="457">
        <f>Input!$QK$9</f>
        <v>0</v>
      </c>
      <c r="M82" s="458">
        <f>D82+E82+F82+G82+H82+I82+J82+K82+L82</f>
        <v>0</v>
      </c>
      <c r="N82" s="440"/>
      <c r="O82" s="585" t="s">
        <v>207</v>
      </c>
      <c r="R82" s="587">
        <f>IFERROR($R$78-$R$80,"")</f>
        <v>0</v>
      </c>
      <c r="Y82" s="580"/>
      <c r="Z82" s="440"/>
      <c r="AA82" s="442"/>
      <c r="AB82" s="442"/>
      <c r="AC82" s="444"/>
      <c r="AD82" s="444"/>
      <c r="AE82" s="444"/>
    </row>
    <row r="83" spans="1:31">
      <c r="A83" s="438">
        <v>66</v>
      </c>
      <c r="B83" s="526" t="s">
        <v>3</v>
      </c>
      <c r="C83" s="526"/>
      <c r="D83" s="465">
        <f t="shared" ref="D83:L83" si="21">SUM(D81:D82)</f>
        <v>0</v>
      </c>
      <c r="E83" s="465">
        <f t="shared" si="21"/>
        <v>0</v>
      </c>
      <c r="F83" s="465">
        <f t="shared" si="21"/>
        <v>0</v>
      </c>
      <c r="G83" s="465">
        <f t="shared" si="21"/>
        <v>0</v>
      </c>
      <c r="H83" s="465">
        <f t="shared" si="21"/>
        <v>0</v>
      </c>
      <c r="I83" s="465">
        <f t="shared" si="21"/>
        <v>0</v>
      </c>
      <c r="J83" s="465">
        <f t="shared" si="21"/>
        <v>0</v>
      </c>
      <c r="K83" s="465">
        <f t="shared" si="21"/>
        <v>0</v>
      </c>
      <c r="L83" s="465">
        <f t="shared" si="21"/>
        <v>0</v>
      </c>
      <c r="M83" s="465">
        <f>D83+E83+F83+G83+H83+I83+J83+K83+L83</f>
        <v>0</v>
      </c>
      <c r="N83" s="440"/>
      <c r="O83" s="588"/>
      <c r="R83" s="591"/>
      <c r="Y83" s="449"/>
      <c r="Z83" s="592"/>
      <c r="AA83" s="532"/>
      <c r="AB83" s="463"/>
      <c r="AC83" s="444"/>
      <c r="AD83" s="444"/>
      <c r="AE83" s="444"/>
    </row>
    <row r="84" spans="1:31" ht="13.8" thickBot="1">
      <c r="A84" s="438">
        <v>67</v>
      </c>
      <c r="B84" s="440"/>
      <c r="C84" s="440"/>
      <c r="D84" s="458"/>
      <c r="E84" s="458"/>
      <c r="F84" s="458"/>
      <c r="G84" s="458"/>
      <c r="H84" s="458"/>
      <c r="I84" s="458"/>
      <c r="J84" s="458"/>
      <c r="K84" s="458"/>
      <c r="L84" s="458"/>
      <c r="M84" s="458"/>
      <c r="N84" s="440"/>
      <c r="O84" s="593" t="s">
        <v>208</v>
      </c>
      <c r="P84" s="594"/>
      <c r="Q84" s="594"/>
      <c r="R84" s="595">
        <f>IFERROR((R82+R80)-R78,"")</f>
        <v>0</v>
      </c>
      <c r="Y84" s="442"/>
      <c r="Z84" s="592"/>
      <c r="AA84" s="532"/>
      <c r="AB84" s="596"/>
      <c r="AC84" s="444"/>
      <c r="AD84" s="444"/>
      <c r="AE84" s="444"/>
    </row>
    <row r="85" spans="1:31" ht="13.8" thickTop="1">
      <c r="A85" s="438">
        <v>68</v>
      </c>
      <c r="B85" s="526" t="s">
        <v>628</v>
      </c>
      <c r="C85" s="526"/>
      <c r="D85" s="465">
        <f t="shared" ref="D85:L85" si="22">D57-D71+D78+D83</f>
        <v>-578286</v>
      </c>
      <c r="E85" s="465">
        <f t="shared" si="22"/>
        <v>5644885</v>
      </c>
      <c r="F85" s="465">
        <f t="shared" si="22"/>
        <v>156791</v>
      </c>
      <c r="G85" s="465">
        <f t="shared" si="22"/>
        <v>-280241</v>
      </c>
      <c r="H85" s="465">
        <f t="shared" si="22"/>
        <v>-856027</v>
      </c>
      <c r="I85" s="465">
        <f t="shared" si="22"/>
        <v>0</v>
      </c>
      <c r="J85" s="465">
        <f t="shared" si="22"/>
        <v>1853806</v>
      </c>
      <c r="K85" s="465">
        <f t="shared" si="22"/>
        <v>0</v>
      </c>
      <c r="L85" s="465">
        <f t="shared" si="22"/>
        <v>2061743</v>
      </c>
      <c r="M85" s="465">
        <f>D85+E85+F85+G85+H85+I85+J85+K85+L85</f>
        <v>8002671</v>
      </c>
      <c r="N85" s="440"/>
      <c r="Y85" s="442"/>
      <c r="Z85" s="592"/>
      <c r="AA85" s="532"/>
      <c r="AB85" s="596"/>
      <c r="AC85" s="444"/>
      <c r="AD85" s="444"/>
      <c r="AE85" s="444"/>
    </row>
    <row r="86" spans="1:31">
      <c r="A86" s="438">
        <v>69</v>
      </c>
      <c r="B86" s="449"/>
      <c r="C86" s="449"/>
      <c r="D86" s="458"/>
      <c r="E86" s="458"/>
      <c r="F86" s="458"/>
      <c r="G86" s="458"/>
      <c r="H86" s="458"/>
      <c r="I86" s="458"/>
      <c r="J86" s="458"/>
      <c r="K86" s="458"/>
      <c r="L86" s="458"/>
      <c r="M86" s="458"/>
      <c r="N86" s="440"/>
      <c r="Y86" s="442"/>
      <c r="Z86" s="592"/>
      <c r="AA86" s="532"/>
      <c r="AB86" s="596"/>
      <c r="AC86" s="444"/>
      <c r="AD86" s="444"/>
      <c r="AE86" s="444"/>
    </row>
    <row r="87" spans="1:31">
      <c r="A87" s="438">
        <v>70</v>
      </c>
      <c r="B87" s="441" t="s">
        <v>64</v>
      </c>
      <c r="C87" s="441"/>
      <c r="D87" s="457">
        <f>Input!$QL$9</f>
        <v>0</v>
      </c>
      <c r="E87" s="457">
        <f>Input!$QM$9</f>
        <v>0</v>
      </c>
      <c r="F87" s="457">
        <f>Input!$QN$9</f>
        <v>0</v>
      </c>
      <c r="G87" s="457">
        <f>Input!$QO$9</f>
        <v>0</v>
      </c>
      <c r="H87" s="457">
        <f>Input!$QP$9</f>
        <v>0</v>
      </c>
      <c r="I87" s="457">
        <f>Input!$QQ$9</f>
        <v>0</v>
      </c>
      <c r="J87" s="457">
        <f>Input!$QR$9</f>
        <v>0</v>
      </c>
      <c r="K87" s="457">
        <f>Input!$QS$9</f>
        <v>0</v>
      </c>
      <c r="L87" s="457">
        <f>Input!$QT$9</f>
        <v>0</v>
      </c>
      <c r="M87" s="458">
        <f>D87+E87+F87+G87+H87+I87+J87+K87+L87</f>
        <v>0</v>
      </c>
      <c r="N87" s="440"/>
      <c r="Y87" s="442"/>
      <c r="Z87" s="592"/>
      <c r="AA87" s="532"/>
      <c r="AB87" s="596"/>
      <c r="AC87" s="444"/>
      <c r="AD87" s="444"/>
      <c r="AE87" s="444"/>
    </row>
    <row r="88" spans="1:31">
      <c r="A88" s="438">
        <v>72</v>
      </c>
      <c r="B88" s="440" t="s">
        <v>65</v>
      </c>
      <c r="C88" s="440"/>
      <c r="D88" s="457">
        <f>Input!$QU$9</f>
        <v>0</v>
      </c>
      <c r="E88" s="457">
        <f>Input!$QV$9</f>
        <v>0</v>
      </c>
      <c r="F88" s="457">
        <f>Input!$QW$9</f>
        <v>0</v>
      </c>
      <c r="G88" s="457">
        <f>Input!$QX$9</f>
        <v>0</v>
      </c>
      <c r="H88" s="457">
        <f>Input!$QY$9</f>
        <v>0</v>
      </c>
      <c r="I88" s="457">
        <f>Input!$QZ$9</f>
        <v>0</v>
      </c>
      <c r="J88" s="457">
        <f>Input!$RA$9</f>
        <v>0</v>
      </c>
      <c r="K88" s="457">
        <f>Input!$RB$9</f>
        <v>0</v>
      </c>
      <c r="L88" s="457">
        <f>Input!$RC$9</f>
        <v>-3385724</v>
      </c>
      <c r="M88" s="458">
        <f>D88+E88+F88+G88+H88+I88+J88+K88+L88</f>
        <v>-3385724</v>
      </c>
      <c r="N88" s="440"/>
      <c r="O88" s="446"/>
      <c r="P88" s="446"/>
      <c r="Y88" s="442"/>
      <c r="Z88" s="592"/>
      <c r="AA88" s="532"/>
      <c r="AB88" s="596"/>
      <c r="AC88" s="444"/>
      <c r="AD88" s="444"/>
      <c r="AE88" s="444"/>
    </row>
    <row r="89" spans="1:31" s="428" customFormat="1">
      <c r="A89" s="439"/>
      <c r="B89" s="440" t="s">
        <v>173</v>
      </c>
      <c r="C89" s="440"/>
      <c r="D89" s="457">
        <f>Input!$RD$9</f>
        <v>0</v>
      </c>
      <c r="E89" s="457">
        <f>Input!$RE$9</f>
        <v>0</v>
      </c>
      <c r="F89" s="457">
        <f>Input!$RF$9</f>
        <v>0</v>
      </c>
      <c r="G89" s="457">
        <f>Input!$RG$9</f>
        <v>0</v>
      </c>
      <c r="H89" s="457">
        <f>Input!$RH$9</f>
        <v>0</v>
      </c>
      <c r="I89" s="457">
        <f>Input!$RI$9</f>
        <v>0</v>
      </c>
      <c r="J89" s="457">
        <f>Input!$RJ$9</f>
        <v>0</v>
      </c>
      <c r="K89" s="457">
        <f>Input!$RK$9</f>
        <v>0</v>
      </c>
      <c r="L89" s="457">
        <f>Input!$RL$9</f>
        <v>0</v>
      </c>
      <c r="M89" s="458">
        <f t="shared" ref="M89:M91" si="23">D89+E89+F89+G89+H89+I89+J89+K89+L89</f>
        <v>0</v>
      </c>
      <c r="N89" s="440"/>
      <c r="O89" s="1188" t="s">
        <v>1313</v>
      </c>
      <c r="P89" s="1189"/>
      <c r="Q89" s="1189"/>
      <c r="R89" s="1189"/>
      <c r="S89" s="1189"/>
      <c r="T89" s="1189"/>
      <c r="U89" s="1190"/>
      <c r="Y89" s="442"/>
      <c r="Z89" s="592"/>
      <c r="AA89" s="532"/>
      <c r="AB89" s="596"/>
    </row>
    <row r="90" spans="1:31" s="428" customFormat="1">
      <c r="A90" s="439"/>
      <c r="B90" s="440" t="s">
        <v>174</v>
      </c>
      <c r="C90" s="440"/>
      <c r="D90" s="457">
        <f>Input!$RM$9</f>
        <v>0</v>
      </c>
      <c r="E90" s="457">
        <f>Input!$RN$9</f>
        <v>0</v>
      </c>
      <c r="F90" s="457">
        <f>Input!$RO$9</f>
        <v>0</v>
      </c>
      <c r="G90" s="457">
        <f>Input!$RP$9</f>
        <v>0</v>
      </c>
      <c r="H90" s="457">
        <f>Input!$RQ$9</f>
        <v>0</v>
      </c>
      <c r="I90" s="457">
        <f>Input!$RR$9</f>
        <v>0</v>
      </c>
      <c r="J90" s="457">
        <f>Input!$RS$9</f>
        <v>0</v>
      </c>
      <c r="K90" s="457">
        <f>Input!$RT$9</f>
        <v>0</v>
      </c>
      <c r="L90" s="457">
        <f>Input!$RU$9</f>
        <v>0</v>
      </c>
      <c r="M90" s="458">
        <f t="shared" si="23"/>
        <v>0</v>
      </c>
      <c r="N90" s="440"/>
      <c r="O90" s="597" t="s">
        <v>209</v>
      </c>
      <c r="P90" s="598"/>
      <c r="Q90" s="597" t="s">
        <v>210</v>
      </c>
      <c r="R90" s="598"/>
      <c r="S90" s="491"/>
      <c r="T90" s="597" t="s">
        <v>211</v>
      </c>
      <c r="U90" s="598"/>
      <c r="Y90" s="442"/>
      <c r="Z90" s="592"/>
      <c r="AA90" s="532"/>
      <c r="AB90" s="596"/>
    </row>
    <row r="91" spans="1:31" s="428" customFormat="1">
      <c r="A91" s="439"/>
      <c r="B91" s="440" t="s">
        <v>175</v>
      </c>
      <c r="C91" s="440"/>
      <c r="D91" s="457">
        <f>Input!$RV$9</f>
        <v>0</v>
      </c>
      <c r="E91" s="457">
        <f>Input!$RW$9</f>
        <v>0</v>
      </c>
      <c r="F91" s="457">
        <f>Input!$RX$9</f>
        <v>0</v>
      </c>
      <c r="G91" s="457">
        <f>Input!$RY$9</f>
        <v>0</v>
      </c>
      <c r="H91" s="457">
        <f>Input!$RZ$9</f>
        <v>0</v>
      </c>
      <c r="I91" s="457">
        <f>Input!$SA$9</f>
        <v>0</v>
      </c>
      <c r="J91" s="457">
        <f>Input!$SB$9</f>
        <v>0</v>
      </c>
      <c r="K91" s="457">
        <f>Input!$SC$9</f>
        <v>0</v>
      </c>
      <c r="L91" s="457">
        <f>Input!$SD$9</f>
        <v>-35702</v>
      </c>
      <c r="M91" s="458">
        <f t="shared" si="23"/>
        <v>-35702</v>
      </c>
      <c r="N91" s="440"/>
      <c r="O91" s="475"/>
      <c r="P91" s="496"/>
      <c r="Q91" s="475"/>
      <c r="R91" s="496"/>
      <c r="T91" s="475"/>
      <c r="U91" s="496"/>
      <c r="Y91" s="442"/>
      <c r="Z91" s="592"/>
      <c r="AA91" s="532"/>
      <c r="AB91" s="596"/>
    </row>
    <row r="92" spans="1:31" s="428" customFormat="1">
      <c r="A92" s="439"/>
      <c r="B92" s="440" t="s">
        <v>66</v>
      </c>
      <c r="C92" s="440"/>
      <c r="D92" s="457">
        <f>Input!$SE$9</f>
        <v>3050</v>
      </c>
      <c r="E92" s="457">
        <f>Input!$SF$9</f>
        <v>125466</v>
      </c>
      <c r="F92" s="457">
        <f>Input!$SG$9</f>
        <v>0</v>
      </c>
      <c r="G92" s="457">
        <f>Input!$SH$9</f>
        <v>792862</v>
      </c>
      <c r="H92" s="457">
        <f>Input!$SI$9</f>
        <v>0</v>
      </c>
      <c r="I92" s="457">
        <f>Input!$SJ$9</f>
        <v>0</v>
      </c>
      <c r="J92" s="457">
        <f>Input!$SK$9</f>
        <v>519329</v>
      </c>
      <c r="K92" s="457">
        <f>Input!$SL$9</f>
        <v>0</v>
      </c>
      <c r="L92" s="457">
        <f>Input!$SM$9</f>
        <v>0</v>
      </c>
      <c r="M92" s="458">
        <f>D92+E92+F92+G92+H92+I92+J92+K92+L92</f>
        <v>1440707</v>
      </c>
      <c r="N92" s="440"/>
      <c r="O92" s="1191" t="str">
        <f>Input!UF$9</f>
        <v>Anju Motwani</v>
      </c>
      <c r="P92" s="1192"/>
      <c r="Q92" s="1191" t="str">
        <f>Input!$UG$9</f>
        <v>352-871-1084</v>
      </c>
      <c r="R92" s="1192"/>
      <c r="T92" s="1193" t="str">
        <f>HYPERLINK("Mailto:"&amp;Input!$UH$9,Input!$UH$9)</f>
        <v>anju.motwani@tstc.edu</v>
      </c>
      <c r="U92" s="1192"/>
      <c r="Y92" s="442"/>
      <c r="Z92" s="592"/>
      <c r="AA92" s="543"/>
      <c r="AB92" s="596"/>
    </row>
    <row r="93" spans="1:31" ht="13.8" thickBot="1">
      <c r="B93" s="599" t="s">
        <v>57</v>
      </c>
      <c r="C93" s="599"/>
      <c r="D93" s="600">
        <f t="shared" ref="D93:K93" si="24">SUM(D85:D92)</f>
        <v>-575236</v>
      </c>
      <c r="E93" s="600">
        <f t="shared" si="24"/>
        <v>5770351</v>
      </c>
      <c r="F93" s="600">
        <f t="shared" si="24"/>
        <v>156791</v>
      </c>
      <c r="G93" s="600">
        <f t="shared" si="24"/>
        <v>512621</v>
      </c>
      <c r="H93" s="600">
        <f t="shared" si="24"/>
        <v>-856027</v>
      </c>
      <c r="I93" s="600">
        <f t="shared" si="24"/>
        <v>0</v>
      </c>
      <c r="J93" s="600">
        <f t="shared" si="24"/>
        <v>2373135</v>
      </c>
      <c r="K93" s="600">
        <f t="shared" si="24"/>
        <v>0</v>
      </c>
      <c r="L93" s="600">
        <f>SUM(L85:L92)</f>
        <v>-1359683</v>
      </c>
      <c r="M93" s="600">
        <f>D93+E93+F93+G93+H93+I93+J93+K93+L93</f>
        <v>6021952</v>
      </c>
      <c r="N93" s="440"/>
      <c r="O93" s="475"/>
      <c r="U93" s="496"/>
      <c r="Y93" s="442"/>
      <c r="Z93" s="592"/>
      <c r="AA93" s="543"/>
      <c r="AB93" s="596"/>
      <c r="AC93" s="444"/>
      <c r="AD93" s="444"/>
      <c r="AE93" s="444"/>
    </row>
    <row r="94" spans="1:31" ht="13.8" thickTop="1">
      <c r="C94" s="440"/>
      <c r="D94" s="601"/>
      <c r="E94" s="601"/>
      <c r="F94" s="601"/>
      <c r="G94" s="601"/>
      <c r="H94" s="601"/>
      <c r="I94" s="601"/>
      <c r="J94" s="601"/>
      <c r="K94" s="601"/>
      <c r="L94" s="601"/>
      <c r="M94" s="602"/>
      <c r="N94" s="440"/>
      <c r="O94" s="1179" t="s">
        <v>212</v>
      </c>
      <c r="P94" s="1180"/>
      <c r="Q94" s="1180"/>
      <c r="R94" s="1180"/>
      <c r="S94" s="1180"/>
      <c r="T94" s="1180"/>
      <c r="U94" s="1181"/>
      <c r="Y94" s="442"/>
      <c r="Z94" s="603"/>
      <c r="AA94" s="543"/>
      <c r="AB94" s="596"/>
      <c r="AC94" s="444"/>
      <c r="AD94" s="444"/>
      <c r="AE94" s="444"/>
    </row>
    <row r="95" spans="1:31">
      <c r="B95" s="440" t="s">
        <v>1333</v>
      </c>
      <c r="C95" s="441"/>
      <c r="D95" s="601"/>
      <c r="E95" s="601"/>
      <c r="F95" s="601"/>
      <c r="G95" s="601"/>
      <c r="H95" s="601"/>
      <c r="I95" s="601"/>
      <c r="J95" s="601"/>
      <c r="K95" s="601"/>
      <c r="L95" s="601"/>
      <c r="M95" s="602"/>
      <c r="N95" s="440"/>
      <c r="O95" s="1179"/>
      <c r="P95" s="1180"/>
      <c r="Q95" s="1180"/>
      <c r="R95" s="1180"/>
      <c r="S95" s="1180"/>
      <c r="T95" s="1180"/>
      <c r="U95" s="1181"/>
      <c r="Y95" s="442"/>
      <c r="Z95" s="442"/>
      <c r="AA95" s="604"/>
      <c r="AB95" s="605"/>
      <c r="AC95" s="444"/>
      <c r="AD95" s="444"/>
      <c r="AE95" s="444"/>
    </row>
    <row r="96" spans="1:31">
      <c r="B96" s="441" t="s">
        <v>79</v>
      </c>
      <c r="C96" s="440"/>
      <c r="D96" s="601"/>
      <c r="E96" s="601"/>
      <c r="F96" s="601"/>
      <c r="G96" s="601"/>
      <c r="H96" s="601"/>
      <c r="I96" s="601"/>
      <c r="J96" s="601"/>
      <c r="K96" s="601"/>
      <c r="L96" s="601"/>
      <c r="M96" s="602"/>
      <c r="N96" s="440"/>
      <c r="O96" s="503"/>
      <c r="P96" s="504"/>
      <c r="Q96" s="504"/>
      <c r="R96" s="504"/>
      <c r="S96" s="504"/>
      <c r="T96" s="504"/>
      <c r="U96" s="606"/>
      <c r="Y96" s="442"/>
      <c r="Z96" s="442"/>
      <c r="AA96" s="442"/>
      <c r="AB96" s="442"/>
      <c r="AC96" s="444"/>
      <c r="AD96" s="444"/>
      <c r="AE96" s="444"/>
    </row>
    <row r="97" spans="2:31">
      <c r="B97" s="428" t="s">
        <v>1280</v>
      </c>
      <c r="C97" s="440"/>
      <c r="D97" s="601"/>
      <c r="E97" s="601"/>
      <c r="F97" s="601"/>
      <c r="G97" s="601"/>
      <c r="H97" s="601"/>
      <c r="I97" s="601"/>
      <c r="J97" s="601"/>
      <c r="K97" s="601"/>
      <c r="L97" s="601"/>
      <c r="M97" s="602"/>
      <c r="N97" s="440"/>
      <c r="Y97" s="442"/>
      <c r="AC97" s="444"/>
      <c r="AD97" s="444"/>
      <c r="AE97" s="444"/>
    </row>
    <row r="98" spans="2:31">
      <c r="B98" s="440"/>
      <c r="C98" s="440"/>
      <c r="D98" s="601"/>
      <c r="E98" s="601"/>
      <c r="F98" s="601"/>
      <c r="G98" s="601"/>
      <c r="H98" s="601"/>
      <c r="I98" s="601"/>
      <c r="J98" s="601"/>
      <c r="K98" s="601"/>
      <c r="L98" s="601"/>
      <c r="M98" s="602"/>
      <c r="N98" s="440"/>
      <c r="O98" s="424"/>
      <c r="AC98" s="444"/>
      <c r="AD98" s="444"/>
      <c r="AE98" s="444"/>
    </row>
    <row r="99" spans="2:31">
      <c r="B99" s="440"/>
      <c r="C99" s="440"/>
      <c r="D99" s="440"/>
      <c r="E99" s="440"/>
      <c r="F99" s="440"/>
      <c r="G99" s="440"/>
      <c r="H99" s="440"/>
      <c r="I99" s="440"/>
      <c r="J99" s="440"/>
      <c r="K99" s="440"/>
      <c r="L99" s="440"/>
      <c r="M99" s="607" t="s">
        <v>93</v>
      </c>
      <c r="N99" s="440"/>
      <c r="O99" s="608"/>
      <c r="AC99" s="444"/>
      <c r="AD99" s="444"/>
      <c r="AE99" s="444"/>
    </row>
    <row r="100" spans="2:31">
      <c r="B100" s="428" t="s">
        <v>1281</v>
      </c>
      <c r="C100" s="440"/>
      <c r="D100" s="440"/>
      <c r="E100" s="440"/>
      <c r="F100" s="440"/>
      <c r="G100" s="440"/>
      <c r="H100" s="440"/>
      <c r="I100" s="440"/>
      <c r="J100" s="440"/>
      <c r="K100" s="440"/>
      <c r="L100" s="440"/>
      <c r="M100" s="457">
        <f>Input!$SN$9</f>
        <v>6021952</v>
      </c>
      <c r="N100" s="440"/>
      <c r="O100" s="608"/>
      <c r="AC100" s="444"/>
      <c r="AD100" s="444"/>
      <c r="AE100" s="444"/>
    </row>
    <row r="101" spans="2:31">
      <c r="B101" s="440" t="s">
        <v>92</v>
      </c>
      <c r="C101" s="440"/>
      <c r="D101" s="440"/>
      <c r="E101" s="440"/>
      <c r="F101" s="440"/>
      <c r="G101" s="440"/>
      <c r="H101" s="440"/>
      <c r="I101" s="440"/>
      <c r="J101" s="440"/>
      <c r="K101" s="440"/>
      <c r="L101" s="440"/>
      <c r="M101" s="609">
        <f>M93-M100</f>
        <v>0</v>
      </c>
      <c r="N101" s="440"/>
      <c r="O101" s="608"/>
      <c r="AC101" s="444"/>
      <c r="AD101" s="444"/>
      <c r="AE101" s="444"/>
    </row>
    <row r="102" spans="2:31">
      <c r="B102" s="440"/>
      <c r="C102" s="440"/>
      <c r="D102" s="440"/>
      <c r="E102" s="440"/>
      <c r="F102" s="440"/>
      <c r="G102" s="440"/>
      <c r="H102" s="440"/>
      <c r="I102" s="440"/>
      <c r="J102" s="440"/>
      <c r="K102" s="440"/>
      <c r="L102" s="610" t="str">
        <f>IF($L$119&lt;&gt;Input!$F$9,"Out of Balance","Balanced")</f>
        <v>Balanced</v>
      </c>
      <c r="M102" s="611" t="str">
        <f>IF(M100&lt;&gt;M93,"Out of Balance","Balanced")</f>
        <v>Balanced</v>
      </c>
      <c r="N102" s="440"/>
      <c r="O102" s="608"/>
      <c r="AC102" s="444"/>
      <c r="AD102" s="444"/>
      <c r="AE102" s="444"/>
    </row>
    <row r="103" spans="2:31">
      <c r="B103" s="440"/>
      <c r="C103" s="440"/>
      <c r="D103" s="440"/>
      <c r="E103" s="440"/>
      <c r="F103" s="440"/>
      <c r="G103" s="440"/>
      <c r="H103" s="440"/>
      <c r="I103" s="440"/>
      <c r="J103" s="440"/>
      <c r="K103" s="440"/>
      <c r="L103" s="440"/>
      <c r="M103" s="440"/>
      <c r="N103" s="440"/>
      <c r="O103" s="424"/>
      <c r="AC103" s="444"/>
      <c r="AD103" s="444"/>
      <c r="AE103" s="444"/>
    </row>
    <row r="104" spans="2:31">
      <c r="B104" s="440"/>
      <c r="C104" s="440"/>
      <c r="D104" s="440"/>
      <c r="E104" s="440"/>
      <c r="F104" s="440"/>
      <c r="G104" s="440"/>
      <c r="H104" s="440"/>
      <c r="I104" s="440"/>
      <c r="J104" s="440"/>
      <c r="K104" s="440"/>
      <c r="L104" s="440"/>
      <c r="M104" s="440"/>
      <c r="N104" s="440"/>
      <c r="O104" s="424"/>
      <c r="AC104" s="444"/>
      <c r="AD104" s="444"/>
      <c r="AE104" s="444"/>
    </row>
    <row r="105" spans="2:31">
      <c r="B105" s="428"/>
      <c r="C105" s="428"/>
      <c r="D105" s="458">
        <f>SUM($D$10:$D$14)+SUM($D$19:$D$28)+SUM($D$32:$D$41)+$D$47+SUM($D$50:$D$55)+SUM($D$60:$D$70)+SUM($D$74:$D$77)+SUM($D$81:$D$82)+SUM($D$87:$D$92)</f>
        <v>64541321</v>
      </c>
      <c r="E105" s="458">
        <f>SUM($E$10:$E$14)+SUM($E$19:$E$28)+SUM($E$32:$E$41)+$E$47+SUM($E$50:$E$55)+SUM($E$60:$E$70)+SUM($E$74:$E$77)+SUM($E$81:$E$82)+SUM($E$87:$E$92)</f>
        <v>16759519</v>
      </c>
      <c r="F105" s="458">
        <f>SUM($F$10:$F$14)+SUM($F$19:$F$28)+SUM($F$32:$F$41)+$F$47+SUM($F$50:$F$55)+SUM($F$60:$F$70)+SUM($F$74:$F$77)+SUM($F$81:$F$82)+SUM($F$87:$F$92)</f>
        <v>2988863</v>
      </c>
      <c r="G105" s="458">
        <f>SUM($G$10:$G$14)+SUM($G$19:$G$28)+SUM($G$32:$G$41)+$G$47+SUM($G$50:$G$55)+SUM($G$60:$G$70)+SUM($G$74:$G$77)+SUM($G$81:$G$82)+SUM($G$87:$G$92)</f>
        <v>13236381</v>
      </c>
      <c r="H105" s="458">
        <f>SUM($H$10:$H$14)+SUM($H$19:$H$28)+SUM($H$32:$H$41)+$H$47+SUM($H$50:$H$55)+SUM($H$60:$H$70)+SUM($H$74:$H$77)+SUM($H$81:$H$82)+SUM($H$87:$H$92)</f>
        <v>-856027</v>
      </c>
      <c r="I105" s="458">
        <f>SUM($I$10:$I$14)+SUM($I$19:$I$28)+SUM($I$32:$I$41)+$I$47+SUM($I$50:$I$55)+SUM($I$60:$I$70)+SUM($I$74:$I$77)+SUM($I$81:$I$82)+SUM($I$87:$I$92)</f>
        <v>0</v>
      </c>
      <c r="J105" s="458">
        <f>SUM($J$10:$J$14)+SUM($J$19:$J$28)+SUM($J$32:$J$41)+$J$47+SUM($J$50:$J$55)+SUM($J$60:$J$70)+SUM($J$74:$J$77)+SUM($J$81:$J$82)+SUM($J$87:$J$92)</f>
        <v>3211641</v>
      </c>
      <c r="K105" s="458">
        <f>SUM($K$10:$K$14)+SUM($K$19:$K$28)+SUM($K$32:$K$41)+$K$47+SUM($K$50:$K$55)+SUM($K$60:$K$70)+SUM($K$74:$K$77)+SUM($K$81:$K$82)+SUM($K$87:$K$92)</f>
        <v>0</v>
      </c>
      <c r="L105" s="458">
        <f>SUM($L$10:$L$14)+SUM($L$19:$L$28)+SUM($L$32:$L$41)+$L$47+SUM($L$50:$L$55)+SUM($L$60:$L$70)+SUM($L$74:$L$77)+SUM($L$81:$L$82)+SUM($L$87:$L$92)</f>
        <v>-1359683</v>
      </c>
      <c r="M105" s="458"/>
      <c r="N105" s="428"/>
      <c r="O105" s="458"/>
      <c r="P105" s="612">
        <f>M18-INT(M18)</f>
        <v>0</v>
      </c>
      <c r="AC105" s="444"/>
      <c r="AD105" s="444"/>
      <c r="AE105" s="444"/>
    </row>
    <row r="106" spans="2:31">
      <c r="B106" s="428"/>
      <c r="C106" s="428"/>
      <c r="D106" s="428"/>
      <c r="E106" s="428"/>
      <c r="F106" s="428"/>
      <c r="G106" s="428"/>
      <c r="H106" s="428"/>
      <c r="I106" s="428"/>
      <c r="J106" s="428"/>
      <c r="K106" s="428"/>
      <c r="L106" s="458">
        <f>SUM($D$105:$L$105)</f>
        <v>98522015</v>
      </c>
      <c r="M106" s="428"/>
      <c r="N106" s="428"/>
      <c r="O106" s="458"/>
      <c r="P106" s="612">
        <f>M31-INT(M31)</f>
        <v>0</v>
      </c>
      <c r="AC106" s="444"/>
      <c r="AD106" s="444"/>
      <c r="AE106" s="444"/>
    </row>
    <row r="107" spans="2:31">
      <c r="B107" s="428"/>
      <c r="C107" s="428"/>
      <c r="D107" s="428"/>
      <c r="E107" s="428"/>
      <c r="F107" s="428"/>
      <c r="G107" s="428"/>
      <c r="H107" s="428"/>
      <c r="I107" s="428"/>
      <c r="J107" s="428" t="s">
        <v>1283</v>
      </c>
      <c r="K107" s="428"/>
      <c r="L107" s="458">
        <f>$M$100</f>
        <v>6021952</v>
      </c>
      <c r="M107" s="428"/>
      <c r="N107" s="428"/>
      <c r="O107" s="458"/>
      <c r="P107" s="612">
        <f>M93-INT(M93)</f>
        <v>0</v>
      </c>
      <c r="AC107" s="444"/>
      <c r="AD107" s="444"/>
      <c r="AE107" s="444"/>
    </row>
    <row r="108" spans="2:31">
      <c r="B108" s="428"/>
      <c r="C108" s="428"/>
      <c r="D108" s="428"/>
      <c r="E108" s="428"/>
      <c r="F108" s="428"/>
      <c r="G108" s="428"/>
      <c r="H108" s="428"/>
      <c r="I108" s="428"/>
      <c r="J108" s="428" t="s">
        <v>1282</v>
      </c>
      <c r="K108" s="428"/>
      <c r="L108" s="470">
        <f>$Q$32</f>
        <v>12213832</v>
      </c>
      <c r="M108" s="428"/>
      <c r="N108" s="428"/>
      <c r="O108" s="458"/>
      <c r="AC108" s="444"/>
      <c r="AD108" s="444"/>
      <c r="AE108" s="444"/>
    </row>
    <row r="109" spans="2:31">
      <c r="B109" s="428"/>
      <c r="C109" s="428"/>
      <c r="D109" s="428"/>
      <c r="E109" s="428"/>
      <c r="F109" s="428"/>
      <c r="G109" s="428"/>
      <c r="H109" s="428"/>
      <c r="I109" s="428"/>
      <c r="J109" s="428" t="s">
        <v>1282</v>
      </c>
      <c r="K109" s="428"/>
      <c r="L109" s="470">
        <f>$R$34</f>
        <v>-4108608</v>
      </c>
      <c r="M109" s="428"/>
      <c r="N109" s="428"/>
      <c r="O109" s="458"/>
      <c r="AC109" s="444"/>
      <c r="AD109" s="444"/>
      <c r="AE109" s="444"/>
    </row>
    <row r="110" spans="2:31">
      <c r="B110" s="428"/>
      <c r="C110" s="428"/>
      <c r="D110" s="428"/>
      <c r="E110" s="428"/>
      <c r="F110" s="428"/>
      <c r="G110" s="428"/>
      <c r="H110" s="428"/>
      <c r="I110" s="428"/>
      <c r="J110" s="428" t="s">
        <v>29</v>
      </c>
      <c r="K110" s="428"/>
      <c r="L110" s="470">
        <f>SUM($P$60:$P$68)</f>
        <v>921378</v>
      </c>
      <c r="M110" s="428"/>
      <c r="N110" s="428"/>
      <c r="O110" s="458"/>
      <c r="AC110" s="444"/>
      <c r="AD110" s="444"/>
      <c r="AE110" s="444"/>
    </row>
    <row r="111" spans="2:31">
      <c r="B111" s="428"/>
      <c r="C111" s="428"/>
      <c r="D111" s="428"/>
      <c r="E111" s="428"/>
      <c r="F111" s="428"/>
      <c r="G111" s="428"/>
      <c r="H111" s="428"/>
      <c r="I111" s="428"/>
      <c r="J111" s="428" t="s">
        <v>213</v>
      </c>
      <c r="K111" s="428"/>
      <c r="L111" s="458">
        <f>$Q$64</f>
        <v>0</v>
      </c>
      <c r="M111" s="428"/>
      <c r="N111" s="428"/>
      <c r="O111" s="458"/>
      <c r="AC111" s="444"/>
      <c r="AD111" s="444"/>
      <c r="AE111" s="444"/>
    </row>
    <row r="112" spans="2:31">
      <c r="B112" s="428"/>
      <c r="C112" s="428"/>
      <c r="D112" s="428"/>
      <c r="E112" s="428"/>
      <c r="F112" s="428"/>
      <c r="G112" s="428"/>
      <c r="H112" s="428"/>
      <c r="I112" s="428"/>
      <c r="J112" s="428" t="s">
        <v>214</v>
      </c>
      <c r="K112" s="428"/>
      <c r="L112" s="470">
        <f>SUM($V$60:$V$67)</f>
        <v>0</v>
      </c>
      <c r="M112" s="428"/>
      <c r="N112" s="428"/>
      <c r="O112" s="458"/>
      <c r="AC112" s="444"/>
      <c r="AD112" s="444"/>
      <c r="AE112" s="444"/>
    </row>
    <row r="113" spans="1:31">
      <c r="B113" s="428"/>
      <c r="C113" s="428"/>
      <c r="D113" s="428"/>
      <c r="E113" s="428"/>
      <c r="F113" s="428"/>
      <c r="G113" s="428"/>
      <c r="H113" s="428"/>
      <c r="I113" s="428"/>
      <c r="J113" s="428" t="s">
        <v>126</v>
      </c>
      <c r="K113" s="428"/>
      <c r="L113" s="470">
        <f>SUM($W$60:$W$67)</f>
        <v>0</v>
      </c>
      <c r="M113" s="428"/>
      <c r="N113" s="428"/>
      <c r="O113" s="458"/>
      <c r="AC113" s="444"/>
      <c r="AD113" s="444"/>
      <c r="AE113" s="444"/>
    </row>
    <row r="114" spans="1:31">
      <c r="B114" s="428"/>
      <c r="C114" s="428"/>
      <c r="D114" s="428"/>
      <c r="E114" s="428"/>
      <c r="F114" s="428"/>
      <c r="G114" s="428"/>
      <c r="H114" s="428"/>
      <c r="I114" s="428"/>
      <c r="J114" s="428" t="s">
        <v>169</v>
      </c>
      <c r="K114" s="428"/>
      <c r="L114" s="470">
        <f>SUM($AA$60:$AA$68)</f>
        <v>44913551</v>
      </c>
      <c r="M114" s="428"/>
      <c r="N114" s="428"/>
      <c r="O114" s="458"/>
      <c r="AC114" s="444"/>
      <c r="AD114" s="444"/>
      <c r="AE114" s="444"/>
    </row>
    <row r="115" spans="1:31">
      <c r="B115" s="428"/>
      <c r="C115" s="428"/>
      <c r="D115" s="428"/>
      <c r="E115" s="428"/>
      <c r="F115" s="428"/>
      <c r="G115" s="428"/>
      <c r="H115" s="428"/>
      <c r="I115" s="428"/>
      <c r="J115" s="428" t="s">
        <v>215</v>
      </c>
      <c r="K115" s="428"/>
      <c r="L115" s="470">
        <f>$R$77</f>
        <v>8002671</v>
      </c>
      <c r="M115" s="428"/>
      <c r="N115" s="428"/>
      <c r="O115" s="458"/>
      <c r="AC115" s="444"/>
      <c r="AD115" s="444"/>
      <c r="AE115" s="444"/>
    </row>
    <row r="116" spans="1:31">
      <c r="B116" s="428"/>
      <c r="C116" s="428"/>
      <c r="D116" s="428"/>
      <c r="E116" s="428"/>
      <c r="F116" s="428"/>
      <c r="G116" s="428"/>
      <c r="H116" s="428"/>
      <c r="I116" s="428"/>
      <c r="J116" s="428" t="s">
        <v>215</v>
      </c>
      <c r="K116" s="428"/>
      <c r="L116" s="613">
        <f>$R$80</f>
        <v>0</v>
      </c>
      <c r="M116" s="428"/>
      <c r="N116" s="428"/>
      <c r="O116" s="458"/>
      <c r="AC116" s="444"/>
      <c r="AD116" s="444"/>
      <c r="AE116" s="444"/>
    </row>
    <row r="117" spans="1:31">
      <c r="B117" s="428"/>
      <c r="C117" s="428"/>
      <c r="D117" s="428"/>
      <c r="E117" s="428"/>
      <c r="F117" s="428"/>
      <c r="G117" s="428"/>
      <c r="H117" s="428"/>
      <c r="I117" s="428"/>
      <c r="J117" s="428"/>
      <c r="K117" s="428"/>
      <c r="L117" s="458">
        <f>SUM(L106:L116)</f>
        <v>166486791</v>
      </c>
      <c r="M117" s="428"/>
      <c r="N117" s="428"/>
      <c r="O117" s="458"/>
      <c r="AC117" s="444"/>
      <c r="AD117" s="444"/>
      <c r="AE117" s="444"/>
    </row>
    <row r="118" spans="1:31" s="428" customFormat="1">
      <c r="A118" s="439"/>
      <c r="J118" s="428" t="s">
        <v>1024</v>
      </c>
      <c r="L118" s="504">
        <f>Input!E9</f>
        <v>9225</v>
      </c>
    </row>
    <row r="119" spans="1:31" s="428" customFormat="1">
      <c r="A119" s="439"/>
      <c r="L119" s="609">
        <f>SUM(L117:L118)</f>
        <v>166496016</v>
      </c>
    </row>
  </sheetData>
  <mergeCells count="32">
    <mergeCell ref="G59:K59"/>
    <mergeCell ref="V70:W70"/>
    <mergeCell ref="P71:Q71"/>
    <mergeCell ref="O55:R55"/>
    <mergeCell ref="T55:X55"/>
    <mergeCell ref="P10:P11"/>
    <mergeCell ref="Z55:AB55"/>
    <mergeCell ref="AB56:AB59"/>
    <mergeCell ref="AA56:AA59"/>
    <mergeCell ref="T56:T59"/>
    <mergeCell ref="U56:U59"/>
    <mergeCell ref="V56:V59"/>
    <mergeCell ref="W56:W59"/>
    <mergeCell ref="Z56:Z59"/>
    <mergeCell ref="B6:M6"/>
    <mergeCell ref="B2:F2"/>
    <mergeCell ref="B3:F3"/>
    <mergeCell ref="B4:F4"/>
    <mergeCell ref="P4:Q4"/>
    <mergeCell ref="O94:U95"/>
    <mergeCell ref="O75:R75"/>
    <mergeCell ref="O19:R19"/>
    <mergeCell ref="O89:U89"/>
    <mergeCell ref="O92:P92"/>
    <mergeCell ref="Q92:R92"/>
    <mergeCell ref="T92:U92"/>
    <mergeCell ref="T19:X19"/>
    <mergeCell ref="O56:O59"/>
    <mergeCell ref="P56:P59"/>
    <mergeCell ref="Q56:Q59"/>
    <mergeCell ref="R56:R59"/>
    <mergeCell ref="X56:X59"/>
  </mergeCells>
  <conditionalFormatting sqref="G59:K59">
    <cfRule type="expression" dxfId="160" priority="5">
      <formula>OR($P$105&gt;0,$P$106&lt;&gt;0,$P$107&lt;&gt;0)</formula>
    </cfRule>
  </conditionalFormatting>
  <conditionalFormatting sqref="M101">
    <cfRule type="expression" dxfId="159" priority="13">
      <formula>$M$101&lt;&gt;0</formula>
    </cfRule>
  </conditionalFormatting>
  <conditionalFormatting sqref="M102">
    <cfRule type="expression" dxfId="158" priority="12">
      <formula>$M$93&lt;&gt;$M$100</formula>
    </cfRule>
  </conditionalFormatting>
  <conditionalFormatting sqref="O12">
    <cfRule type="expression" dxfId="157" priority="20">
      <formula>$P$12&lt;&gt;$M$12</formula>
    </cfRule>
  </conditionalFormatting>
  <conditionalFormatting sqref="O13">
    <cfRule type="expression" dxfId="156" priority="31">
      <formula>$P$13&lt;&gt;$M$13</formula>
    </cfRule>
  </conditionalFormatting>
  <conditionalFormatting sqref="P70">
    <cfRule type="expression" dxfId="155" priority="24">
      <formula>$P$69&lt;&gt;$M$69</formula>
    </cfRule>
  </conditionalFormatting>
  <conditionalFormatting sqref="P71">
    <cfRule type="expression" dxfId="154" priority="22">
      <formula>P69-INT(P69)</formula>
    </cfRule>
  </conditionalFormatting>
  <conditionalFormatting sqref="P88:Q93 U93:X93 T94:T95">
    <cfRule type="cellIs" dxfId="153" priority="19" stopIfTrue="1" operator="notEqual">
      <formula>#REF!</formula>
    </cfRule>
  </conditionalFormatting>
  <conditionalFormatting sqref="P89:Q89 T89:U89 O89:O90 R89:S91 T90 Q91">
    <cfRule type="cellIs" dxfId="152" priority="10" stopIfTrue="1" operator="notEqual">
      <formula>#REF!</formula>
    </cfRule>
  </conditionalFormatting>
  <conditionalFormatting sqref="Q35">
    <cfRule type="expression" dxfId="151" priority="7">
      <formula>#REF!&lt;&gt;0</formula>
    </cfRule>
  </conditionalFormatting>
  <conditionalFormatting sqref="Q36">
    <cfRule type="expression" dxfId="150" priority="9">
      <formula>#REF!&lt;&gt;#REF!</formula>
    </cfRule>
    <cfRule type="expression" dxfId="149" priority="29">
      <formula>#REF!&lt;&gt;#REF!</formula>
    </cfRule>
  </conditionalFormatting>
  <conditionalFormatting sqref="R35">
    <cfRule type="expression" dxfId="148" priority="8">
      <formula>#REF!&lt;&gt;0</formula>
    </cfRule>
  </conditionalFormatting>
  <conditionalFormatting sqref="R36">
    <cfRule type="expression" dxfId="147" priority="6">
      <formula>#REF!&lt;&gt;#REF!</formula>
    </cfRule>
    <cfRule type="expression" dxfId="146" priority="26">
      <formula>#REF!&lt;&gt;#REF!</formula>
    </cfRule>
  </conditionalFormatting>
  <conditionalFormatting sqref="R77 R80">
    <cfRule type="expression" dxfId="145" priority="15" stopIfTrue="1">
      <formula>$M$85&gt;=0</formula>
    </cfRule>
    <cfRule type="expression" priority="16">
      <formula>$M$85&lt;0</formula>
    </cfRule>
    <cfRule type="expression" dxfId="144" priority="33" stopIfTrue="1">
      <formula>$M$85&gt;=0</formula>
    </cfRule>
    <cfRule type="expression" priority="34">
      <formula>$M$85&lt;0</formula>
    </cfRule>
  </conditionalFormatting>
  <conditionalFormatting sqref="R84">
    <cfRule type="expression" priority="17" stopIfTrue="1">
      <formula>$M$85&lt;0</formula>
    </cfRule>
    <cfRule type="expression" dxfId="143" priority="18">
      <formula>$S$85&lt;&gt;0</formula>
    </cfRule>
    <cfRule type="expression" priority="35" stopIfTrue="1">
      <formula>$M$85&lt;0</formula>
    </cfRule>
    <cfRule type="expression" dxfId="142" priority="36">
      <formula>$S$85&lt;&gt;0</formula>
    </cfRule>
  </conditionalFormatting>
  <conditionalFormatting sqref="R89:U91">
    <cfRule type="cellIs" dxfId="141" priority="14" stopIfTrue="1" operator="notEqual">
      <formula>#REF!</formula>
    </cfRule>
  </conditionalFormatting>
  <conditionalFormatting sqref="T92:U92">
    <cfRule type="cellIs" dxfId="140" priority="3" stopIfTrue="1" operator="notEqual">
      <formula>#REF!</formula>
    </cfRule>
    <cfRule type="cellIs" dxfId="139" priority="4" stopIfTrue="1" operator="notEqual">
      <formula>#REF!</formula>
    </cfRule>
  </conditionalFormatting>
  <conditionalFormatting sqref="T92:X92">
    <cfRule type="cellIs" dxfId="138" priority="1" stopIfTrue="1" operator="notEqual">
      <formula>#REF!</formula>
    </cfRule>
  </conditionalFormatting>
  <conditionalFormatting sqref="U87:X91 O88:Q92 R90:T91 R90:S95">
    <cfRule type="cellIs" dxfId="137" priority="11" stopIfTrue="1" operator="notEqual">
      <formula>#REF!</formula>
    </cfRule>
  </conditionalFormatting>
  <conditionalFormatting sqref="V70">
    <cfRule type="expression" dxfId="136" priority="21">
      <formula>X68-INT(X68)</formula>
    </cfRule>
  </conditionalFormatting>
  <conditionalFormatting sqref="Y90:Y95 D93:M98">
    <cfRule type="cellIs" dxfId="135" priority="25" stopIfTrue="1" operator="notEqual">
      <formula>#REF!</formula>
    </cfRule>
  </conditionalFormatting>
  <conditionalFormatting sqref="AB72">
    <cfRule type="expression" dxfId="134" priority="23">
      <formula>$AB$71&lt;&gt;0</formula>
    </cfRule>
  </conditionalFormatting>
  <hyperlinks>
    <hyperlink ref="O2" location="Index!A1" display="Return to Index" xr:uid="{00000000-0004-0000-2800-000000000000}"/>
  </hyperlinks>
  <printOptions horizontalCentered="1"/>
  <pageMargins left="0.25" right="0.25" top="0.2" bottom="0.2" header="0.5" footer="0.5"/>
  <pageSetup scale="10" pageOrder="overThenDown"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E31"/>
  <sheetViews>
    <sheetView showGridLines="0" workbookViewId="0">
      <selection activeCell="I90" sqref="I90"/>
    </sheetView>
  </sheetViews>
  <sheetFormatPr defaultColWidth="9.109375" defaultRowHeight="13.2"/>
  <cols>
    <col min="1" max="1" width="7" style="424" customWidth="1"/>
    <col min="2" max="2" width="93" style="424" customWidth="1"/>
    <col min="3" max="9" width="9.109375" style="424"/>
    <col min="10" max="10" width="11.33203125" style="424" customWidth="1"/>
    <col min="11" max="16384" width="9.109375" style="424"/>
  </cols>
  <sheetData>
    <row r="1" spans="1:5" ht="13.8" thickBot="1">
      <c r="B1" s="425" t="s">
        <v>1129</v>
      </c>
      <c r="D1" s="426" t="s">
        <v>1079</v>
      </c>
    </row>
    <row r="2" spans="1:5">
      <c r="B2" s="427" t="str">
        <f>'Smmy LIT-TSTC Chrts'!$A$2</f>
        <v>For the Year Ended August 31, 2022</v>
      </c>
    </row>
    <row r="3" spans="1:5">
      <c r="B3" s="427" t="str">
        <f>'Smmy LIT-TSTC Chrts'!$A$3</f>
        <v>Source: FY 2022 Annual Financial Report</v>
      </c>
    </row>
    <row r="5" spans="1:5" s="428" customFormat="1">
      <c r="B5" s="429" t="s">
        <v>631</v>
      </c>
    </row>
    <row r="6" spans="1:5" s="428" customFormat="1">
      <c r="B6" s="430"/>
    </row>
    <row r="7" spans="1:5" s="428" customFormat="1" ht="226.5" customHeight="1">
      <c r="B7" s="431" t="s">
        <v>630</v>
      </c>
      <c r="C7" s="432"/>
    </row>
    <row r="8" spans="1:5" s="428" customFormat="1" ht="263.25" customHeight="1">
      <c r="B8" s="431" t="s">
        <v>629</v>
      </c>
      <c r="C8" s="424"/>
      <c r="D8" s="424"/>
      <c r="E8" s="424"/>
    </row>
    <row r="9" spans="1:5" ht="64.5" customHeight="1">
      <c r="B9" s="433" t="str">
        <f>IF('TSTCH FGD'!$R$76="N/A","FN11.  N/A",$B$13&amp;$B$14&amp;$B$15&amp;$B$16&amp;$B$17&amp;$B$18&amp;$B$19&amp;$B$20&amp;$B$21&amp;$B$22&amp;$B$23)</f>
        <v>FN11: Of the net increase of $8,002,671 approximately $8.0 million represents revenues received but not yet expended.  This income is fully committed to program expenditures and capital disbursements.  The remaining $0 represents non-expendable funds from unrealized gains and additions to permanent endowments of approximately $0 and $0 respectively.  Unrealized gains and additions to permanent endowments do not contribute to the availability of the institution's operating cash as discussed in FN6 and FN7.</v>
      </c>
    </row>
    <row r="11" spans="1:5">
      <c r="D11" s="434"/>
    </row>
    <row r="13" spans="1:5">
      <c r="B13" s="424" t="s">
        <v>620</v>
      </c>
    </row>
    <row r="14" spans="1:5">
      <c r="A14" s="424">
        <v>69</v>
      </c>
      <c r="B14" s="434" t="str">
        <f>TEXT(IF('TSTCH FGD'!$M$85&lt;0,"N/A",'TSTCH FGD'!$M$85),"$* #,##0;$* (#,##0)")</f>
        <v>$8,002,671</v>
      </c>
    </row>
    <row r="15" spans="1:5">
      <c r="B15" s="424" t="s">
        <v>621</v>
      </c>
    </row>
    <row r="16" spans="1:5">
      <c r="A16" s="424">
        <v>61</v>
      </c>
      <c r="B16" s="435" t="str">
        <f>IF(ABS('TSTCH FGD'!$R$77)&gt;=1000000,TEXT('TSTCH FGD'!$R$77/1000000,"$* #,##0.0;$* (#,##0.0)")&amp;" million",IF(ABS('TSTCH FGD'!$R$77)&lt;1000,TEXT('TSTCH FGD'!$R$77,"$* #,##0;$* (#,##0)"),TEXT('TSTCH FGD'!$R$77/1000,"$* #,##0;$* (#,##0)")&amp;" thousand"))</f>
        <v>$8.0 million</v>
      </c>
    </row>
    <row r="17" spans="1:5">
      <c r="B17" s="424" t="s">
        <v>622</v>
      </c>
    </row>
    <row r="18" spans="1:5">
      <c r="A18" s="424">
        <v>62</v>
      </c>
      <c r="B18" s="435" t="str">
        <f>IF(ABS('TSTCH FGD'!$R$78)&gt;=1000000,TEXT('TSTCH FGD'!$R$78/1000000,"$* #,##0.0;$* (#,##0.0)")&amp;" million",IF(ABS('TSTCH FGD'!$R$78)&lt;1000,TEXT('TSTCH FGD'!$R$78,"$* #,##0;$* (#,##0)"),TEXT('TSTCH FGD'!$R$78/1000,"$* #,##0;$* (#,##0)")&amp;" thousand"))</f>
        <v>$0</v>
      </c>
    </row>
    <row r="19" spans="1:5">
      <c r="B19" s="424" t="s">
        <v>623</v>
      </c>
    </row>
    <row r="20" spans="1:5">
      <c r="A20" s="424">
        <v>64</v>
      </c>
      <c r="B20" s="435" t="str">
        <f>IF(ABS('TSTCH FGD'!$R$80)&gt;=1000000,TEXT('TSTCH FGD'!$R$80/1000000,"$* #,##0.0;$* (#,##0.0)")&amp;" million",IF(ABS('TSTCH FGD'!$R$80)&lt;1000,TEXT('TSTCH FGD'!$R$80,"$* #,##0;$* (#,##0)"),TEXT('TSTCH FGD'!$R$80/1000,"$* #,##0;$* (#,##0)")&amp;" thousand"))</f>
        <v>$0</v>
      </c>
    </row>
    <row r="21" spans="1:5">
      <c r="B21" s="424" t="s">
        <v>624</v>
      </c>
      <c r="E21" s="436"/>
    </row>
    <row r="22" spans="1:5">
      <c r="A22" s="424">
        <v>66</v>
      </c>
      <c r="B22" s="435" t="str">
        <f>IF(ABS('TSTCH FGD'!$R$82)&gt;=1000000,TEXT('TSTCH FGD'!$R$82/1000000,"$* #,##0.0;$* (#,##0.0)")&amp;" million",IF(ABS('TSTCH FGD'!$R$82)&lt;1000,TEXT('TSTCH FGD'!$R$82,"$* #,##0;$* (#,##0)"),TEXT('TSTCH FGD'!$R$82/1000,"$* #,##0;$* (#,##0)")&amp;" thousand"))</f>
        <v>$0</v>
      </c>
    </row>
    <row r="23" spans="1:5">
      <c r="B23" s="424" t="s">
        <v>625</v>
      </c>
      <c r="C23" s="435"/>
      <c r="E23" s="435"/>
    </row>
    <row r="25" spans="1:5">
      <c r="C25" s="435"/>
      <c r="E25" s="435"/>
    </row>
    <row r="27" spans="1:5">
      <c r="C27" s="435"/>
      <c r="E27" s="435"/>
    </row>
    <row r="29" spans="1:5">
      <c r="C29" s="435"/>
      <c r="E29" s="435"/>
    </row>
    <row r="31" spans="1:5">
      <c r="B31" s="437"/>
    </row>
  </sheetData>
  <hyperlinks>
    <hyperlink ref="D1" location="Index!A1" display="Return to Index" xr:uid="{00000000-0004-0000-2900-000000000000}"/>
  </hyperlinks>
  <pageMargins left="0.25" right="0.25" top="0.5" bottom="0.25" header="0.5" footer="0.5"/>
  <pageSetup scale="34"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indexed="47"/>
    <pageSetUpPr fitToPage="1"/>
  </sheetPr>
  <dimension ref="A1:E148"/>
  <sheetViews>
    <sheetView showGridLines="0" zoomScale="65" zoomScaleNormal="65" workbookViewId="0">
      <selection activeCell="I90" sqref="I90"/>
    </sheetView>
  </sheetViews>
  <sheetFormatPr defaultColWidth="9.109375" defaultRowHeight="12.75" customHeight="1"/>
  <cols>
    <col min="1" max="1" width="158.6640625" style="424" customWidth="1"/>
    <col min="2" max="2" width="9.109375" style="424"/>
    <col min="3" max="3" width="54.6640625" style="424" customWidth="1"/>
    <col min="4" max="4" width="20.6640625" style="424" customWidth="1"/>
    <col min="5" max="5" width="9.109375" style="715"/>
    <col min="6" max="16384" width="9.109375" style="424"/>
  </cols>
  <sheetData>
    <row r="1" spans="1:5" ht="28.8" thickBot="1">
      <c r="A1" s="714" t="s">
        <v>98</v>
      </c>
      <c r="B1" s="424" t="s">
        <v>1129</v>
      </c>
      <c r="C1" s="426" t="s">
        <v>1079</v>
      </c>
    </row>
    <row r="2" spans="1:5" ht="28.2">
      <c r="A2" s="716" t="str">
        <f>'Smmy LIT-TSTC Chrts'!$A$2</f>
        <v>For the Year Ended August 31, 2022</v>
      </c>
      <c r="C2" s="717" t="s">
        <v>62</v>
      </c>
    </row>
    <row r="3" spans="1:5" ht="28.2">
      <c r="A3" s="716" t="str">
        <f>'Smmy LIT-TSTC Chrts'!$A$3</f>
        <v>Source: FY 2022 Annual Financial Report</v>
      </c>
      <c r="C3" s="424" t="s">
        <v>63</v>
      </c>
    </row>
    <row r="5" spans="1:5" ht="12.75" customHeight="1">
      <c r="C5" s="424" t="s">
        <v>184</v>
      </c>
    </row>
    <row r="7" spans="1:5" ht="12.75" customHeight="1">
      <c r="C7" s="1149" t="s">
        <v>25</v>
      </c>
      <c r="D7" s="1149"/>
    </row>
    <row r="8" spans="1:5" ht="12.75" customHeight="1">
      <c r="C8" s="717"/>
      <c r="D8" s="719"/>
    </row>
    <row r="9" spans="1:5" ht="12.75" customHeight="1">
      <c r="C9" s="720" t="s">
        <v>0</v>
      </c>
      <c r="D9" s="721">
        <f>'TSTCWT Sum'!B15</f>
        <v>20104945</v>
      </c>
      <c r="E9" s="722">
        <f>ROUND(D9/$D$14,3)</f>
        <v>0.67700000000000005</v>
      </c>
    </row>
    <row r="10" spans="1:5" ht="12.75" customHeight="1">
      <c r="C10" s="720" t="s">
        <v>4</v>
      </c>
      <c r="D10" s="721">
        <f>'TSTCWT Sum'!B20</f>
        <v>2796495</v>
      </c>
      <c r="E10" s="722">
        <f t="shared" ref="E10:E12" si="0">ROUND(D10/$D$14,3)</f>
        <v>9.4E-2</v>
      </c>
    </row>
    <row r="11" spans="1:5" ht="12.75" customHeight="1">
      <c r="C11" s="720" t="s">
        <v>6</v>
      </c>
      <c r="D11" s="721">
        <f>'TSTCWT Sum'!B23</f>
        <v>4940500</v>
      </c>
      <c r="E11" s="722">
        <f t="shared" si="0"/>
        <v>0.16600000000000001</v>
      </c>
    </row>
    <row r="12" spans="1:5" ht="12.75" customHeight="1">
      <c r="C12" s="720" t="s">
        <v>8</v>
      </c>
      <c r="D12" s="721">
        <f>'TSTCWT Sum'!B32</f>
        <v>1865790</v>
      </c>
      <c r="E12" s="722">
        <f t="shared" si="0"/>
        <v>6.3E-2</v>
      </c>
    </row>
    <row r="13" spans="1:5" ht="12.75" customHeight="1">
      <c r="C13" s="717"/>
      <c r="D13" s="719"/>
      <c r="E13" s="722"/>
    </row>
    <row r="14" spans="1:5" ht="12.75" customHeight="1">
      <c r="C14" s="723" t="s">
        <v>67</v>
      </c>
      <c r="D14" s="724">
        <f>SUM(D9:D13)</f>
        <v>29707730</v>
      </c>
      <c r="E14" s="722">
        <f>SUM(E9:E13)</f>
        <v>1</v>
      </c>
    </row>
    <row r="20" spans="3:3" ht="12.75" customHeight="1">
      <c r="C20" s="424" t="s">
        <v>88</v>
      </c>
    </row>
    <row r="21" spans="3:3" ht="12.75" customHeight="1">
      <c r="C21" s="424" t="s">
        <v>89</v>
      </c>
    </row>
    <row r="22" spans="3:3" ht="12.75" customHeight="1">
      <c r="C22" s="424" t="s">
        <v>90</v>
      </c>
    </row>
    <row r="23" spans="3:3" ht="12.75" customHeight="1">
      <c r="C23" s="424" t="s">
        <v>91</v>
      </c>
    </row>
    <row r="47" spans="1:1" ht="12.75" customHeight="1">
      <c r="A47" s="1148" t="str">
        <f>C14&amp;" "&amp;TEXT(D14,"$#,###")</f>
        <v>Total Operating Sources $29,707,730</v>
      </c>
    </row>
    <row r="48" spans="1:1" ht="12.75" customHeight="1">
      <c r="A48" s="1148"/>
    </row>
    <row r="52" spans="3:5" ht="12.75" customHeight="1">
      <c r="C52" s="718" t="s">
        <v>25</v>
      </c>
      <c r="D52" s="719"/>
    </row>
    <row r="54" spans="3:5" ht="12.75" customHeight="1">
      <c r="C54" s="720" t="s">
        <v>1</v>
      </c>
      <c r="D54" s="721">
        <f>'TSTCWT Sum'!B10</f>
        <v>18736693</v>
      </c>
      <c r="E54" s="722">
        <f>ROUND(D54/$D$67,3)</f>
        <v>0.63100000000000001</v>
      </c>
    </row>
    <row r="55" spans="3:5" ht="12.75" customHeight="1">
      <c r="C55" s="720" t="s">
        <v>72</v>
      </c>
      <c r="D55" s="721">
        <f>'TSTCWT Sum'!B11</f>
        <v>397587</v>
      </c>
      <c r="E55" s="722">
        <f t="shared" ref="E55:E66" si="1">ROUND(D55/$D$67,3)</f>
        <v>1.2999999999999999E-2</v>
      </c>
    </row>
    <row r="56" spans="3:5" ht="12.75" customHeight="1">
      <c r="C56" s="725"/>
      <c r="D56" s="721"/>
      <c r="E56" s="722"/>
    </row>
    <row r="57" spans="3:5" ht="12.75" customHeight="1">
      <c r="C57" s="720" t="s">
        <v>1334</v>
      </c>
      <c r="D57" s="721">
        <f>'TSTCWT Sum'!B13</f>
        <v>970665</v>
      </c>
      <c r="E57" s="722">
        <f t="shared" si="1"/>
        <v>3.3000000000000002E-2</v>
      </c>
    </row>
    <row r="58" spans="3:5" ht="12.75" customHeight="1">
      <c r="C58" s="725" t="s">
        <v>41</v>
      </c>
      <c r="D58" s="721">
        <f>'TSTCWT Sum'!B14</f>
        <v>0</v>
      </c>
      <c r="E58" s="722">
        <f t="shared" si="1"/>
        <v>0</v>
      </c>
    </row>
    <row r="59" spans="3:5" ht="12.75" customHeight="1">
      <c r="C59" s="720" t="s">
        <v>87</v>
      </c>
      <c r="D59" s="721">
        <f>'TSTCWT Sum'!B20</f>
        <v>2796495</v>
      </c>
      <c r="E59" s="722">
        <f t="shared" si="1"/>
        <v>9.4E-2</v>
      </c>
    </row>
    <row r="60" spans="3:5" ht="12.75" customHeight="1">
      <c r="C60" s="720" t="s">
        <v>73</v>
      </c>
      <c r="D60" s="721">
        <f>'TSTCWT Sum'!B23</f>
        <v>4940500</v>
      </c>
      <c r="E60" s="722">
        <f t="shared" si="1"/>
        <v>0.16600000000000001</v>
      </c>
    </row>
    <row r="61" spans="3:5" ht="12.75" customHeight="1">
      <c r="C61" s="720" t="s">
        <v>74</v>
      </c>
      <c r="D61" s="721">
        <f>'TSTCWT Sum'!B26</f>
        <v>-3426</v>
      </c>
      <c r="E61" s="722">
        <f t="shared" si="1"/>
        <v>0</v>
      </c>
    </row>
    <row r="62" spans="3:5" ht="12.75" customHeight="1">
      <c r="C62" s="720" t="s">
        <v>27</v>
      </c>
      <c r="D62" s="721">
        <f>'TSTCWT Sum'!B27</f>
        <v>10750</v>
      </c>
      <c r="E62" s="722">
        <f t="shared" si="1"/>
        <v>0</v>
      </c>
    </row>
    <row r="63" spans="3:5" ht="12.75" customHeight="1">
      <c r="C63" s="720" t="s">
        <v>75</v>
      </c>
      <c r="D63" s="721">
        <f>'TSTCWT Sum'!B28</f>
        <v>107967</v>
      </c>
      <c r="E63" s="722">
        <f t="shared" si="1"/>
        <v>4.0000000000000001E-3</v>
      </c>
    </row>
    <row r="64" spans="3:5" ht="12.75" customHeight="1">
      <c r="C64" s="720" t="s">
        <v>76</v>
      </c>
      <c r="D64" s="721">
        <f>'TSTCWT Sum'!B29</f>
        <v>1199002</v>
      </c>
      <c r="E64" s="722">
        <f t="shared" si="1"/>
        <v>0.04</v>
      </c>
    </row>
    <row r="65" spans="1:5" ht="12.75" customHeight="1">
      <c r="C65" s="720" t="s">
        <v>123</v>
      </c>
      <c r="D65" s="721">
        <f>'TSTCWT Sum'!B30</f>
        <v>551497</v>
      </c>
      <c r="E65" s="722">
        <f t="shared" si="1"/>
        <v>1.9E-2</v>
      </c>
    </row>
    <row r="66" spans="1:5" ht="12.75" customHeight="1">
      <c r="C66" s="720" t="s">
        <v>51</v>
      </c>
      <c r="D66" s="721">
        <f>'TSTCWT Sum'!B31</f>
        <v>0</v>
      </c>
      <c r="E66" s="722">
        <f t="shared" si="1"/>
        <v>0</v>
      </c>
    </row>
    <row r="67" spans="1:5" ht="12.75" customHeight="1">
      <c r="C67" s="723" t="s">
        <v>67</v>
      </c>
      <c r="D67" s="724">
        <f>SUM(D54:D66)</f>
        <v>29707730</v>
      </c>
      <c r="E67" s="726">
        <f>SUM(E54:E66)</f>
        <v>1</v>
      </c>
    </row>
    <row r="80" spans="1:5" ht="12.75" customHeight="1">
      <c r="A80" s="727"/>
    </row>
    <row r="81" spans="1:1" ht="12.75" customHeight="1">
      <c r="A81" s="727"/>
    </row>
    <row r="82" spans="1:1" ht="12.75" customHeight="1">
      <c r="A82" s="727"/>
    </row>
    <row r="83" spans="1:1" ht="12.75" customHeight="1">
      <c r="A83" s="727"/>
    </row>
    <row r="84" spans="1:1" ht="12.75" customHeight="1">
      <c r="A84" s="727"/>
    </row>
    <row r="85" spans="1:1" ht="12.75" customHeight="1">
      <c r="A85" s="727"/>
    </row>
    <row r="86" spans="1:1" ht="12.75" customHeight="1">
      <c r="A86" s="727"/>
    </row>
    <row r="87" spans="1:1" ht="12.75" customHeight="1">
      <c r="A87" s="727"/>
    </row>
    <row r="88" spans="1:1" ht="12.75" customHeight="1">
      <c r="A88" s="727"/>
    </row>
    <row r="89" spans="1:1" ht="12.75" customHeight="1">
      <c r="A89" s="727"/>
    </row>
    <row r="90" spans="1:1" ht="12.75" customHeight="1">
      <c r="A90" s="727"/>
    </row>
    <row r="91" spans="1:1" ht="12.75" customHeight="1">
      <c r="A91" s="727"/>
    </row>
    <row r="92" spans="1:1" ht="12.75" customHeight="1">
      <c r="A92" s="1148" t="str">
        <f>C67&amp;" "&amp;TEXT(D67,"$#,###")</f>
        <v>Total Operating Sources $29,707,730</v>
      </c>
    </row>
    <row r="93" spans="1:1" ht="12.75" customHeight="1">
      <c r="A93" s="1148"/>
    </row>
    <row r="94" spans="1:1" ht="12.75" customHeight="1">
      <c r="A94" s="727"/>
    </row>
    <row r="95" spans="1:1" ht="12.75" customHeight="1">
      <c r="A95" s="727"/>
    </row>
    <row r="96" spans="1:1" ht="12.75" customHeight="1">
      <c r="A96" s="727"/>
    </row>
    <row r="97" spans="1:5" ht="12.75" customHeight="1">
      <c r="A97" s="727"/>
    </row>
    <row r="98" spans="1:5" ht="12.75" customHeight="1">
      <c r="A98" s="727"/>
    </row>
    <row r="100" spans="1:5" ht="12.75" customHeight="1">
      <c r="C100" s="1149" t="s">
        <v>13</v>
      </c>
      <c r="D100" s="1149"/>
    </row>
    <row r="101" spans="1:5" ht="12.75" customHeight="1">
      <c r="C101" s="1149"/>
      <c r="D101" s="1149"/>
    </row>
    <row r="102" spans="1:5" ht="12.75" customHeight="1">
      <c r="C102" s="728" t="s">
        <v>14</v>
      </c>
      <c r="D102" s="721">
        <f>'TSTCWT Sum'!B36</f>
        <v>10029648</v>
      </c>
      <c r="E102" s="722">
        <f>ROUND(D102/$D$114,3)</f>
        <v>0.36299999999999999</v>
      </c>
    </row>
    <row r="103" spans="1:5" ht="12.75" customHeight="1">
      <c r="C103" s="729" t="s">
        <v>15</v>
      </c>
      <c r="D103" s="721">
        <f>'TSTCWT Sum'!B37</f>
        <v>0</v>
      </c>
      <c r="E103" s="722">
        <f t="shared" ref="E103:E112" si="2">ROUND(D103/$D$114,3)</f>
        <v>0</v>
      </c>
    </row>
    <row r="104" spans="1:5" ht="12.75" customHeight="1">
      <c r="C104" s="729" t="s">
        <v>16</v>
      </c>
      <c r="D104" s="721">
        <f>'TSTCWT Sum'!B38</f>
        <v>0</v>
      </c>
      <c r="E104" s="722">
        <f t="shared" si="2"/>
        <v>0</v>
      </c>
    </row>
    <row r="105" spans="1:5" ht="12.75" customHeight="1">
      <c r="C105" s="728" t="s">
        <v>17</v>
      </c>
      <c r="D105" s="721">
        <f>'TSTCWT Sum'!B39</f>
        <v>3797102</v>
      </c>
      <c r="E105" s="722">
        <f t="shared" si="2"/>
        <v>0.13800000000000001</v>
      </c>
    </row>
    <row r="106" spans="1:5" ht="12.75" customHeight="1">
      <c r="C106" s="728" t="s">
        <v>18</v>
      </c>
      <c r="D106" s="721">
        <f>'TSTCWT Sum'!B40</f>
        <v>3215135</v>
      </c>
      <c r="E106" s="722">
        <f t="shared" si="2"/>
        <v>0.11600000000000001</v>
      </c>
    </row>
    <row r="107" spans="1:5" ht="12.75" customHeight="1">
      <c r="C107" s="728" t="s">
        <v>19</v>
      </c>
      <c r="D107" s="721">
        <f>'TSTCWT Sum'!B41</f>
        <v>2778246</v>
      </c>
      <c r="E107" s="722">
        <f t="shared" si="2"/>
        <v>0.10100000000000001</v>
      </c>
    </row>
    <row r="108" spans="1:5" ht="12.75" customHeight="1">
      <c r="C108" s="728" t="s">
        <v>77</v>
      </c>
      <c r="D108" s="721">
        <f>'TSTCWT Sum'!B42</f>
        <v>3034105</v>
      </c>
      <c r="E108" s="722">
        <f t="shared" si="2"/>
        <v>0.11</v>
      </c>
    </row>
    <row r="109" spans="1:5" ht="12.75" customHeight="1">
      <c r="C109" s="728" t="s">
        <v>78</v>
      </c>
      <c r="D109" s="721">
        <f>'TSTCWT Sum'!B43</f>
        <v>2298565</v>
      </c>
      <c r="E109" s="722">
        <f t="shared" si="2"/>
        <v>8.3000000000000004E-2</v>
      </c>
    </row>
    <row r="110" spans="1:5" ht="12.75" customHeight="1">
      <c r="C110" s="728" t="s">
        <v>22</v>
      </c>
      <c r="D110" s="721">
        <f>'TSTCWT Sum'!B44</f>
        <v>956983</v>
      </c>
      <c r="E110" s="722">
        <f t="shared" si="2"/>
        <v>3.5000000000000003E-2</v>
      </c>
    </row>
    <row r="111" spans="1:5" ht="12.75" customHeight="1">
      <c r="C111" s="720" t="s">
        <v>29</v>
      </c>
      <c r="D111" s="721">
        <f>'TSTCWT Sum'!B45</f>
        <v>884904</v>
      </c>
      <c r="E111" s="722">
        <f t="shared" si="2"/>
        <v>3.2000000000000001E-2</v>
      </c>
    </row>
    <row r="112" spans="1:5" ht="12.75" customHeight="1">
      <c r="C112" s="720" t="s">
        <v>52</v>
      </c>
      <c r="D112" s="721">
        <f>'TSTCWT Sum'!B46</f>
        <v>603060</v>
      </c>
      <c r="E112" s="722">
        <f t="shared" si="2"/>
        <v>2.1999999999999999E-2</v>
      </c>
    </row>
    <row r="113" spans="3:5" ht="12.75" customHeight="1">
      <c r="C113" s="717"/>
      <c r="D113" s="717"/>
    </row>
    <row r="114" spans="3:5" ht="12.75" customHeight="1">
      <c r="C114" s="730" t="s">
        <v>68</v>
      </c>
      <c r="D114" s="724">
        <f>SUM(D102:D113)</f>
        <v>27597748</v>
      </c>
      <c r="E114" s="726">
        <f>SUM(E102:E113)</f>
        <v>1</v>
      </c>
    </row>
    <row r="116" spans="3:5" ht="12.75" customHeight="1">
      <c r="C116" s="731"/>
    </row>
    <row r="131" spans="1:1" ht="12.75" customHeight="1">
      <c r="A131" s="720"/>
    </row>
    <row r="136" spans="1:1" ht="12.75" customHeight="1">
      <c r="A136" s="1148" t="str">
        <f>C114&amp;" "&amp;TEXT(D114,"$#,###")</f>
        <v>Total Operating Uses $27,597,748</v>
      </c>
    </row>
    <row r="137" spans="1:1" ht="12.75" customHeight="1">
      <c r="A137" s="1148"/>
    </row>
    <row r="139" spans="1:1" ht="16.5" customHeight="1">
      <c r="A139" s="732" t="s">
        <v>69</v>
      </c>
    </row>
    <row r="140" spans="1:1" ht="19.5" customHeight="1">
      <c r="A140" s="720" t="s">
        <v>55</v>
      </c>
    </row>
    <row r="141" spans="1:1" ht="13.5" customHeight="1"/>
    <row r="142" spans="1:1" ht="13.5" customHeight="1"/>
    <row r="143" spans="1:1" ht="13.5" customHeight="1"/>
    <row r="144" spans="1:1" ht="13.5" customHeight="1"/>
    <row r="145" spans="1:1" ht="13.5" customHeight="1"/>
    <row r="146" spans="1:1" ht="12.75" customHeight="1">
      <c r="A146" s="623"/>
    </row>
    <row r="147" spans="1:1" ht="12.75" customHeight="1">
      <c r="A147" s="623"/>
    </row>
    <row r="148" spans="1:1" ht="12.75" customHeight="1">
      <c r="A148" s="623"/>
    </row>
  </sheetData>
  <mergeCells count="6">
    <mergeCell ref="A136:A137"/>
    <mergeCell ref="C101:D101"/>
    <mergeCell ref="C7:D7"/>
    <mergeCell ref="C100:D100"/>
    <mergeCell ref="A47:A48"/>
    <mergeCell ref="A92:A93"/>
  </mergeCells>
  <hyperlinks>
    <hyperlink ref="C1" location="Index!A1" display="Return to Index" xr:uid="{00000000-0004-0000-2A00-000000000000}"/>
  </hyperlinks>
  <printOptions horizontalCentered="1"/>
  <pageMargins left="0.5" right="0.5" top="0.25" bottom="0.25" header="0" footer="0.25"/>
  <pageSetup scale="42" orientation="portrait" r:id="rId1"/>
  <headerFooter alignWithMargins="0"/>
  <rowBreaks count="1" manualBreakCount="1">
    <brk id="118" max="16383" man="1"/>
  </rowBreaks>
  <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ransitionEvaluation="1" transitionEntry="1">
    <tabColor indexed="13"/>
  </sheetPr>
  <dimension ref="A1:AD74"/>
  <sheetViews>
    <sheetView showGridLines="0" zoomScale="85" zoomScaleNormal="85" workbookViewId="0">
      <pane xSplit="2" ySplit="6" topLeftCell="C7" activePane="bottomRight" state="frozen"/>
      <selection activeCell="I90" sqref="I90"/>
      <selection pane="topRight" activeCell="I90" sqref="I90"/>
      <selection pane="bottomLeft" activeCell="I90" sqref="I90"/>
      <selection pane="bottomRight" activeCell="I90" sqref="I90"/>
    </sheetView>
  </sheetViews>
  <sheetFormatPr defaultColWidth="9.109375" defaultRowHeight="13.2"/>
  <cols>
    <col min="1" max="1" width="61.6640625" style="424" customWidth="1"/>
    <col min="2" max="2" width="17.88671875" style="424" customWidth="1"/>
    <col min="3" max="3" width="14.6640625" style="428" customWidth="1"/>
    <col min="4" max="4" width="14" style="428" customWidth="1"/>
    <col min="5" max="5" width="13.109375" style="428" customWidth="1"/>
    <col min="6" max="6" width="19.88671875" style="428" customWidth="1"/>
    <col min="7" max="7" width="18.44140625" style="428" customWidth="1"/>
    <col min="8" max="8" width="24.33203125" style="428" customWidth="1"/>
    <col min="9" max="9" width="15.88671875" style="428" customWidth="1"/>
    <col min="10" max="10" width="15.6640625" style="428" customWidth="1"/>
    <col min="11" max="11" width="15.44140625" style="428" customWidth="1"/>
    <col min="12" max="12" width="14.44140625" style="428" customWidth="1"/>
    <col min="13" max="14" width="14.33203125" style="428" customWidth="1"/>
    <col min="15" max="15" width="12" style="428" customWidth="1"/>
    <col min="16" max="16" width="9.5546875" style="428" customWidth="1"/>
    <col min="17" max="17" width="9.109375" style="428"/>
    <col min="18" max="16384" width="9.109375" style="424"/>
  </cols>
  <sheetData>
    <row r="1" spans="1:15" ht="16.8" thickTop="1" thickBot="1">
      <c r="A1" s="614" t="str">
        <f>'TSTCWT Chrts'!$A$1</f>
        <v>Texas State Technical College - West Texas</v>
      </c>
      <c r="B1" s="447" t="s">
        <v>1129</v>
      </c>
      <c r="C1" s="447"/>
      <c r="D1" s="1233" t="s">
        <v>1079</v>
      </c>
      <c r="E1" s="1234"/>
      <c r="F1" s="1156" t="s">
        <v>1080</v>
      </c>
      <c r="G1" s="1156"/>
      <c r="H1" s="1156"/>
      <c r="I1" s="1156"/>
      <c r="J1" s="1164" t="s">
        <v>1081</v>
      </c>
      <c r="K1" s="1165"/>
      <c r="L1" s="1165"/>
      <c r="M1" s="1165"/>
      <c r="N1" s="1165"/>
      <c r="O1" s="1166"/>
    </row>
    <row r="2" spans="1:15" ht="15.6">
      <c r="A2" s="615" t="str">
        <f>'Smmy LIT-TSTC Chrts'!$A$2</f>
        <v>For the Year Ended August 31, 2022</v>
      </c>
      <c r="B2" s="447"/>
      <c r="C2" s="447"/>
      <c r="D2" s="616"/>
      <c r="E2" s="616"/>
      <c r="F2" s="616"/>
      <c r="J2" s="616"/>
      <c r="K2" s="616"/>
      <c r="L2" s="616"/>
      <c r="M2" s="616"/>
    </row>
    <row r="3" spans="1:15" ht="15.6">
      <c r="A3" s="615" t="str">
        <f>'Smmy LIT-TSTC Chrts'!$A$3</f>
        <v>Source: FY 2022 Annual Financial Report</v>
      </c>
      <c r="B3" s="447"/>
      <c r="C3" s="447"/>
    </row>
    <row r="4" spans="1:15" ht="13.5" customHeight="1">
      <c r="B4" s="436"/>
      <c r="C4" s="439"/>
      <c r="D4" s="1167" t="s">
        <v>80</v>
      </c>
      <c r="E4" s="1167" t="s">
        <v>1053</v>
      </c>
    </row>
    <row r="5" spans="1:15" ht="17.399999999999999">
      <c r="A5" s="617" t="str">
        <f>'Smmy LIT-TSTC Chrts'!$C$34</f>
        <v>Summary Worksheet FY 2022</v>
      </c>
      <c r="B5" s="618" t="s">
        <v>86</v>
      </c>
      <c r="C5" s="618" t="s">
        <v>122</v>
      </c>
      <c r="D5" s="1168"/>
      <c r="E5" s="1168"/>
      <c r="G5" s="620" t="s">
        <v>1082</v>
      </c>
      <c r="I5" s="621" t="s">
        <v>1406</v>
      </c>
      <c r="J5" s="622" t="s">
        <v>1054</v>
      </c>
    </row>
    <row r="6" spans="1:15" ht="13.5" customHeight="1">
      <c r="A6" s="623" t="s">
        <v>160</v>
      </c>
      <c r="B6" s="624"/>
      <c r="C6" s="625">
        <f>VLOOKUP($F$6,FTSELU,9,FALSE)</f>
        <v>755.61</v>
      </c>
      <c r="F6" s="428">
        <f>VLOOKUP($A$1,Names!$B$9:$E$116,2,FALSE)</f>
        <v>9932</v>
      </c>
      <c r="J6" s="626"/>
    </row>
    <row r="7" spans="1:15">
      <c r="I7" s="627" t="s">
        <v>1083</v>
      </c>
      <c r="J7" s="628"/>
    </row>
    <row r="8" spans="1:15">
      <c r="A8" s="629" t="s">
        <v>70</v>
      </c>
      <c r="B8" s="629"/>
      <c r="C8" s="630"/>
      <c r="I8" s="631">
        <f>VLOOKUP($F$6,FTSELU,11,FALSE)</f>
        <v>47.85</v>
      </c>
      <c r="J8" s="626"/>
    </row>
    <row r="9" spans="1:15" ht="12.75" customHeight="1" thickBot="1">
      <c r="A9" s="623" t="s">
        <v>0</v>
      </c>
      <c r="B9" s="632"/>
      <c r="C9" s="632"/>
      <c r="J9" s="626"/>
    </row>
    <row r="10" spans="1:15" ht="12.75" customHeight="1" thickTop="1">
      <c r="A10" s="424" t="s">
        <v>1</v>
      </c>
      <c r="B10" s="633">
        <f>'TSTCWT FGD'!M10</f>
        <v>18736693</v>
      </c>
      <c r="C10" s="633">
        <f>ROUND(B10/$C$6,0)</f>
        <v>24797</v>
      </c>
      <c r="D10" s="470">
        <f>'TSTCWT FGD'!F10</f>
        <v>0</v>
      </c>
      <c r="E10" s="470"/>
      <c r="F10" s="634">
        <f>B10-(SUM(D10:E10))</f>
        <v>18736693</v>
      </c>
      <c r="G10" s="635" t="s">
        <v>1</v>
      </c>
      <c r="H10" s="636"/>
      <c r="I10" s="637" t="s">
        <v>1084</v>
      </c>
      <c r="J10" s="638">
        <f>ROUND(F10/$C$6,0)</f>
        <v>24797</v>
      </c>
    </row>
    <row r="11" spans="1:15" ht="12.75" customHeight="1" thickBot="1">
      <c r="A11" s="424" t="s">
        <v>2</v>
      </c>
      <c r="B11" s="639">
        <f>'TSTCWT FGD'!M11</f>
        <v>397587</v>
      </c>
      <c r="C11" s="434">
        <f t="shared" ref="C11:C14" si="0">ROUND(B11/$C$6,0)</f>
        <v>526</v>
      </c>
      <c r="D11" s="639">
        <f>'TSTCWT FGD'!F11</f>
        <v>0</v>
      </c>
      <c r="E11" s="447"/>
      <c r="F11" s="640">
        <f t="shared" ref="F11:F14" si="1">B11-(SUM(D11:E11))</f>
        <v>397587</v>
      </c>
      <c r="G11" s="641">
        <f>SUM(F10:F11)</f>
        <v>19134280</v>
      </c>
      <c r="H11" s="642"/>
      <c r="I11" s="643">
        <f>ROUND($G$11/$C$6,0)</f>
        <v>25323</v>
      </c>
      <c r="J11" s="644">
        <f t="shared" ref="J11:J14" si="2">ROUND(F11/$C$6,0)</f>
        <v>526</v>
      </c>
    </row>
    <row r="12" spans="1:15" ht="12.75" hidden="1" customHeight="1" thickTop="1" thickBot="1">
      <c r="A12" s="424" t="s">
        <v>1366</v>
      </c>
      <c r="B12" s="639"/>
      <c r="C12" s="434"/>
      <c r="D12" s="639"/>
      <c r="E12" s="447"/>
      <c r="F12" s="645"/>
      <c r="J12" s="644"/>
      <c r="O12" s="646"/>
    </row>
    <row r="13" spans="1:15" ht="12.75" customHeight="1" thickTop="1">
      <c r="A13" s="424" t="s">
        <v>1334</v>
      </c>
      <c r="B13" s="639">
        <f>'TSTCWT FGD'!M13</f>
        <v>970665</v>
      </c>
      <c r="C13" s="434">
        <f t="shared" si="0"/>
        <v>1285</v>
      </c>
      <c r="D13" s="639">
        <f>'TSTCWT FGD'!F13</f>
        <v>0</v>
      </c>
      <c r="E13" s="447"/>
      <c r="F13" s="647">
        <f t="shared" si="1"/>
        <v>970665</v>
      </c>
      <c r="G13" s="648" t="s">
        <v>81</v>
      </c>
      <c r="H13" s="649"/>
      <c r="I13" s="650" t="s">
        <v>1085</v>
      </c>
      <c r="J13" s="644">
        <f t="shared" si="2"/>
        <v>1285</v>
      </c>
    </row>
    <row r="14" spans="1:15" ht="12.75" customHeight="1" thickBot="1">
      <c r="A14" s="424" t="s">
        <v>49</v>
      </c>
      <c r="B14" s="639">
        <f>'TSTCWT FGD'!M14</f>
        <v>0</v>
      </c>
      <c r="C14" s="434">
        <f t="shared" si="0"/>
        <v>0</v>
      </c>
      <c r="D14" s="639">
        <f>'TSTCWT FGD'!F14</f>
        <v>0</v>
      </c>
      <c r="E14" s="447"/>
      <c r="F14" s="645">
        <f t="shared" si="1"/>
        <v>0</v>
      </c>
      <c r="G14" s="651">
        <f>SUM(F13:F14)</f>
        <v>970665</v>
      </c>
      <c r="H14" s="652"/>
      <c r="I14" s="653">
        <f>ROUND($G$11/$I$8,0)</f>
        <v>399880</v>
      </c>
      <c r="J14" s="654">
        <f t="shared" si="2"/>
        <v>0</v>
      </c>
    </row>
    <row r="15" spans="1:15" ht="12.75" customHeight="1" thickTop="1">
      <c r="A15" s="655" t="s">
        <v>3</v>
      </c>
      <c r="B15" s="656">
        <f>SUM(B10:B14)</f>
        <v>20104945</v>
      </c>
      <c r="C15" s="656">
        <f>SUM(C10:C14)</f>
        <v>26608</v>
      </c>
      <c r="D15" s="656">
        <f>SUM(D10:D14)</f>
        <v>0</v>
      </c>
      <c r="E15" s="656">
        <f>SUM(E10:E14)</f>
        <v>0</v>
      </c>
      <c r="F15" s="657">
        <f>SUM(F10:F14)</f>
        <v>20104945</v>
      </c>
      <c r="I15" s="658"/>
      <c r="J15" s="659">
        <f>SUM(J10:J14)</f>
        <v>26608</v>
      </c>
    </row>
    <row r="16" spans="1:15">
      <c r="B16" s="660"/>
      <c r="C16" s="424"/>
      <c r="J16" s="626"/>
    </row>
    <row r="17" spans="1:30" ht="12.75" customHeight="1">
      <c r="A17" s="623" t="s">
        <v>4</v>
      </c>
      <c r="B17" s="639"/>
      <c r="C17" s="424"/>
      <c r="J17" s="626"/>
    </row>
    <row r="18" spans="1:30">
      <c r="A18" s="424" t="s">
        <v>39</v>
      </c>
      <c r="B18" s="633">
        <f>'TSTCWT FGD'!M29</f>
        <v>2792398</v>
      </c>
      <c r="C18" s="633">
        <f t="shared" ref="C18:C19" si="3">ROUND(B18/$C$6,0)</f>
        <v>3696</v>
      </c>
      <c r="D18" s="470">
        <f>'TSTCWT FGD'!$F$29</f>
        <v>0</v>
      </c>
      <c r="E18" s="470"/>
      <c r="F18" s="470">
        <f t="shared" ref="F18:F19" si="4">B18-(SUM(D18:E18))</f>
        <v>2792398</v>
      </c>
      <c r="J18" s="638">
        <f>ROUND(F18/$C$6,0)</f>
        <v>3696</v>
      </c>
    </row>
    <row r="19" spans="1:30" ht="13.8" thickBot="1">
      <c r="A19" s="424" t="s">
        <v>40</v>
      </c>
      <c r="B19" s="639">
        <f>'TSTCWT FGD'!M42</f>
        <v>4097</v>
      </c>
      <c r="C19" s="434">
        <f t="shared" si="3"/>
        <v>5</v>
      </c>
      <c r="D19" s="447">
        <f>'TSTCWT FGD'!$F$42</f>
        <v>0</v>
      </c>
      <c r="E19" s="447"/>
      <c r="F19" s="447">
        <f t="shared" si="4"/>
        <v>4097</v>
      </c>
      <c r="J19" s="644">
        <f>ROUND(F19/$C$6,0)</f>
        <v>5</v>
      </c>
    </row>
    <row r="20" spans="1:30" ht="14.4" thickTop="1" thickBot="1">
      <c r="A20" s="655" t="s">
        <v>5</v>
      </c>
      <c r="B20" s="656">
        <f>SUM(B18:B19)</f>
        <v>2796495</v>
      </c>
      <c r="C20" s="656">
        <f>SUM(C18:C19)</f>
        <v>3701</v>
      </c>
      <c r="D20" s="501">
        <f>SUM(D18:D19)</f>
        <v>0</v>
      </c>
      <c r="E20" s="661">
        <f>SUM(E18:E19)</f>
        <v>0</v>
      </c>
      <c r="F20" s="662">
        <f>SUM(F18:F19)</f>
        <v>2796495</v>
      </c>
      <c r="G20" s="663" t="s">
        <v>26</v>
      </c>
      <c r="H20" s="664"/>
      <c r="J20" s="665">
        <f>SUM(J18:J19)</f>
        <v>3701</v>
      </c>
    </row>
    <row r="21" spans="1:30" ht="12.75" customHeight="1" thickTop="1">
      <c r="B21" s="666"/>
      <c r="C21" s="424"/>
      <c r="F21" s="667"/>
      <c r="J21" s="626"/>
    </row>
    <row r="22" spans="1:30" ht="14.25" customHeight="1" thickBot="1">
      <c r="A22" s="623" t="s">
        <v>6</v>
      </c>
      <c r="B22" s="666"/>
      <c r="C22" s="424"/>
      <c r="J22" s="626"/>
    </row>
    <row r="23" spans="1:30" ht="14.4" thickTop="1" thickBot="1">
      <c r="A23" s="655" t="s">
        <v>7</v>
      </c>
      <c r="B23" s="668">
        <f>'TSTCWT FGD'!M47</f>
        <v>4940500</v>
      </c>
      <c r="C23" s="656">
        <f>ROUND(B23/$C$6,0)</f>
        <v>6538</v>
      </c>
      <c r="D23" s="501">
        <f>'TSTCWT FGD'!F47</f>
        <v>0</v>
      </c>
      <c r="E23" s="661"/>
      <c r="F23" s="662">
        <f>B23-(SUM(D23:E23))</f>
        <v>4940500</v>
      </c>
      <c r="G23" s="669" t="s">
        <v>73</v>
      </c>
      <c r="H23" s="664"/>
      <c r="J23" s="670">
        <f>ROUND(F23/$C$6,0)</f>
        <v>6538</v>
      </c>
    </row>
    <row r="24" spans="1:30" ht="13.8" thickTop="1">
      <c r="B24" s="666"/>
      <c r="C24" s="424"/>
      <c r="J24" s="626"/>
    </row>
    <row r="25" spans="1:30">
      <c r="A25" s="623" t="s">
        <v>8</v>
      </c>
      <c r="B25" s="666"/>
      <c r="C25" s="424"/>
      <c r="J25" s="626"/>
    </row>
    <row r="26" spans="1:30">
      <c r="A26" s="424" t="s">
        <v>42</v>
      </c>
      <c r="B26" s="633">
        <f>'TSTCWT FGD'!M50</f>
        <v>-3426</v>
      </c>
      <c r="C26" s="633">
        <f t="shared" ref="C26:C31" si="5">ROUND(B26/$C$6,0)</f>
        <v>-5</v>
      </c>
      <c r="D26" s="470">
        <f>'TSTCWT FGD'!F50</f>
        <v>0</v>
      </c>
      <c r="E26" s="470"/>
      <c r="F26" s="470">
        <f t="shared" ref="F26:F31" si="6">B26-(SUM(D26:E26))</f>
        <v>-3426</v>
      </c>
      <c r="J26" s="638">
        <f>ROUND(F26/$C$6,0)</f>
        <v>-5</v>
      </c>
    </row>
    <row r="27" spans="1:30">
      <c r="A27" s="424" t="s">
        <v>9</v>
      </c>
      <c r="B27" s="639">
        <f>'TSTCWT FGD'!M51</f>
        <v>10750</v>
      </c>
      <c r="C27" s="434">
        <f t="shared" si="5"/>
        <v>14</v>
      </c>
      <c r="D27" s="639">
        <f>'TSTCWT FGD'!F51</f>
        <v>0</v>
      </c>
      <c r="E27" s="447"/>
      <c r="F27" s="447">
        <f t="shared" si="6"/>
        <v>10750</v>
      </c>
      <c r="J27" s="644">
        <f t="shared" ref="J27:J31" si="7">ROUND(F27/$C$6,0)</f>
        <v>14</v>
      </c>
    </row>
    <row r="28" spans="1:30" ht="13.8" thickBot="1">
      <c r="A28" s="424" t="s">
        <v>10</v>
      </c>
      <c r="B28" s="639">
        <f>'TSTCWT FGD'!M52</f>
        <v>107967</v>
      </c>
      <c r="C28" s="434">
        <f t="shared" si="5"/>
        <v>143</v>
      </c>
      <c r="D28" s="639">
        <f>'TSTCWT FGD'!F52</f>
        <v>0</v>
      </c>
      <c r="E28" s="447"/>
      <c r="F28" s="447">
        <f t="shared" si="6"/>
        <v>107967</v>
      </c>
      <c r="J28" s="644">
        <f t="shared" si="7"/>
        <v>143</v>
      </c>
    </row>
    <row r="29" spans="1:30" ht="13.8" thickBot="1">
      <c r="A29" s="424" t="s">
        <v>11</v>
      </c>
      <c r="B29" s="639">
        <f>'TSTCWT FGD'!M53</f>
        <v>1199002</v>
      </c>
      <c r="C29" s="434">
        <f t="shared" si="5"/>
        <v>1587</v>
      </c>
      <c r="D29" s="639">
        <f>'TSTCWT FGD'!F53</f>
        <v>0</v>
      </c>
      <c r="E29" s="447"/>
      <c r="F29" s="447">
        <f t="shared" si="6"/>
        <v>1199002</v>
      </c>
      <c r="J29" s="644">
        <f t="shared" si="7"/>
        <v>1587</v>
      </c>
      <c r="K29" s="1172" t="s">
        <v>664</v>
      </c>
      <c r="L29" s="1165"/>
      <c r="M29" s="1165"/>
      <c r="N29" s="1165"/>
      <c r="O29" s="1166"/>
    </row>
    <row r="30" spans="1:30" ht="13.8" thickBot="1">
      <c r="A30" s="424" t="s">
        <v>1376</v>
      </c>
      <c r="B30" s="671">
        <f>'TSTCWT FGD'!M54</f>
        <v>551497</v>
      </c>
      <c r="C30" s="434">
        <f t="shared" si="5"/>
        <v>730</v>
      </c>
      <c r="D30" s="672">
        <f>B30</f>
        <v>551497</v>
      </c>
      <c r="E30" s="447"/>
      <c r="F30" s="447">
        <f t="shared" si="6"/>
        <v>0</v>
      </c>
      <c r="J30" s="644">
        <f t="shared" si="7"/>
        <v>0</v>
      </c>
      <c r="K30" s="1172" t="s">
        <v>643</v>
      </c>
      <c r="L30" s="1165"/>
      <c r="M30" s="1165"/>
      <c r="N30" s="1165"/>
      <c r="O30" s="1166"/>
    </row>
    <row r="31" spans="1:30" ht="13.5" customHeight="1" thickBot="1">
      <c r="A31" s="673" t="s">
        <v>43</v>
      </c>
      <c r="B31" s="639">
        <f>'TSTCWT FGD'!M55</f>
        <v>0</v>
      </c>
      <c r="C31" s="434">
        <f t="shared" si="5"/>
        <v>0</v>
      </c>
      <c r="D31" s="639">
        <f>'TSTCWT FGD'!F55</f>
        <v>0</v>
      </c>
      <c r="E31" s="447"/>
      <c r="F31" s="447">
        <f t="shared" si="6"/>
        <v>0</v>
      </c>
      <c r="G31" s="468"/>
      <c r="H31" s="468"/>
      <c r="I31" s="468"/>
      <c r="J31" s="644">
        <f t="shared" si="7"/>
        <v>0</v>
      </c>
      <c r="K31" s="1157" t="s">
        <v>651</v>
      </c>
      <c r="L31" s="1157" t="s">
        <v>652</v>
      </c>
      <c r="M31" s="1157" t="s">
        <v>653</v>
      </c>
      <c r="N31" s="1157" t="s">
        <v>1303</v>
      </c>
      <c r="O31" s="1157" t="s">
        <v>347</v>
      </c>
      <c r="P31" s="468"/>
      <c r="Q31" s="468"/>
      <c r="R31" s="674"/>
      <c r="S31" s="674"/>
      <c r="T31" s="674"/>
      <c r="U31" s="674"/>
      <c r="V31" s="674"/>
      <c r="W31" s="674"/>
      <c r="X31" s="674"/>
      <c r="Y31" s="674"/>
      <c r="Z31" s="674"/>
      <c r="AA31" s="674"/>
      <c r="AB31" s="674"/>
      <c r="AC31" s="674"/>
      <c r="AD31" s="674"/>
    </row>
    <row r="32" spans="1:30" ht="14.25" customHeight="1" thickTop="1" thickBot="1">
      <c r="A32" s="655" t="s">
        <v>3</v>
      </c>
      <c r="B32" s="656">
        <f>SUM(B26:B31)</f>
        <v>1865790</v>
      </c>
      <c r="C32" s="656">
        <f>SUM(C26:C31)</f>
        <v>2469</v>
      </c>
      <c r="D32" s="675">
        <f>SUM(D26:D31)</f>
        <v>551497</v>
      </c>
      <c r="E32" s="675">
        <f>SUM(E26:E31)</f>
        <v>0</v>
      </c>
      <c r="F32" s="676">
        <f>SUM(F26:F31)</f>
        <v>1314293</v>
      </c>
      <c r="G32" s="1169" t="s">
        <v>8</v>
      </c>
      <c r="H32" s="1170"/>
      <c r="I32" s="677" t="s">
        <v>1087</v>
      </c>
      <c r="J32" s="678">
        <f>SUM(J26:J31)</f>
        <v>1739</v>
      </c>
      <c r="K32" s="1158"/>
      <c r="L32" s="1158"/>
      <c r="M32" s="1158"/>
      <c r="N32" s="1158" t="s">
        <v>654</v>
      </c>
      <c r="O32" s="1158" t="s">
        <v>347</v>
      </c>
    </row>
    <row r="33" spans="1:30" ht="13.8" thickTop="1">
      <c r="A33" s="679" t="s">
        <v>67</v>
      </c>
      <c r="B33" s="680">
        <f>B15+B20+B23+B32</f>
        <v>29707730</v>
      </c>
      <c r="C33" s="681">
        <f>C15+C20+C23+C32</f>
        <v>39316</v>
      </c>
      <c r="D33" s="680">
        <f>D15+D20+D23+D32</f>
        <v>551497</v>
      </c>
      <c r="E33" s="680">
        <f>E15+E20+E23+E32</f>
        <v>0</v>
      </c>
      <c r="F33" s="682">
        <f>F15+F20+F23+F32</f>
        <v>29156233</v>
      </c>
      <c r="G33" s="1178" t="s">
        <v>84</v>
      </c>
      <c r="H33" s="1178"/>
      <c r="I33" s="683">
        <f>ROUND($G$35/$C$6,0)</f>
        <v>37302</v>
      </c>
      <c r="J33" s="684">
        <f>J15+J20+J23+J32</f>
        <v>38586</v>
      </c>
      <c r="K33" s="1158"/>
      <c r="L33" s="1158"/>
      <c r="M33" s="1158"/>
      <c r="N33" s="1158"/>
      <c r="O33" s="1158"/>
    </row>
    <row r="34" spans="1:30" ht="13.8" thickBot="1">
      <c r="B34" s="685"/>
      <c r="C34" s="424"/>
      <c r="F34" s="428" t="s">
        <v>1086</v>
      </c>
      <c r="G34" s="686">
        <f>G14*-1</f>
        <v>-970665</v>
      </c>
      <c r="I34" s="677" t="s">
        <v>1089</v>
      </c>
      <c r="J34" s="687"/>
      <c r="K34" s="1159"/>
      <c r="L34" s="1159"/>
      <c r="M34" s="1159"/>
      <c r="N34" s="1159"/>
      <c r="O34" s="1159"/>
    </row>
    <row r="35" spans="1:30" ht="14.4" thickTop="1" thickBot="1">
      <c r="A35" s="629" t="s">
        <v>71</v>
      </c>
      <c r="B35" s="629"/>
      <c r="C35" s="629"/>
      <c r="D35" s="517"/>
      <c r="E35" s="517"/>
      <c r="F35" s="688" t="s">
        <v>1088</v>
      </c>
      <c r="G35" s="689">
        <f>F33+G34</f>
        <v>28185568</v>
      </c>
      <c r="I35" s="683">
        <f>ROUND($G$35/$I$8,0)</f>
        <v>589040</v>
      </c>
      <c r="K35" s="690"/>
      <c r="L35" s="690"/>
      <c r="M35" s="690"/>
      <c r="N35" s="690"/>
      <c r="O35" s="690"/>
    </row>
    <row r="36" spans="1:30" ht="13.8" thickTop="1">
      <c r="A36" s="691" t="s">
        <v>14</v>
      </c>
      <c r="B36" s="633">
        <f>'TSTCWT FGD'!M60</f>
        <v>10029648</v>
      </c>
      <c r="C36" s="633">
        <f t="shared" ref="C36:C46" si="8">ROUND(B36/$C$6,0)</f>
        <v>13274</v>
      </c>
      <c r="D36" s="470">
        <f>'TSTCWT FGD'!F60</f>
        <v>0</v>
      </c>
      <c r="E36" s="470"/>
      <c r="F36" s="470">
        <f t="shared" ref="F36:F46" si="9">B36-(SUM(D36:E36))</f>
        <v>10029648</v>
      </c>
      <c r="H36" s="692" t="s">
        <v>1407</v>
      </c>
      <c r="I36" s="693">
        <f>ROUND(F36/$C$6,0)</f>
        <v>13274</v>
      </c>
      <c r="J36" s="428" t="s">
        <v>665</v>
      </c>
      <c r="K36" s="470">
        <f>F36</f>
        <v>10029648</v>
      </c>
      <c r="L36" s="470">
        <f>K36</f>
        <v>10029648</v>
      </c>
      <c r="M36" s="470"/>
      <c r="N36" s="470"/>
      <c r="O36" s="470"/>
    </row>
    <row r="37" spans="1:30">
      <c r="A37" s="691" t="s">
        <v>15</v>
      </c>
      <c r="B37" s="639">
        <f>'TSTCWT FGD'!M61</f>
        <v>0</v>
      </c>
      <c r="C37" s="434">
        <f t="shared" si="8"/>
        <v>0</v>
      </c>
      <c r="D37" s="639">
        <f>'TSTCWT FGD'!F61</f>
        <v>0</v>
      </c>
      <c r="E37" s="447"/>
      <c r="F37" s="447">
        <f t="shared" si="9"/>
        <v>0</v>
      </c>
      <c r="J37" s="428" t="s">
        <v>666</v>
      </c>
      <c r="K37" s="458">
        <f>F37</f>
        <v>0</v>
      </c>
      <c r="L37" s="458">
        <f>K37</f>
        <v>0</v>
      </c>
      <c r="M37" s="458"/>
      <c r="N37" s="458"/>
      <c r="O37" s="458"/>
    </row>
    <row r="38" spans="1:30">
      <c r="A38" s="691" t="s">
        <v>16</v>
      </c>
      <c r="B38" s="639">
        <f>'TSTCWT FGD'!M62</f>
        <v>0</v>
      </c>
      <c r="C38" s="434">
        <f t="shared" si="8"/>
        <v>0</v>
      </c>
      <c r="D38" s="639">
        <f>'TSTCWT FGD'!F62</f>
        <v>0</v>
      </c>
      <c r="E38" s="639">
        <f>B38-D38</f>
        <v>0</v>
      </c>
      <c r="F38" s="447">
        <f t="shared" si="9"/>
        <v>0</v>
      </c>
      <c r="J38" s="428" t="s">
        <v>667</v>
      </c>
      <c r="K38" s="694"/>
      <c r="L38" s="465"/>
      <c r="M38" s="465" t="s">
        <v>1078</v>
      </c>
      <c r="N38" s="465"/>
      <c r="O38" s="695"/>
    </row>
    <row r="39" spans="1:30">
      <c r="A39" s="691" t="s">
        <v>17</v>
      </c>
      <c r="B39" s="639">
        <f>'TSTCWT FGD'!M63</f>
        <v>3797102</v>
      </c>
      <c r="C39" s="434">
        <f t="shared" si="8"/>
        <v>5025</v>
      </c>
      <c r="D39" s="639">
        <f>'TSTCWT FGD'!F63</f>
        <v>0</v>
      </c>
      <c r="E39" s="447"/>
      <c r="F39" s="447">
        <f t="shared" si="9"/>
        <v>3797102</v>
      </c>
      <c r="H39" s="692" t="s">
        <v>1408</v>
      </c>
      <c r="I39" s="693">
        <f>ROUND(F39/$C$6,0)</f>
        <v>5025</v>
      </c>
      <c r="J39" s="428" t="s">
        <v>668</v>
      </c>
      <c r="K39" s="458">
        <f t="shared" ref="K39:K43" si="10">F39</f>
        <v>3797102</v>
      </c>
      <c r="L39" s="458">
        <f>K39</f>
        <v>3797102</v>
      </c>
      <c r="M39" s="458"/>
      <c r="N39" s="458"/>
      <c r="O39" s="458"/>
    </row>
    <row r="40" spans="1:30">
      <c r="A40" s="691" t="s">
        <v>18</v>
      </c>
      <c r="B40" s="639">
        <f>'TSTCWT FGD'!M64</f>
        <v>3215135</v>
      </c>
      <c r="C40" s="434">
        <f t="shared" si="8"/>
        <v>4255</v>
      </c>
      <c r="D40" s="639">
        <f>'TSTCWT FGD'!F64</f>
        <v>0</v>
      </c>
      <c r="E40" s="447"/>
      <c r="F40" s="447">
        <f t="shared" si="9"/>
        <v>3215135</v>
      </c>
      <c r="J40" s="428" t="s">
        <v>669</v>
      </c>
      <c r="K40" s="458">
        <f t="shared" si="10"/>
        <v>3215135</v>
      </c>
      <c r="L40" s="458"/>
      <c r="M40" s="458">
        <f>K40</f>
        <v>3215135</v>
      </c>
      <c r="N40" s="458"/>
      <c r="O40" s="458"/>
    </row>
    <row r="41" spans="1:30">
      <c r="A41" s="691" t="s">
        <v>19</v>
      </c>
      <c r="B41" s="639">
        <f>'TSTCWT FGD'!M65</f>
        <v>2778246</v>
      </c>
      <c r="C41" s="434">
        <f t="shared" si="8"/>
        <v>3677</v>
      </c>
      <c r="D41" s="639">
        <f>'TSTCWT FGD'!F65</f>
        <v>0</v>
      </c>
      <c r="E41" s="447"/>
      <c r="F41" s="447">
        <f t="shared" si="9"/>
        <v>2778246</v>
      </c>
      <c r="H41" s="692" t="s">
        <v>1409</v>
      </c>
      <c r="I41" s="693">
        <f>ROUND(F41/$C$6,0)</f>
        <v>3677</v>
      </c>
      <c r="J41" s="428" t="s">
        <v>670</v>
      </c>
      <c r="K41" s="458">
        <f t="shared" si="10"/>
        <v>2778246</v>
      </c>
      <c r="L41" s="458"/>
      <c r="M41" s="458"/>
      <c r="N41" s="458">
        <f>K41</f>
        <v>2778246</v>
      </c>
      <c r="O41" s="458"/>
    </row>
    <row r="42" spans="1:30">
      <c r="A42" s="691" t="s">
        <v>20</v>
      </c>
      <c r="B42" s="639">
        <f>'TSTCWT FGD'!M66</f>
        <v>3034105</v>
      </c>
      <c r="C42" s="434">
        <f t="shared" si="8"/>
        <v>4015</v>
      </c>
      <c r="D42" s="639">
        <f>'TSTCWT FGD'!F66</f>
        <v>0</v>
      </c>
      <c r="E42" s="447"/>
      <c r="F42" s="447">
        <f t="shared" si="9"/>
        <v>3034105</v>
      </c>
      <c r="J42" s="428" t="s">
        <v>671</v>
      </c>
      <c r="K42" s="458">
        <f t="shared" si="10"/>
        <v>3034105</v>
      </c>
      <c r="L42" s="458"/>
      <c r="M42" s="458"/>
      <c r="N42" s="458">
        <f>K42</f>
        <v>3034105</v>
      </c>
      <c r="O42" s="458"/>
    </row>
    <row r="43" spans="1:30">
      <c r="A43" s="691" t="s">
        <v>21</v>
      </c>
      <c r="B43" s="639">
        <f>'TSTCWT FGD'!M67</f>
        <v>2298565</v>
      </c>
      <c r="C43" s="434">
        <f t="shared" si="8"/>
        <v>3042</v>
      </c>
      <c r="D43" s="639">
        <f>'TSTCWT FGD'!F67</f>
        <v>0</v>
      </c>
      <c r="E43" s="447"/>
      <c r="F43" s="447">
        <f t="shared" si="9"/>
        <v>2298565</v>
      </c>
      <c r="J43" s="428" t="s">
        <v>1055</v>
      </c>
      <c r="K43" s="458">
        <f t="shared" si="10"/>
        <v>2298565</v>
      </c>
      <c r="L43" s="458"/>
      <c r="M43" s="458">
        <f>K43</f>
        <v>2298565</v>
      </c>
      <c r="N43" s="458"/>
      <c r="O43" s="458"/>
    </row>
    <row r="44" spans="1:30">
      <c r="A44" s="691" t="s">
        <v>1377</v>
      </c>
      <c r="B44" s="639">
        <f>'TSTCWT FGD'!M68</f>
        <v>956983</v>
      </c>
      <c r="C44" s="434">
        <f t="shared" si="8"/>
        <v>1267</v>
      </c>
      <c r="D44" s="672">
        <f>B44</f>
        <v>956983</v>
      </c>
      <c r="E44" s="447"/>
      <c r="F44" s="447">
        <f t="shared" si="9"/>
        <v>0</v>
      </c>
      <c r="J44" s="428" t="s">
        <v>672</v>
      </c>
      <c r="K44" s="694"/>
      <c r="L44" s="465"/>
      <c r="M44" s="465" t="s">
        <v>1078</v>
      </c>
      <c r="N44" s="465"/>
      <c r="O44" s="695"/>
    </row>
    <row r="45" spans="1:30">
      <c r="A45" s="691" t="s">
        <v>60</v>
      </c>
      <c r="B45" s="639">
        <f>'TSTCWT FGD'!M69</f>
        <v>884904</v>
      </c>
      <c r="C45" s="434">
        <f t="shared" si="8"/>
        <v>1171</v>
      </c>
      <c r="D45" s="639">
        <f>'TSTCWT FGD'!F69</f>
        <v>0</v>
      </c>
      <c r="E45" s="447"/>
      <c r="F45" s="447">
        <f t="shared" si="9"/>
        <v>884904</v>
      </c>
      <c r="J45" s="428" t="s">
        <v>673</v>
      </c>
      <c r="K45" s="458">
        <f t="shared" ref="K45:K46" si="11">F45</f>
        <v>884904</v>
      </c>
      <c r="L45" s="458"/>
      <c r="M45" s="458"/>
      <c r="N45" s="458"/>
      <c r="O45" s="458">
        <f>K45</f>
        <v>884904</v>
      </c>
    </row>
    <row r="46" spans="1:30" ht="13.8" thickBot="1">
      <c r="A46" s="424" t="s">
        <v>1627</v>
      </c>
      <c r="B46" s="639">
        <f>'TSTCWT FGD'!M70</f>
        <v>603060</v>
      </c>
      <c r="C46" s="434">
        <f t="shared" si="8"/>
        <v>798</v>
      </c>
      <c r="D46" s="639">
        <f>'TSTCWT FGD'!F70</f>
        <v>0</v>
      </c>
      <c r="E46" s="447"/>
      <c r="F46" s="447">
        <f t="shared" si="9"/>
        <v>603060</v>
      </c>
      <c r="G46" s="468"/>
      <c r="H46" s="692" t="s">
        <v>1410</v>
      </c>
      <c r="I46" s="693">
        <f>ROUND(SUM(F37+F40+F42+F43+F45+F46)/$C$6,0)</f>
        <v>13282</v>
      </c>
      <c r="J46" s="468" t="s">
        <v>347</v>
      </c>
      <c r="K46" s="458">
        <f t="shared" si="11"/>
        <v>603060</v>
      </c>
      <c r="L46" s="696"/>
      <c r="M46" s="696"/>
      <c r="N46" s="696"/>
      <c r="O46" s="458">
        <f>K46</f>
        <v>603060</v>
      </c>
      <c r="P46" s="468"/>
      <c r="Q46" s="468"/>
      <c r="R46" s="674"/>
      <c r="S46" s="674"/>
      <c r="T46" s="674"/>
      <c r="U46" s="674"/>
      <c r="V46" s="674"/>
      <c r="W46" s="674"/>
      <c r="X46" s="674"/>
      <c r="Y46" s="674"/>
      <c r="Z46" s="674"/>
      <c r="AA46" s="674"/>
      <c r="AB46" s="674"/>
      <c r="AC46" s="674"/>
      <c r="AD46" s="674"/>
    </row>
    <row r="47" spans="1:30" ht="15" customHeight="1" thickTop="1" thickBot="1">
      <c r="A47" s="697" t="s">
        <v>68</v>
      </c>
      <c r="B47" s="681">
        <f>SUM(B36:B46)</f>
        <v>27597748</v>
      </c>
      <c r="C47" s="681">
        <f>SUM(C36:C46)</f>
        <v>36524</v>
      </c>
      <c r="D47" s="698">
        <f>SUM(D36:D46)</f>
        <v>956983</v>
      </c>
      <c r="E47" s="699">
        <f>SUM(E36:E46)</f>
        <v>0</v>
      </c>
      <c r="F47" s="700">
        <f>SUM(F36:F46)</f>
        <v>26640765</v>
      </c>
      <c r="G47" s="1150" t="s">
        <v>1091</v>
      </c>
      <c r="H47" s="1151"/>
      <c r="I47" s="701" t="s">
        <v>1090</v>
      </c>
      <c r="J47" s="468" t="s">
        <v>674</v>
      </c>
      <c r="K47" s="702">
        <f>SUM(K36:K46)</f>
        <v>26640765</v>
      </c>
      <c r="L47" s="702">
        <f>SUM(L36:L46)</f>
        <v>13826750</v>
      </c>
      <c r="M47" s="702">
        <f>SUM(M36:M46)</f>
        <v>5513700</v>
      </c>
      <c r="N47" s="702">
        <f>SUM(N36:N46)</f>
        <v>5812351</v>
      </c>
      <c r="O47" s="702">
        <f>SUM(O36:O46)</f>
        <v>1487964</v>
      </c>
    </row>
    <row r="48" spans="1:30" ht="14.25" customHeight="1" thickTop="1" thickBot="1">
      <c r="B48" s="685"/>
      <c r="C48" s="424"/>
      <c r="F48" s="649"/>
      <c r="G48" s="1152"/>
      <c r="H48" s="1153"/>
      <c r="I48" s="703">
        <f>ROUND(F47/C6,0)</f>
        <v>35257</v>
      </c>
      <c r="J48" s="1160" t="s">
        <v>675</v>
      </c>
      <c r="K48" s="696"/>
      <c r="L48" s="696"/>
      <c r="M48" s="696"/>
      <c r="N48" s="696"/>
      <c r="O48" s="696"/>
    </row>
    <row r="49" spans="1:30" ht="12.75" customHeight="1" thickBot="1">
      <c r="A49" s="623" t="s">
        <v>23</v>
      </c>
      <c r="B49" s="632"/>
      <c r="C49" s="424"/>
      <c r="F49" s="704"/>
      <c r="G49" s="1152"/>
      <c r="H49" s="1153"/>
      <c r="I49" s="658"/>
      <c r="J49" s="1160"/>
      <c r="K49" s="705">
        <f>ROUND(K47/$C$6,2)</f>
        <v>35257.300000000003</v>
      </c>
      <c r="L49" s="705">
        <f t="shared" ref="L49:O49" si="12">ROUND(L47/$C$6,2)</f>
        <v>18298.79</v>
      </c>
      <c r="M49" s="705">
        <f t="shared" si="12"/>
        <v>7297.02</v>
      </c>
      <c r="N49" s="705">
        <f t="shared" si="12"/>
        <v>7692.26</v>
      </c>
      <c r="O49" s="705">
        <f t="shared" si="12"/>
        <v>1969.22</v>
      </c>
      <c r="P49" s="468"/>
      <c r="Q49" s="468"/>
      <c r="R49" s="674"/>
      <c r="S49" s="674"/>
      <c r="T49" s="674"/>
      <c r="U49" s="674"/>
      <c r="V49" s="674"/>
      <c r="W49" s="674"/>
      <c r="X49" s="674"/>
      <c r="Y49" s="674"/>
      <c r="Z49" s="674"/>
      <c r="AA49" s="674"/>
      <c r="AB49" s="674"/>
      <c r="AC49" s="674"/>
      <c r="AD49" s="674"/>
    </row>
    <row r="50" spans="1:30" ht="13.8" thickBot="1">
      <c r="A50" s="424" t="s">
        <v>61</v>
      </c>
      <c r="B50" s="639">
        <f>'TSTCWT FGD'!M74</f>
        <v>-88193</v>
      </c>
      <c r="C50" s="633">
        <f t="shared" ref="C50:C53" si="13">ROUND(B50/$C$6,0)</f>
        <v>-117</v>
      </c>
      <c r="D50" s="470">
        <f>'TSTCWT FGD'!F74</f>
        <v>0</v>
      </c>
      <c r="E50" s="470"/>
      <c r="F50" s="706">
        <f t="shared" ref="F50" si="14">B50-(SUM(D50:E50))</f>
        <v>-88193</v>
      </c>
      <c r="G50" s="1154"/>
      <c r="H50" s="1155"/>
      <c r="I50" s="658"/>
      <c r="J50" s="468"/>
      <c r="K50" s="468"/>
      <c r="L50" s="468"/>
      <c r="M50" s="468"/>
      <c r="N50" s="468"/>
      <c r="O50" s="468"/>
      <c r="P50" s="468"/>
      <c r="Q50" s="468"/>
      <c r="R50" s="674"/>
      <c r="S50" s="674"/>
      <c r="T50" s="674"/>
      <c r="U50" s="674"/>
      <c r="V50" s="674"/>
      <c r="W50" s="674"/>
      <c r="X50" s="674"/>
      <c r="Y50" s="674"/>
      <c r="Z50" s="674"/>
      <c r="AA50" s="674"/>
      <c r="AB50" s="674"/>
      <c r="AC50" s="674"/>
      <c r="AD50" s="674"/>
    </row>
    <row r="51" spans="1:30" ht="13.8" thickTop="1">
      <c r="A51" s="424" t="s">
        <v>627</v>
      </c>
      <c r="B51" s="639">
        <f>'TSTCWT FGD'!M75</f>
        <v>-2292516</v>
      </c>
      <c r="C51" s="434">
        <f t="shared" si="13"/>
        <v>-3034</v>
      </c>
      <c r="D51" s="666">
        <f>'TSTCWT FGD'!F75</f>
        <v>370763</v>
      </c>
      <c r="E51" s="632"/>
      <c r="F51" s="447">
        <f t="shared" ref="F51:F53" si="15">B51-(SUM(D51:E51))</f>
        <v>-2663279</v>
      </c>
      <c r="K51" s="707"/>
      <c r="L51" s="707"/>
      <c r="M51" s="707"/>
      <c r="N51" s="707"/>
      <c r="O51" s="707"/>
    </row>
    <row r="52" spans="1:30">
      <c r="A52" s="424" t="s">
        <v>50</v>
      </c>
      <c r="B52" s="639">
        <f>'TSTCWT FGD'!M76</f>
        <v>0</v>
      </c>
      <c r="C52" s="434">
        <f t="shared" si="13"/>
        <v>0</v>
      </c>
      <c r="D52" s="666">
        <f>'TSTCWT FGD'!F76</f>
        <v>0</v>
      </c>
      <c r="E52" s="632"/>
      <c r="F52" s="447">
        <f t="shared" si="15"/>
        <v>0</v>
      </c>
      <c r="J52" s="468"/>
      <c r="K52" s="468"/>
      <c r="L52" s="468"/>
      <c r="M52" s="468"/>
      <c r="N52" s="468"/>
      <c r="O52" s="468"/>
    </row>
    <row r="53" spans="1:30" ht="12" customHeight="1">
      <c r="A53" s="424" t="s">
        <v>46</v>
      </c>
      <c r="B53" s="639">
        <f>'TSTCWT FGD'!M77</f>
        <v>-403159</v>
      </c>
      <c r="C53" s="434">
        <f t="shared" si="13"/>
        <v>-534</v>
      </c>
      <c r="D53" s="666">
        <f>'TSTCWT FGD'!F77</f>
        <v>0</v>
      </c>
      <c r="E53" s="632"/>
      <c r="F53" s="447">
        <f t="shared" si="15"/>
        <v>-403159</v>
      </c>
      <c r="G53" s="468"/>
      <c r="J53" s="468"/>
      <c r="K53" s="468"/>
      <c r="L53" s="468"/>
      <c r="M53" s="468"/>
      <c r="N53" s="468"/>
      <c r="O53" s="468"/>
      <c r="P53" s="468"/>
      <c r="Q53" s="468"/>
      <c r="R53" s="674"/>
      <c r="S53" s="674"/>
      <c r="T53" s="674"/>
      <c r="U53" s="674"/>
      <c r="V53" s="674"/>
      <c r="W53" s="674"/>
      <c r="X53" s="674"/>
      <c r="Y53" s="674"/>
      <c r="Z53" s="674"/>
      <c r="AA53" s="674"/>
      <c r="AB53" s="674"/>
      <c r="AC53" s="674"/>
      <c r="AD53" s="674"/>
    </row>
    <row r="54" spans="1:30">
      <c r="A54" s="655" t="s">
        <v>3</v>
      </c>
      <c r="B54" s="656">
        <f>SUM(B50:B53)</f>
        <v>-2783868</v>
      </c>
      <c r="C54" s="656">
        <f>SUM(C50:C53)</f>
        <v>-3685</v>
      </c>
      <c r="D54" s="656">
        <f>SUM(D50:D53)</f>
        <v>370763</v>
      </c>
      <c r="E54" s="656">
        <f>SUM(E50:E53)</f>
        <v>0</v>
      </c>
      <c r="F54" s="708">
        <f>SUM(F50:F53)</f>
        <v>-3154631</v>
      </c>
      <c r="J54" s="468"/>
      <c r="K54" s="468"/>
      <c r="L54" s="468"/>
      <c r="M54" s="468"/>
      <c r="N54" s="468"/>
      <c r="O54" s="468"/>
    </row>
    <row r="55" spans="1:30">
      <c r="B55" s="632"/>
      <c r="C55" s="424"/>
    </row>
    <row r="56" spans="1:30">
      <c r="A56" s="623" t="s">
        <v>24</v>
      </c>
      <c r="B56" s="632"/>
      <c r="C56" s="424"/>
      <c r="F56" s="468"/>
      <c r="G56" s="468"/>
      <c r="H56" s="468"/>
      <c r="I56" s="468"/>
      <c r="J56" s="468"/>
      <c r="K56" s="468"/>
      <c r="L56" s="468"/>
      <c r="M56" s="468"/>
      <c r="N56" s="468"/>
      <c r="O56" s="468"/>
      <c r="P56" s="468"/>
      <c r="Q56" s="468"/>
      <c r="R56" s="674"/>
      <c r="S56" s="674"/>
      <c r="T56" s="674"/>
      <c r="U56" s="674"/>
      <c r="V56" s="674"/>
      <c r="W56" s="674"/>
      <c r="X56" s="674"/>
      <c r="Y56" s="674"/>
      <c r="Z56" s="674"/>
      <c r="AA56" s="674"/>
      <c r="AB56" s="674"/>
      <c r="AC56" s="674"/>
      <c r="AD56" s="674"/>
    </row>
    <row r="57" spans="1:30">
      <c r="A57" s="424" t="s">
        <v>47</v>
      </c>
      <c r="B57" s="639">
        <f>'TSTCWT FGD'!M81</f>
        <v>0</v>
      </c>
      <c r="C57" s="633">
        <f t="shared" ref="C57:C58" si="16">ROUND(B57/$C$6,0)</f>
        <v>0</v>
      </c>
      <c r="D57" s="470">
        <f>'TSTCWT FGD'!F81</f>
        <v>0</v>
      </c>
      <c r="E57" s="470"/>
      <c r="F57" s="470">
        <f t="shared" ref="F57:F58" si="17">B57-(SUM(D57:E57))</f>
        <v>0</v>
      </c>
    </row>
    <row r="58" spans="1:30">
      <c r="A58" s="424" t="s">
        <v>48</v>
      </c>
      <c r="B58" s="639">
        <f>'TSTCWT FGD'!M82</f>
        <v>0</v>
      </c>
      <c r="C58" s="434">
        <f t="shared" si="16"/>
        <v>0</v>
      </c>
      <c r="D58" s="666">
        <f>'TSTCWT FGD'!F82</f>
        <v>0</v>
      </c>
      <c r="E58" s="632"/>
      <c r="F58" s="447">
        <f t="shared" si="17"/>
        <v>0</v>
      </c>
      <c r="G58" s="468"/>
      <c r="H58" s="468"/>
      <c r="I58" s="468"/>
      <c r="J58" s="468"/>
      <c r="K58" s="468"/>
      <c r="L58" s="468"/>
      <c r="M58" s="468"/>
      <c r="N58" s="468"/>
      <c r="O58" s="468"/>
      <c r="P58" s="468"/>
      <c r="Q58" s="468"/>
      <c r="R58" s="674"/>
      <c r="S58" s="674"/>
      <c r="T58" s="674"/>
      <c r="U58" s="674"/>
      <c r="V58" s="674"/>
      <c r="W58" s="674"/>
      <c r="X58" s="674"/>
      <c r="Y58" s="674"/>
      <c r="Z58" s="674"/>
      <c r="AA58" s="674"/>
      <c r="AB58" s="674"/>
      <c r="AC58" s="674"/>
      <c r="AD58" s="674"/>
    </row>
    <row r="59" spans="1:30">
      <c r="A59" s="655" t="s">
        <v>3</v>
      </c>
      <c r="B59" s="656">
        <f>SUM(B57:B58)</f>
        <v>0</v>
      </c>
      <c r="C59" s="656">
        <f>SUM(C57:C58)</f>
        <v>0</v>
      </c>
      <c r="D59" s="656">
        <f>SUM(D57:D58)</f>
        <v>0</v>
      </c>
      <c r="E59" s="656">
        <f>SUM(E57:E58)</f>
        <v>0</v>
      </c>
      <c r="F59" s="656">
        <f>SUM(F57:F58)</f>
        <v>0</v>
      </c>
    </row>
    <row r="60" spans="1:30">
      <c r="B60" s="632"/>
      <c r="C60" s="424"/>
    </row>
    <row r="61" spans="1:30" ht="13.8" thickBot="1">
      <c r="A61" s="709" t="s">
        <v>626</v>
      </c>
      <c r="B61" s="710">
        <f>B33-B47+B54+B59</f>
        <v>-673886</v>
      </c>
      <c r="C61" s="710">
        <f>C33-C47+C54+C59</f>
        <v>-893</v>
      </c>
      <c r="D61" s="710">
        <f>D33-D47+D54+D59</f>
        <v>-34723</v>
      </c>
      <c r="E61" s="710">
        <f>E33-E47+E54+E59</f>
        <v>0</v>
      </c>
      <c r="F61" s="710">
        <f>F33-F47+F54+F59</f>
        <v>-639163</v>
      </c>
    </row>
    <row r="62" spans="1:30" ht="13.8" thickTop="1">
      <c r="B62" s="428"/>
    </row>
    <row r="63" spans="1:30">
      <c r="B63" s="428"/>
      <c r="D63" s="470"/>
    </row>
    <row r="64" spans="1:30">
      <c r="B64" s="428"/>
    </row>
    <row r="65" spans="2:6">
      <c r="B65" s="711">
        <f>'TSTCWT FGD'!M85</f>
        <v>-673886</v>
      </c>
      <c r="C65" s="424"/>
      <c r="D65" s="711">
        <f>'TSTCWT FGD'!F85</f>
        <v>-34723</v>
      </c>
      <c r="E65" s="711">
        <f>'TSTCWT FGD'!M62*-1</f>
        <v>0</v>
      </c>
      <c r="F65" s="424"/>
    </row>
    <row r="66" spans="2:6">
      <c r="B66" s="711"/>
      <c r="C66" s="424"/>
      <c r="D66" s="711">
        <f>'TSTCWT FGD'!F68</f>
        <v>956983</v>
      </c>
      <c r="E66" s="711">
        <f>+$D$38</f>
        <v>0</v>
      </c>
      <c r="F66" s="711"/>
    </row>
    <row r="67" spans="2:6">
      <c r="B67" s="712"/>
      <c r="C67" s="424"/>
      <c r="D67" s="712">
        <f>-'TSTCWT FGD'!M68</f>
        <v>-956983</v>
      </c>
      <c r="E67" s="712"/>
      <c r="F67" s="711"/>
    </row>
    <row r="68" spans="2:6">
      <c r="B68" s="711">
        <f>SUM(B65:B67)</f>
        <v>-673886</v>
      </c>
      <c r="C68" s="424"/>
      <c r="D68" s="711">
        <f>SUM(D65:D67)</f>
        <v>-34723</v>
      </c>
      <c r="E68" s="711">
        <f>SUM(E65:E67)</f>
        <v>0</v>
      </c>
      <c r="F68" s="711">
        <f>B68-D68-E68</f>
        <v>-639163</v>
      </c>
    </row>
    <row r="69" spans="2:6">
      <c r="B69" s="711"/>
      <c r="C69" s="424"/>
      <c r="D69" s="711">
        <f>'TSTCWT FGD'!F54*-1</f>
        <v>-551497</v>
      </c>
      <c r="E69" s="711"/>
      <c r="F69" s="711"/>
    </row>
    <row r="70" spans="2:6" ht="12.75" customHeight="1">
      <c r="B70" s="712"/>
      <c r="C70" s="673"/>
      <c r="D70" s="712">
        <f>'TSTCWT FGD'!M54</f>
        <v>551497</v>
      </c>
      <c r="E70" s="712"/>
      <c r="F70" s="712">
        <f>-D70-D69</f>
        <v>0</v>
      </c>
    </row>
    <row r="71" spans="2:6" ht="12.75" customHeight="1">
      <c r="B71" s="711">
        <f>SUM(B68:B70)</f>
        <v>-673886</v>
      </c>
      <c r="C71" s="424"/>
      <c r="D71" s="711">
        <f>SUM(D68:D70)</f>
        <v>-34723</v>
      </c>
      <c r="E71" s="711">
        <f>SUM(E68:E70)</f>
        <v>0</v>
      </c>
      <c r="F71" s="711">
        <f>SUM(F68:F70)</f>
        <v>-639163</v>
      </c>
    </row>
    <row r="72" spans="2:6" ht="12.75" customHeight="1">
      <c r="B72" s="711"/>
      <c r="C72" s="424"/>
      <c r="D72" s="711"/>
      <c r="E72" s="711"/>
      <c r="F72" s="711"/>
    </row>
    <row r="73" spans="2:6" ht="12.75" customHeight="1">
      <c r="B73" s="470">
        <f>B61-B71</f>
        <v>0</v>
      </c>
      <c r="C73" s="424"/>
      <c r="D73" s="470">
        <f>D61-D71</f>
        <v>0</v>
      </c>
      <c r="E73" s="470">
        <f>E61-E71</f>
        <v>0</v>
      </c>
      <c r="F73" s="470">
        <f>F61-F71</f>
        <v>0</v>
      </c>
    </row>
    <row r="74" spans="2:6" ht="12.75" customHeight="1">
      <c r="C74" s="424"/>
      <c r="F74" s="713" t="str">
        <f>IF(F73=0,"Balanced","Error")</f>
        <v>Balanced</v>
      </c>
    </row>
  </sheetData>
  <mergeCells count="16">
    <mergeCell ref="K29:O29"/>
    <mergeCell ref="G47:H50"/>
    <mergeCell ref="L31:L34"/>
    <mergeCell ref="G32:H32"/>
    <mergeCell ref="G33:H33"/>
    <mergeCell ref="K31:K34"/>
    <mergeCell ref="M31:M34"/>
    <mergeCell ref="N31:N34"/>
    <mergeCell ref="K30:O30"/>
    <mergeCell ref="O31:O34"/>
    <mergeCell ref="J48:J49"/>
    <mergeCell ref="E4:E5"/>
    <mergeCell ref="D4:D5"/>
    <mergeCell ref="D1:E1"/>
    <mergeCell ref="F1:I1"/>
    <mergeCell ref="J1:O1"/>
  </mergeCells>
  <hyperlinks>
    <hyperlink ref="D1:E1" location="Index!A1" display="Return to Index" xr:uid="{00000000-0004-0000-2B00-000000000000}"/>
  </hyperlinks>
  <printOptions horizontalCentered="1"/>
  <pageMargins left="0.25" right="0.25" top="0.25" bottom="0.25" header="0.3" footer="0.25"/>
  <pageSetup scale="92" fitToHeight="2" orientation="portrait" r:id="rId1"/>
  <headerFooter alignWithMargins="0"/>
  <rowBreaks count="1" manualBreakCount="1">
    <brk id="62" max="1" man="1"/>
  </row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indexed="11"/>
    <pageSetUpPr fitToPage="1"/>
  </sheetPr>
  <dimension ref="A1:AE119"/>
  <sheetViews>
    <sheetView showGridLines="0" topLeftCell="B2" zoomScale="75" zoomScaleNormal="75" workbookViewId="0">
      <pane xSplit="2" ySplit="7" topLeftCell="D9" activePane="bottomRight" state="frozen"/>
      <selection activeCell="I90" sqref="I90"/>
      <selection pane="topRight" activeCell="I90" sqref="I90"/>
      <selection pane="bottomLeft" activeCell="I90" sqref="I90"/>
      <selection pane="bottomRight" activeCell="I90" sqref="I90"/>
    </sheetView>
  </sheetViews>
  <sheetFormatPr defaultColWidth="9.109375" defaultRowHeight="13.2"/>
  <cols>
    <col min="1" max="1" width="7" style="438" hidden="1" customWidth="1"/>
    <col min="2" max="2" width="60.109375" style="444" customWidth="1"/>
    <col min="3" max="3" width="60.109375" style="444" hidden="1" customWidth="1"/>
    <col min="4" max="4" width="15.5546875" style="444" customWidth="1"/>
    <col min="5" max="5" width="14.6640625" style="444" customWidth="1"/>
    <col min="6" max="6" width="15.109375" style="444" customWidth="1"/>
    <col min="7" max="7" width="16" style="444" customWidth="1"/>
    <col min="8" max="8" width="12.6640625" style="444" customWidth="1"/>
    <col min="9" max="9" width="17.44140625" style="444" customWidth="1"/>
    <col min="10" max="10" width="15.5546875" style="444" customWidth="1"/>
    <col min="11" max="11" width="16" style="444" customWidth="1"/>
    <col min="12" max="12" width="15.5546875" style="444" customWidth="1"/>
    <col min="13" max="13" width="21.88671875" style="444" customWidth="1"/>
    <col min="14" max="14" width="3.88671875" style="444" customWidth="1"/>
    <col min="15" max="15" width="17.88671875" style="428" customWidth="1"/>
    <col min="16" max="16" width="21.6640625" style="428" customWidth="1"/>
    <col min="17" max="17" width="16.44140625" style="428" customWidth="1"/>
    <col min="18" max="18" width="16.5546875" style="428" customWidth="1"/>
    <col min="19" max="19" width="1.6640625" style="428" customWidth="1"/>
    <col min="20" max="20" width="16.6640625" style="428" customWidth="1"/>
    <col min="21" max="21" width="17" style="428" customWidth="1"/>
    <col min="22" max="22" width="16.88671875" style="428" customWidth="1"/>
    <col min="23" max="23" width="16.6640625" style="428" customWidth="1"/>
    <col min="24" max="24" width="16.88671875" style="428" customWidth="1"/>
    <col min="25" max="25" width="1.88671875" style="428" customWidth="1"/>
    <col min="26" max="26" width="26.44140625" style="428" customWidth="1"/>
    <col min="27" max="27" width="17" style="428" customWidth="1"/>
    <col min="28" max="28" width="16.6640625" style="428" customWidth="1"/>
    <col min="29" max="29" width="18.88671875" style="428" customWidth="1"/>
    <col min="30" max="30" width="22.33203125" style="428" customWidth="1"/>
    <col min="31" max="31" width="9.109375" style="428"/>
    <col min="32" max="16384" width="9.109375" style="444"/>
  </cols>
  <sheetData>
    <row r="1" spans="1:31" s="438" customFormat="1" ht="12.75" hidden="1" customHeight="1">
      <c r="A1" s="438">
        <v>0</v>
      </c>
      <c r="B1" s="438" t="s">
        <v>1129</v>
      </c>
      <c r="D1" s="438">
        <v>2</v>
      </c>
      <c r="E1" s="438">
        <v>3</v>
      </c>
      <c r="F1" s="438">
        <v>4</v>
      </c>
      <c r="G1" s="438">
        <v>5</v>
      </c>
      <c r="H1" s="438">
        <v>6</v>
      </c>
      <c r="I1" s="438">
        <v>7</v>
      </c>
      <c r="J1" s="438">
        <v>8</v>
      </c>
      <c r="K1" s="438">
        <v>9</v>
      </c>
      <c r="L1" s="438">
        <v>10</v>
      </c>
      <c r="M1" s="438">
        <v>11</v>
      </c>
      <c r="N1" s="438">
        <v>12</v>
      </c>
      <c r="O1" s="439"/>
      <c r="P1" s="439"/>
      <c r="Q1" s="439"/>
      <c r="R1" s="439"/>
      <c r="S1" s="439"/>
      <c r="T1" s="439"/>
      <c r="U1" s="439"/>
      <c r="V1" s="439"/>
      <c r="W1" s="439"/>
      <c r="X1" s="439"/>
      <c r="Y1" s="439"/>
      <c r="Z1" s="439"/>
      <c r="AA1" s="439"/>
      <c r="AB1" s="439"/>
      <c r="AC1" s="439">
        <v>12</v>
      </c>
      <c r="AD1" s="439">
        <v>13</v>
      </c>
      <c r="AE1" s="439"/>
    </row>
    <row r="2" spans="1:31" ht="21.6" thickBot="1">
      <c r="A2" s="438">
        <v>1</v>
      </c>
      <c r="B2" s="1175" t="str">
        <f>'TSTCWT Chrts'!$A$1</f>
        <v>Texas State Technical College - West Texas</v>
      </c>
      <c r="C2" s="1175"/>
      <c r="D2" s="1175"/>
      <c r="E2" s="1175"/>
      <c r="F2" s="1175"/>
      <c r="G2" s="440"/>
      <c r="H2" s="441"/>
      <c r="I2" s="442" t="str">
        <f>IF($B$2&lt;&gt;Input!$H$10,"Name Mismatch","")</f>
        <v/>
      </c>
      <c r="J2" s="441"/>
      <c r="K2" s="441"/>
      <c r="L2" s="441"/>
      <c r="M2" s="443"/>
      <c r="O2" s="426" t="s">
        <v>1079</v>
      </c>
      <c r="P2" s="445"/>
      <c r="Z2" s="446"/>
    </row>
    <row r="3" spans="1:31" ht="21">
      <c r="A3" s="438">
        <v>2</v>
      </c>
      <c r="B3" s="1175" t="str">
        <f>'Smmy LIT-TSTC Chrts'!$A$2</f>
        <v>For the Year Ended August 31, 2022</v>
      </c>
      <c r="C3" s="1175"/>
      <c r="D3" s="1175"/>
      <c r="E3" s="1175"/>
      <c r="F3" s="1175"/>
      <c r="G3" s="441"/>
      <c r="H3" s="441"/>
      <c r="I3" s="441"/>
      <c r="J3" s="441"/>
      <c r="K3" s="441"/>
      <c r="L3" s="441"/>
      <c r="M3" s="443"/>
      <c r="O3" s="447"/>
    </row>
    <row r="4" spans="1:31" ht="21">
      <c r="A4" s="438">
        <v>3</v>
      </c>
      <c r="B4" s="1175" t="str">
        <f>'Smmy LIT-TSTC Chrts'!$A$3</f>
        <v>Source: FY 2022 Annual Financial Report</v>
      </c>
      <c r="C4" s="1175"/>
      <c r="D4" s="1175"/>
      <c r="E4" s="1175"/>
      <c r="F4" s="1175"/>
      <c r="G4" s="441"/>
      <c r="H4" s="441"/>
      <c r="I4" s="441"/>
      <c r="J4" s="441"/>
      <c r="K4" s="441"/>
      <c r="L4" s="441"/>
      <c r="M4" s="443"/>
      <c r="O4" s="447"/>
      <c r="P4" s="1209" t="s">
        <v>93</v>
      </c>
      <c r="Q4" s="1210"/>
      <c r="T4" s="445" t="s">
        <v>161</v>
      </c>
    </row>
    <row r="5" spans="1:31">
      <c r="A5" s="438">
        <v>4</v>
      </c>
      <c r="B5" s="440"/>
      <c r="C5" s="440"/>
      <c r="D5" s="440"/>
      <c r="E5" s="440"/>
      <c r="F5" s="440"/>
      <c r="G5" s="440"/>
      <c r="H5" s="440"/>
      <c r="I5" s="440"/>
      <c r="J5" s="440"/>
      <c r="K5" s="440"/>
      <c r="L5" s="440"/>
      <c r="M5" s="448"/>
      <c r="O5" s="439"/>
    </row>
    <row r="6" spans="1:31">
      <c r="A6" s="438">
        <v>5</v>
      </c>
      <c r="B6" s="1173" t="str">
        <f>'Smmy LIT-TSTC Chrts'!$C$32</f>
        <v>Detail Worksheet FY 2022</v>
      </c>
      <c r="C6" s="1173"/>
      <c r="D6" s="1174"/>
      <c r="E6" s="1174"/>
      <c r="F6" s="1174"/>
      <c r="G6" s="1174"/>
      <c r="H6" s="1174"/>
      <c r="I6" s="1174"/>
      <c r="J6" s="1174"/>
      <c r="K6" s="1174"/>
      <c r="L6" s="1174"/>
      <c r="M6" s="1174"/>
      <c r="O6" s="439"/>
    </row>
    <row r="7" spans="1:31">
      <c r="A7" s="438">
        <v>6</v>
      </c>
      <c r="B7" s="449"/>
      <c r="C7" s="449"/>
      <c r="D7" s="440"/>
      <c r="E7" s="440"/>
      <c r="F7" s="440"/>
      <c r="G7" s="440"/>
      <c r="H7" s="440"/>
      <c r="I7" s="440"/>
      <c r="J7" s="440"/>
      <c r="K7" s="440"/>
      <c r="L7" s="440"/>
      <c r="M7" s="450" t="str">
        <f>'Smmy LIT-TSTC Chrts'!$C$33</f>
        <v>FY 2022</v>
      </c>
      <c r="P7" s="451"/>
      <c r="Q7" s="442"/>
      <c r="R7" s="442"/>
      <c r="S7" s="442"/>
      <c r="T7" s="442"/>
      <c r="U7" s="442"/>
      <c r="AD7" s="439" t="s">
        <v>54</v>
      </c>
    </row>
    <row r="8" spans="1:31" ht="39.6">
      <c r="A8" s="438">
        <v>7</v>
      </c>
      <c r="B8" s="452" t="s">
        <v>70</v>
      </c>
      <c r="C8" s="452"/>
      <c r="D8" s="453" t="s">
        <v>30</v>
      </c>
      <c r="E8" s="453" t="s">
        <v>31</v>
      </c>
      <c r="F8" s="453" t="s">
        <v>22</v>
      </c>
      <c r="G8" s="453" t="s">
        <v>32</v>
      </c>
      <c r="H8" s="453" t="s">
        <v>33</v>
      </c>
      <c r="I8" s="453" t="s">
        <v>34</v>
      </c>
      <c r="J8" s="453" t="s">
        <v>35</v>
      </c>
      <c r="K8" s="453" t="s">
        <v>36</v>
      </c>
      <c r="L8" s="453" t="s">
        <v>37</v>
      </c>
      <c r="M8" s="453" t="s">
        <v>38</v>
      </c>
      <c r="P8" s="454"/>
      <c r="Q8" s="442"/>
      <c r="R8" s="442"/>
      <c r="S8" s="442"/>
      <c r="T8" s="442"/>
      <c r="U8" s="442"/>
    </row>
    <row r="9" spans="1:31">
      <c r="A9" s="438">
        <v>8</v>
      </c>
      <c r="B9" s="455" t="s">
        <v>0</v>
      </c>
      <c r="C9" s="455"/>
      <c r="D9" s="456"/>
      <c r="E9" s="456"/>
      <c r="F9" s="456"/>
      <c r="G9" s="456"/>
      <c r="H9" s="456"/>
      <c r="I9" s="456"/>
      <c r="J9" s="456"/>
      <c r="K9" s="456"/>
      <c r="L9" s="456"/>
      <c r="M9" s="456"/>
      <c r="P9" s="454"/>
      <c r="Q9" s="451"/>
      <c r="R9" s="451"/>
      <c r="S9" s="451"/>
      <c r="T9" s="451"/>
      <c r="U9" s="442"/>
    </row>
    <row r="10" spans="1:31" ht="12.75" customHeight="1">
      <c r="A10" s="438">
        <v>9</v>
      </c>
      <c r="B10" s="440" t="s">
        <v>1</v>
      </c>
      <c r="C10" s="440"/>
      <c r="D10" s="457">
        <f>Input!$M$10</f>
        <v>18736693</v>
      </c>
      <c r="E10" s="457">
        <f>Input!$N$10</f>
        <v>0</v>
      </c>
      <c r="F10" s="457">
        <f>Input!$O$10</f>
        <v>0</v>
      </c>
      <c r="G10" s="457">
        <f>Input!$P$10</f>
        <v>0</v>
      </c>
      <c r="H10" s="457">
        <f>Input!$Q$10</f>
        <v>0</v>
      </c>
      <c r="I10" s="457">
        <f>Input!$R$10</f>
        <v>0</v>
      </c>
      <c r="J10" s="457">
        <f>Input!$S$10</f>
        <v>0</v>
      </c>
      <c r="K10" s="457">
        <f>Input!$T$10</f>
        <v>0</v>
      </c>
      <c r="L10" s="457">
        <f>Input!$U$10</f>
        <v>0</v>
      </c>
      <c r="M10" s="458">
        <f t="shared" ref="M10:M15" si="0">D10+E10+F10+G10+H10+I10+J10+K10+L10</f>
        <v>18736693</v>
      </c>
      <c r="N10" s="440"/>
      <c r="O10" s="459"/>
      <c r="P10" s="1211" t="s">
        <v>201</v>
      </c>
      <c r="Q10" s="451"/>
      <c r="R10" s="451"/>
      <c r="S10" s="451"/>
      <c r="T10" s="451"/>
      <c r="U10" s="442"/>
      <c r="AC10" s="444"/>
      <c r="AD10" s="444"/>
      <c r="AE10" s="444"/>
    </row>
    <row r="11" spans="1:31">
      <c r="A11" s="438">
        <v>10</v>
      </c>
      <c r="B11" s="440" t="s">
        <v>2</v>
      </c>
      <c r="C11" s="440"/>
      <c r="D11" s="457">
        <f>Input!$V$10</f>
        <v>-61102</v>
      </c>
      <c r="E11" s="457">
        <f>Input!$W$10</f>
        <v>0</v>
      </c>
      <c r="F11" s="457">
        <f>Input!$X$10</f>
        <v>0</v>
      </c>
      <c r="G11" s="457">
        <f>Input!$Y$10</f>
        <v>458689</v>
      </c>
      <c r="H11" s="457">
        <f>Input!$Z$10</f>
        <v>0</v>
      </c>
      <c r="I11" s="457">
        <f>Input!$AA$10</f>
        <v>0</v>
      </c>
      <c r="J11" s="457">
        <f>Input!$AB$10</f>
        <v>0</v>
      </c>
      <c r="K11" s="457">
        <f>Input!$AC$10</f>
        <v>0</v>
      </c>
      <c r="L11" s="457">
        <f>Input!$AD$10</f>
        <v>0</v>
      </c>
      <c r="M11" s="458">
        <f t="shared" si="0"/>
        <v>397587</v>
      </c>
      <c r="N11" s="440"/>
      <c r="O11" s="460"/>
      <c r="P11" s="1202"/>
      <c r="Q11" s="451"/>
      <c r="R11" s="451"/>
      <c r="S11" s="451"/>
      <c r="T11" s="451"/>
      <c r="U11" s="442"/>
      <c r="AC11" s="444"/>
      <c r="AD11" s="444"/>
      <c r="AE11" s="444"/>
    </row>
    <row r="12" spans="1:31" ht="12.75" hidden="1" customHeight="1">
      <c r="B12" s="440" t="s">
        <v>1365</v>
      </c>
      <c r="C12" s="440"/>
      <c r="D12" s="457"/>
      <c r="E12" s="457"/>
      <c r="F12" s="457"/>
      <c r="G12" s="457"/>
      <c r="H12" s="457"/>
      <c r="I12" s="457"/>
      <c r="J12" s="457"/>
      <c r="K12" s="457"/>
      <c r="L12" s="457"/>
      <c r="M12" s="458"/>
      <c r="N12" s="440"/>
      <c r="O12" s="460"/>
      <c r="P12" s="461"/>
      <c r="Q12" s="451"/>
      <c r="R12" s="451"/>
      <c r="S12" s="451"/>
      <c r="T12" s="451"/>
      <c r="U12" s="442"/>
      <c r="AC12" s="444"/>
      <c r="AD12" s="444"/>
      <c r="AE12" s="444"/>
    </row>
    <row r="13" spans="1:31">
      <c r="A13" s="438">
        <v>12</v>
      </c>
      <c r="B13" s="440" t="s">
        <v>1334</v>
      </c>
      <c r="C13" s="440"/>
      <c r="D13" s="457">
        <f>Input!$AN$10</f>
        <v>970665</v>
      </c>
      <c r="E13" s="457">
        <f>Input!$AO$10</f>
        <v>0</v>
      </c>
      <c r="F13" s="457">
        <f>Input!$AP$10</f>
        <v>0</v>
      </c>
      <c r="G13" s="457">
        <f>Input!$AQ$10</f>
        <v>0</v>
      </c>
      <c r="H13" s="457">
        <f>Input!$AR$10</f>
        <v>0</v>
      </c>
      <c r="I13" s="457">
        <f>Input!$AS$10</f>
        <v>0</v>
      </c>
      <c r="J13" s="457">
        <f>Input!$AT$10</f>
        <v>0</v>
      </c>
      <c r="K13" s="457">
        <f>Input!$AU$10</f>
        <v>0</v>
      </c>
      <c r="L13" s="457">
        <f>Input!$AV$10</f>
        <v>0</v>
      </c>
      <c r="M13" s="458">
        <f t="shared" si="0"/>
        <v>970665</v>
      </c>
      <c r="N13" s="440"/>
      <c r="O13" s="460" t="str">
        <f>IF(P13&lt;&gt;M13,"Out of Balance","Balanced")</f>
        <v>Out of Balance</v>
      </c>
      <c r="P13" s="462">
        <f>IFERROR(VLOOKUP($B$2,AMTLU,6,FALSE),0)</f>
        <v>820916</v>
      </c>
      <c r="Q13" s="451"/>
      <c r="R13" s="451"/>
      <c r="S13" s="451"/>
      <c r="T13" s="451"/>
      <c r="U13" s="442"/>
      <c r="AC13" s="444"/>
      <c r="AD13" s="444"/>
      <c r="AE13" s="444"/>
    </row>
    <row r="14" spans="1:31">
      <c r="A14" s="438">
        <v>13</v>
      </c>
      <c r="B14" s="440" t="s">
        <v>49</v>
      </c>
      <c r="C14" s="440"/>
      <c r="D14" s="457">
        <f>Input!$AW$10</f>
        <v>0</v>
      </c>
      <c r="E14" s="457">
        <f>Input!$AX$10</f>
        <v>0</v>
      </c>
      <c r="F14" s="457">
        <f>Input!$AY$10</f>
        <v>0</v>
      </c>
      <c r="G14" s="457">
        <f>Input!$AZ$10</f>
        <v>0</v>
      </c>
      <c r="H14" s="457">
        <f>Input!$BA$10</f>
        <v>0</v>
      </c>
      <c r="I14" s="457">
        <f>Input!$BB$10</f>
        <v>0</v>
      </c>
      <c r="J14" s="457">
        <f>Input!$BC$10</f>
        <v>0</v>
      </c>
      <c r="K14" s="457">
        <f>Input!$BD$10</f>
        <v>0</v>
      </c>
      <c r="L14" s="457">
        <f>Input!$BE$10</f>
        <v>0</v>
      </c>
      <c r="M14" s="458">
        <f t="shared" si="0"/>
        <v>0</v>
      </c>
      <c r="N14" s="440"/>
      <c r="O14" s="460"/>
      <c r="P14" s="463"/>
      <c r="Q14" s="451"/>
      <c r="R14" s="451"/>
      <c r="S14" s="451"/>
      <c r="T14" s="451"/>
      <c r="AC14" s="444"/>
      <c r="AD14" s="444"/>
      <c r="AE14" s="444"/>
    </row>
    <row r="15" spans="1:31" ht="15">
      <c r="A15" s="438">
        <v>14</v>
      </c>
      <c r="B15" s="464" t="s">
        <v>3</v>
      </c>
      <c r="C15" s="464"/>
      <c r="D15" s="465">
        <f t="shared" ref="D15:L15" si="1">SUM(D10:D14)</f>
        <v>19646256</v>
      </c>
      <c r="E15" s="465">
        <f t="shared" si="1"/>
        <v>0</v>
      </c>
      <c r="F15" s="465">
        <f t="shared" si="1"/>
        <v>0</v>
      </c>
      <c r="G15" s="465">
        <f t="shared" si="1"/>
        <v>458689</v>
      </c>
      <c r="H15" s="465">
        <f t="shared" si="1"/>
        <v>0</v>
      </c>
      <c r="I15" s="465">
        <f t="shared" si="1"/>
        <v>0</v>
      </c>
      <c r="J15" s="465">
        <f t="shared" si="1"/>
        <v>0</v>
      </c>
      <c r="K15" s="465">
        <f t="shared" si="1"/>
        <v>0</v>
      </c>
      <c r="L15" s="465">
        <f t="shared" si="1"/>
        <v>0</v>
      </c>
      <c r="M15" s="465">
        <f t="shared" si="0"/>
        <v>20104945</v>
      </c>
      <c r="N15" s="440"/>
      <c r="O15" s="446"/>
      <c r="P15" s="445"/>
      <c r="AC15" s="444"/>
      <c r="AD15" s="444"/>
      <c r="AE15" s="444"/>
    </row>
    <row r="16" spans="1:31" ht="15.6">
      <c r="A16" s="438">
        <v>15</v>
      </c>
      <c r="B16" s="440"/>
      <c r="C16" s="440"/>
      <c r="D16" s="458"/>
      <c r="E16" s="458"/>
      <c r="F16" s="458"/>
      <c r="G16" s="458"/>
      <c r="H16" s="458"/>
      <c r="I16" s="458"/>
      <c r="J16" s="458"/>
      <c r="K16" s="458"/>
      <c r="L16" s="458"/>
      <c r="M16" s="458"/>
      <c r="N16" s="440"/>
      <c r="O16" s="446"/>
      <c r="P16" s="466"/>
      <c r="Q16" s="451"/>
      <c r="R16" s="442"/>
      <c r="S16" s="442"/>
      <c r="T16" s="442"/>
      <c r="U16" s="442"/>
      <c r="V16" s="442"/>
      <c r="AC16" s="444"/>
      <c r="AD16" s="444"/>
      <c r="AE16" s="444"/>
    </row>
    <row r="17" spans="1:26" s="428" customFormat="1" ht="14.25" customHeight="1">
      <c r="A17" s="439">
        <v>16</v>
      </c>
      <c r="B17" s="467" t="s">
        <v>4</v>
      </c>
      <c r="C17" s="467"/>
      <c r="D17" s="458"/>
      <c r="E17" s="458"/>
      <c r="F17" s="458"/>
      <c r="G17" s="458"/>
      <c r="H17" s="458"/>
      <c r="I17" s="458"/>
      <c r="J17" s="458"/>
      <c r="K17" s="458"/>
      <c r="L17" s="458"/>
      <c r="M17" s="458"/>
      <c r="O17" s="468"/>
      <c r="P17" s="468"/>
      <c r="Q17" s="468"/>
      <c r="R17" s="468"/>
      <c r="S17" s="468"/>
      <c r="T17" s="442" t="s">
        <v>677</v>
      </c>
    </row>
    <row r="18" spans="1:26" s="428" customFormat="1" ht="13.5" customHeight="1" thickBot="1">
      <c r="A18" s="439"/>
      <c r="B18" s="469" t="s">
        <v>678</v>
      </c>
      <c r="C18" s="469"/>
      <c r="D18" s="465">
        <f t="shared" ref="D18:L18" si="2">D23-SUM(D19:D22)</f>
        <v>826996</v>
      </c>
      <c r="E18" s="465">
        <f t="shared" si="2"/>
        <v>4198509</v>
      </c>
      <c r="F18" s="465">
        <f t="shared" si="2"/>
        <v>0</v>
      </c>
      <c r="G18" s="465">
        <f t="shared" si="2"/>
        <v>0</v>
      </c>
      <c r="H18" s="465">
        <f t="shared" si="2"/>
        <v>0</v>
      </c>
      <c r="I18" s="465">
        <f t="shared" si="2"/>
        <v>0</v>
      </c>
      <c r="J18" s="465">
        <f t="shared" si="2"/>
        <v>0</v>
      </c>
      <c r="K18" s="465">
        <f t="shared" si="2"/>
        <v>0</v>
      </c>
      <c r="L18" s="465">
        <f t="shared" si="2"/>
        <v>0</v>
      </c>
      <c r="M18" s="465">
        <f t="shared" ref="M18:M29" si="3">D18+E18+F18+G18+H18+I18+J18+K18+L18</f>
        <v>5025505</v>
      </c>
      <c r="V18" s="458"/>
      <c r="X18" s="470"/>
    </row>
    <row r="19" spans="1:26" s="428" customFormat="1" ht="12.75" customHeight="1" thickTop="1" thickBot="1">
      <c r="A19" s="439"/>
      <c r="B19" s="428" t="s">
        <v>679</v>
      </c>
      <c r="D19" s="457">
        <f>Input!$BF$10</f>
        <v>-25506</v>
      </c>
      <c r="E19" s="457">
        <f>Input!$BG$10</f>
        <v>0</v>
      </c>
      <c r="F19" s="457">
        <f>Input!$BH$10</f>
        <v>0</v>
      </c>
      <c r="G19" s="457">
        <f>Input!$BI$10</f>
        <v>0</v>
      </c>
      <c r="H19" s="457">
        <f>Input!$BJ$10</f>
        <v>0</v>
      </c>
      <c r="I19" s="457">
        <f>Input!$BK$10</f>
        <v>0</v>
      </c>
      <c r="J19" s="457">
        <f>Input!$BL$10</f>
        <v>0</v>
      </c>
      <c r="K19" s="457">
        <f>Input!$BM$10</f>
        <v>0</v>
      </c>
      <c r="L19" s="457">
        <f>Input!$BN$10</f>
        <v>0</v>
      </c>
      <c r="M19" s="458">
        <f t="shared" si="3"/>
        <v>-25506</v>
      </c>
      <c r="O19" s="1185" t="s">
        <v>1277</v>
      </c>
      <c r="P19" s="1186"/>
      <c r="Q19" s="1186"/>
      <c r="R19" s="1187"/>
      <c r="T19" s="1194" t="s">
        <v>680</v>
      </c>
      <c r="U19" s="1195"/>
      <c r="V19" s="1195"/>
      <c r="W19" s="1195"/>
      <c r="X19" s="1196"/>
    </row>
    <row r="20" spans="1:26" s="428" customFormat="1" ht="12.75" customHeight="1" thickTop="1">
      <c r="A20" s="439"/>
      <c r="B20" s="428" t="s">
        <v>681</v>
      </c>
      <c r="D20" s="457">
        <f>Input!$BO$10</f>
        <v>0</v>
      </c>
      <c r="E20" s="457">
        <f>Input!$BP$10</f>
        <v>0</v>
      </c>
      <c r="F20" s="457">
        <f>Input!$BQ$10</f>
        <v>0</v>
      </c>
      <c r="G20" s="457">
        <f>Input!$BR$10</f>
        <v>0</v>
      </c>
      <c r="H20" s="457">
        <f>Input!$BS$10</f>
        <v>0</v>
      </c>
      <c r="I20" s="457">
        <f>Input!$BT$10</f>
        <v>0</v>
      </c>
      <c r="J20" s="457">
        <f>Input!$BU$10</f>
        <v>0</v>
      </c>
      <c r="K20" s="457">
        <f>Input!$BV$10</f>
        <v>0</v>
      </c>
      <c r="L20" s="457">
        <f>Input!$BW$10</f>
        <v>0</v>
      </c>
      <c r="M20" s="458">
        <f t="shared" si="3"/>
        <v>0</v>
      </c>
      <c r="O20" s="472" t="s">
        <v>187</v>
      </c>
      <c r="P20" s="473"/>
      <c r="Q20" s="473"/>
      <c r="R20" s="474"/>
      <c r="T20" s="475" t="s">
        <v>682</v>
      </c>
      <c r="X20" s="476"/>
    </row>
    <row r="21" spans="1:26" s="428" customFormat="1">
      <c r="A21" s="439"/>
      <c r="B21" s="428" t="s">
        <v>683</v>
      </c>
      <c r="D21" s="457">
        <f>Input!$BX$10</f>
        <v>0</v>
      </c>
      <c r="E21" s="457">
        <f>Input!$BY$10</f>
        <v>0</v>
      </c>
      <c r="F21" s="457">
        <f>Input!$BZ$10</f>
        <v>0</v>
      </c>
      <c r="G21" s="457">
        <f>Input!$CA$10</f>
        <v>0</v>
      </c>
      <c r="H21" s="457">
        <f>Input!$CB$10</f>
        <v>0</v>
      </c>
      <c r="I21" s="457">
        <f>Input!$CC$10</f>
        <v>0</v>
      </c>
      <c r="J21" s="457">
        <f>Input!$CD$10</f>
        <v>0</v>
      </c>
      <c r="K21" s="457">
        <f>Input!$CE$10</f>
        <v>0</v>
      </c>
      <c r="L21" s="457">
        <f>Input!$CF$10</f>
        <v>0</v>
      </c>
      <c r="M21" s="458">
        <f t="shared" si="3"/>
        <v>0</v>
      </c>
      <c r="O21" s="477"/>
      <c r="R21" s="478"/>
      <c r="T21" s="479" t="s">
        <v>684</v>
      </c>
      <c r="W21" s="480">
        <f>M44</f>
        <v>2796495</v>
      </c>
      <c r="X21" s="476"/>
      <c r="Z21" s="470"/>
    </row>
    <row r="22" spans="1:26" s="428" customFormat="1">
      <c r="A22" s="439"/>
      <c r="B22" s="428" t="s">
        <v>685</v>
      </c>
      <c r="D22" s="457">
        <f>Input!$CG$10</f>
        <v>0</v>
      </c>
      <c r="E22" s="457">
        <f>Input!$CH$10</f>
        <v>0</v>
      </c>
      <c r="F22" s="457">
        <f>Input!$CI$10</f>
        <v>0</v>
      </c>
      <c r="G22" s="457">
        <f>Input!$CJ$10</f>
        <v>0</v>
      </c>
      <c r="H22" s="457">
        <f>Input!$CK$10</f>
        <v>0</v>
      </c>
      <c r="I22" s="457">
        <f>Input!$CL$10</f>
        <v>0</v>
      </c>
      <c r="J22" s="457">
        <f>Input!$CM$10</f>
        <v>0</v>
      </c>
      <c r="K22" s="457">
        <f>Input!$CN$10</f>
        <v>0</v>
      </c>
      <c r="L22" s="457">
        <f>Input!$CO$10</f>
        <v>0</v>
      </c>
      <c r="M22" s="458">
        <f t="shared" si="3"/>
        <v>0</v>
      </c>
      <c r="N22" s="446"/>
      <c r="O22" s="477" t="s">
        <v>686</v>
      </c>
      <c r="Q22" s="470">
        <f>M23</f>
        <v>4999999</v>
      </c>
      <c r="R22" s="481"/>
      <c r="T22" s="479" t="s">
        <v>687</v>
      </c>
      <c r="W22" s="482">
        <f>R30*-1</f>
        <v>2207601</v>
      </c>
      <c r="X22" s="476"/>
    </row>
    <row r="23" spans="1:26" s="428" customFormat="1" ht="12.75" customHeight="1">
      <c r="A23" s="439"/>
      <c r="B23" s="469" t="s">
        <v>688</v>
      </c>
      <c r="C23" s="483"/>
      <c r="D23" s="484">
        <f>Input!$CP$10</f>
        <v>801490</v>
      </c>
      <c r="E23" s="484">
        <f>Input!$CQ$10</f>
        <v>4198509</v>
      </c>
      <c r="F23" s="484">
        <f>Input!$CR$10</f>
        <v>0</v>
      </c>
      <c r="G23" s="484">
        <f>Input!$CS$10</f>
        <v>0</v>
      </c>
      <c r="H23" s="484">
        <f>Input!$CT$10</f>
        <v>0</v>
      </c>
      <c r="I23" s="484">
        <f>Input!$CU$10</f>
        <v>0</v>
      </c>
      <c r="J23" s="484">
        <f>Input!$CV$10</f>
        <v>0</v>
      </c>
      <c r="K23" s="484">
        <f>Input!$CW$10</f>
        <v>0</v>
      </c>
      <c r="L23" s="484">
        <f>Input!$CX$10</f>
        <v>0</v>
      </c>
      <c r="M23" s="485">
        <f t="shared" si="3"/>
        <v>4999999</v>
      </c>
      <c r="O23" s="477"/>
      <c r="Q23" s="470"/>
      <c r="R23" s="481"/>
      <c r="T23" s="475" t="s">
        <v>1174</v>
      </c>
      <c r="X23" s="476">
        <f>SUM(W21:W22)</f>
        <v>5004096</v>
      </c>
      <c r="Z23" s="470"/>
    </row>
    <row r="24" spans="1:26" s="428" customFormat="1" ht="12.75" customHeight="1">
      <c r="A24" s="439"/>
      <c r="B24" s="428" t="s">
        <v>689</v>
      </c>
      <c r="C24" s="486"/>
      <c r="D24" s="457">
        <f>Input!$CY$10</f>
        <v>0</v>
      </c>
      <c r="E24" s="457">
        <f>Input!$CZ$10</f>
        <v>0</v>
      </c>
      <c r="F24" s="457">
        <f>Input!$DA$10</f>
        <v>0</v>
      </c>
      <c r="G24" s="457">
        <f>Input!$DB$10</f>
        <v>0</v>
      </c>
      <c r="H24" s="457">
        <f>Input!$DC$10</f>
        <v>0</v>
      </c>
      <c r="I24" s="457">
        <f>Input!$DD$10</f>
        <v>0</v>
      </c>
      <c r="J24" s="457">
        <f>Input!$DE$10</f>
        <v>0</v>
      </c>
      <c r="K24" s="457">
        <f>Input!$DF$10</f>
        <v>0</v>
      </c>
      <c r="L24" s="457">
        <f>Input!$DG$10</f>
        <v>0</v>
      </c>
      <c r="M24" s="487">
        <f t="shared" si="3"/>
        <v>0</v>
      </c>
      <c r="O24" s="488" t="s">
        <v>690</v>
      </c>
      <c r="Q24" s="458"/>
      <c r="R24" s="489">
        <f>SUM(M24:M28)</f>
        <v>-2207601</v>
      </c>
      <c r="T24" s="475"/>
      <c r="X24" s="476"/>
      <c r="Z24" s="470"/>
    </row>
    <row r="25" spans="1:26" s="428" customFormat="1" ht="12.75" customHeight="1">
      <c r="A25" s="439"/>
      <c r="B25" s="428" t="s">
        <v>691</v>
      </c>
      <c r="C25" s="486"/>
      <c r="D25" s="457">
        <f>Input!$DH$10</f>
        <v>0</v>
      </c>
      <c r="E25" s="457">
        <f>Input!$DI$10</f>
        <v>0</v>
      </c>
      <c r="F25" s="457">
        <f>Input!$DJ$10</f>
        <v>0</v>
      </c>
      <c r="G25" s="457">
        <f>Input!$DK$10</f>
        <v>0</v>
      </c>
      <c r="H25" s="457">
        <f>Input!$DL$10</f>
        <v>0</v>
      </c>
      <c r="I25" s="457">
        <f>Input!$DM$10</f>
        <v>0</v>
      </c>
      <c r="J25" s="457">
        <f>Input!$DN$10</f>
        <v>0</v>
      </c>
      <c r="K25" s="457">
        <f>Input!$DO$10</f>
        <v>0</v>
      </c>
      <c r="L25" s="457">
        <f>Input!$DP$10</f>
        <v>0</v>
      </c>
      <c r="M25" s="487">
        <f t="shared" si="3"/>
        <v>0</v>
      </c>
      <c r="O25" s="477"/>
      <c r="Q25" s="458"/>
      <c r="R25" s="489"/>
      <c r="T25" s="490" t="s">
        <v>692</v>
      </c>
      <c r="U25" s="491"/>
      <c r="V25" s="491"/>
      <c r="W25" s="492">
        <f>(M26+M39)*-1</f>
        <v>122337</v>
      </c>
      <c r="X25" s="476"/>
      <c r="Z25" s="470"/>
    </row>
    <row r="26" spans="1:26" s="428" customFormat="1" ht="12.75" customHeight="1">
      <c r="A26" s="439"/>
      <c r="B26" s="428" t="s">
        <v>693</v>
      </c>
      <c r="C26" s="486"/>
      <c r="D26" s="457">
        <f>Input!$DQ$10</f>
        <v>-122337</v>
      </c>
      <c r="E26" s="457">
        <f>Input!$DR$10</f>
        <v>0</v>
      </c>
      <c r="F26" s="457">
        <f>Input!$DS$10</f>
        <v>0</v>
      </c>
      <c r="G26" s="457">
        <f>Input!$DT$10</f>
        <v>0</v>
      </c>
      <c r="H26" s="457">
        <f>Input!$DU$10</f>
        <v>0</v>
      </c>
      <c r="I26" s="457">
        <f>Input!$DV$10</f>
        <v>0</v>
      </c>
      <c r="J26" s="457">
        <f>Input!$DW$10</f>
        <v>0</v>
      </c>
      <c r="K26" s="457">
        <f>Input!$DX$10</f>
        <v>0</v>
      </c>
      <c r="L26" s="457">
        <f>Input!$DY$10</f>
        <v>0</v>
      </c>
      <c r="M26" s="487">
        <f t="shared" si="3"/>
        <v>-122337</v>
      </c>
      <c r="O26" s="477" t="s">
        <v>694</v>
      </c>
      <c r="Q26" s="458">
        <f>M36</f>
        <v>4097</v>
      </c>
      <c r="R26" s="493"/>
      <c r="T26" s="475" t="s">
        <v>695</v>
      </c>
      <c r="W26" s="494">
        <f>(M21+M34)*-1</f>
        <v>0</v>
      </c>
      <c r="X26" s="476"/>
      <c r="Z26" s="470"/>
    </row>
    <row r="27" spans="1:26" s="428" customFormat="1">
      <c r="A27" s="439"/>
      <c r="B27" s="428" t="s">
        <v>696</v>
      </c>
      <c r="C27" s="486"/>
      <c r="D27" s="457">
        <f>Input!$DZ$10</f>
        <v>0</v>
      </c>
      <c r="E27" s="457">
        <f>Input!$EA$10</f>
        <v>-285046</v>
      </c>
      <c r="F27" s="457">
        <f>Input!$EB$10</f>
        <v>0</v>
      </c>
      <c r="G27" s="457">
        <f>Input!$EC$10</f>
        <v>0</v>
      </c>
      <c r="H27" s="457">
        <f>Input!$ED$10</f>
        <v>0</v>
      </c>
      <c r="I27" s="457">
        <f>Input!$EE$10</f>
        <v>0</v>
      </c>
      <c r="J27" s="457">
        <f>Input!$EF$10</f>
        <v>0</v>
      </c>
      <c r="K27" s="457">
        <f>Input!$EG$10</f>
        <v>0</v>
      </c>
      <c r="L27" s="457">
        <f>Input!EH6</f>
        <v>0</v>
      </c>
      <c r="M27" s="487">
        <f t="shared" si="3"/>
        <v>-285046</v>
      </c>
      <c r="O27" s="477"/>
      <c r="Q27" s="458"/>
      <c r="R27" s="493"/>
      <c r="T27" s="479" t="s">
        <v>697</v>
      </c>
      <c r="U27" s="467"/>
      <c r="V27" s="467"/>
      <c r="W27" s="495">
        <f>SUM(W25:W26)</f>
        <v>122337</v>
      </c>
      <c r="X27" s="496"/>
    </row>
    <row r="28" spans="1:26" s="428" customFormat="1">
      <c r="A28" s="439"/>
      <c r="B28" s="428" t="s">
        <v>1375</v>
      </c>
      <c r="C28" s="486"/>
      <c r="D28" s="457">
        <f>Input!$EI$10</f>
        <v>-231248</v>
      </c>
      <c r="E28" s="457">
        <f>Input!$EJ$10</f>
        <v>-1568970</v>
      </c>
      <c r="F28" s="457">
        <f>Input!$EK$10</f>
        <v>0</v>
      </c>
      <c r="G28" s="457">
        <f>Input!$EL$10</f>
        <v>0</v>
      </c>
      <c r="H28" s="457">
        <f>Input!$EM$10</f>
        <v>0</v>
      </c>
      <c r="I28" s="457">
        <f>Input!$EN$10</f>
        <v>0</v>
      </c>
      <c r="J28" s="457">
        <f>Input!$EO$10</f>
        <v>0</v>
      </c>
      <c r="K28" s="457">
        <f>Input!$EP$10</f>
        <v>0</v>
      </c>
      <c r="L28" s="457">
        <f>Input!$EQ$10</f>
        <v>0</v>
      </c>
      <c r="M28" s="487">
        <f t="shared" si="3"/>
        <v>-1800218</v>
      </c>
      <c r="O28" s="488" t="s">
        <v>699</v>
      </c>
      <c r="Q28" s="458"/>
      <c r="R28" s="489">
        <f>SUM(M37:M41)</f>
        <v>0</v>
      </c>
      <c r="T28" s="475" t="s">
        <v>700</v>
      </c>
      <c r="W28" s="476">
        <f>(M27+M40)*-1</f>
        <v>285046</v>
      </c>
      <c r="X28" s="496"/>
      <c r="Z28" s="470"/>
    </row>
    <row r="29" spans="1:26" s="428" customFormat="1" ht="12" customHeight="1">
      <c r="A29" s="439"/>
      <c r="B29" s="497" t="s">
        <v>39</v>
      </c>
      <c r="C29" s="483"/>
      <c r="D29" s="465">
        <f t="shared" ref="D29:L29" si="4">SUM(D23:D28)</f>
        <v>447905</v>
      </c>
      <c r="E29" s="465">
        <f t="shared" si="4"/>
        <v>2344493</v>
      </c>
      <c r="F29" s="465">
        <f t="shared" si="4"/>
        <v>0</v>
      </c>
      <c r="G29" s="465">
        <f t="shared" si="4"/>
        <v>0</v>
      </c>
      <c r="H29" s="465">
        <f t="shared" si="4"/>
        <v>0</v>
      </c>
      <c r="I29" s="465">
        <f t="shared" si="4"/>
        <v>0</v>
      </c>
      <c r="J29" s="465">
        <f t="shared" si="4"/>
        <v>0</v>
      </c>
      <c r="K29" s="465">
        <f t="shared" si="4"/>
        <v>0</v>
      </c>
      <c r="L29" s="465">
        <f t="shared" si="4"/>
        <v>0</v>
      </c>
      <c r="M29" s="465">
        <f t="shared" si="3"/>
        <v>2792398</v>
      </c>
      <c r="O29" s="488"/>
      <c r="Q29" s="458"/>
      <c r="R29" s="498"/>
      <c r="T29" s="475" t="s">
        <v>701</v>
      </c>
      <c r="W29" s="494">
        <f>(M22+M35)*-1</f>
        <v>0</v>
      </c>
      <c r="X29" s="496"/>
    </row>
    <row r="30" spans="1:26" s="428" customFormat="1" ht="16.5" customHeight="1">
      <c r="A30" s="439"/>
      <c r="C30" s="486"/>
      <c r="D30" s="486"/>
      <c r="E30" s="486"/>
      <c r="F30" s="486"/>
      <c r="G30" s="486"/>
      <c r="H30" s="486"/>
      <c r="I30" s="486"/>
      <c r="J30" s="486"/>
      <c r="K30" s="486"/>
      <c r="L30" s="486"/>
      <c r="M30" s="487"/>
      <c r="O30" s="499" t="s">
        <v>188</v>
      </c>
      <c r="P30" s="500"/>
      <c r="Q30" s="501">
        <f>Q26+Q22</f>
        <v>5004096</v>
      </c>
      <c r="R30" s="502">
        <f>R28+R24</f>
        <v>-2207601</v>
      </c>
      <c r="T30" s="479" t="s">
        <v>702</v>
      </c>
      <c r="U30" s="467"/>
      <c r="V30" s="467"/>
      <c r="W30" s="495">
        <f>SUM(W28:W29)</f>
        <v>285046</v>
      </c>
      <c r="X30" s="496"/>
    </row>
    <row r="31" spans="1:26" s="428" customFormat="1" ht="12.75" customHeight="1">
      <c r="A31" s="439"/>
      <c r="B31" s="469" t="s">
        <v>703</v>
      </c>
      <c r="C31" s="469"/>
      <c r="D31" s="465">
        <f t="shared" ref="D31:L31" si="5">D36-SUM(D32:D35)</f>
        <v>0</v>
      </c>
      <c r="E31" s="465">
        <f t="shared" si="5"/>
        <v>4097</v>
      </c>
      <c r="F31" s="465">
        <f t="shared" si="5"/>
        <v>0</v>
      </c>
      <c r="G31" s="465">
        <f t="shared" si="5"/>
        <v>0</v>
      </c>
      <c r="H31" s="465">
        <f t="shared" si="5"/>
        <v>0</v>
      </c>
      <c r="I31" s="465">
        <f t="shared" si="5"/>
        <v>0</v>
      </c>
      <c r="J31" s="465">
        <f t="shared" si="5"/>
        <v>0</v>
      </c>
      <c r="K31" s="465">
        <f t="shared" si="5"/>
        <v>0</v>
      </c>
      <c r="L31" s="465">
        <f t="shared" si="5"/>
        <v>0</v>
      </c>
      <c r="M31" s="465">
        <f t="shared" ref="M31:M42" si="6">D31+E31+F31+G31+H31+I31+J31+K31+L31</f>
        <v>4097</v>
      </c>
      <c r="O31" s="477" t="s">
        <v>189</v>
      </c>
      <c r="Q31" s="446"/>
      <c r="R31" s="481"/>
      <c r="T31" s="503" t="s">
        <v>704</v>
      </c>
      <c r="U31" s="504"/>
      <c r="V31" s="504"/>
      <c r="W31" s="505">
        <f>W27+W30</f>
        <v>407383</v>
      </c>
      <c r="X31" s="476"/>
      <c r="Z31" s="470"/>
    </row>
    <row r="32" spans="1:26" s="428" customFormat="1" ht="12.75" customHeight="1">
      <c r="A32" s="439"/>
      <c r="B32" s="428" t="s">
        <v>679</v>
      </c>
      <c r="D32" s="457">
        <f>Input!$ER$10</f>
        <v>0</v>
      </c>
      <c r="E32" s="457">
        <f>Input!$ES$10</f>
        <v>0</v>
      </c>
      <c r="F32" s="457">
        <f>Input!$ET$10</f>
        <v>0</v>
      </c>
      <c r="G32" s="457">
        <f>Input!$EU$10</f>
        <v>0</v>
      </c>
      <c r="H32" s="457">
        <f>Input!$EV$10</f>
        <v>0</v>
      </c>
      <c r="I32" s="457">
        <f>Input!$EW$10</f>
        <v>0</v>
      </c>
      <c r="J32" s="457">
        <f>Input!$EX$10</f>
        <v>0</v>
      </c>
      <c r="K32" s="457">
        <f>Input!$EY$10</f>
        <v>0</v>
      </c>
      <c r="L32" s="457">
        <f>Input!$EZ$10</f>
        <v>0</v>
      </c>
      <c r="M32" s="487">
        <f t="shared" si="6"/>
        <v>0</v>
      </c>
      <c r="O32" s="506" t="s">
        <v>1278</v>
      </c>
      <c r="P32" s="437"/>
      <c r="Q32" s="507">
        <f>Input!$SQ$10</f>
        <v>5004096</v>
      </c>
      <c r="R32" s="508"/>
      <c r="T32" s="475"/>
      <c r="X32" s="476"/>
      <c r="Z32" s="470"/>
    </row>
    <row r="33" spans="1:31" s="428" customFormat="1">
      <c r="A33" s="439"/>
      <c r="B33" s="428" t="s">
        <v>681</v>
      </c>
      <c r="D33" s="457">
        <f>Input!$FA$10</f>
        <v>0</v>
      </c>
      <c r="E33" s="457">
        <f>Input!$FB$10</f>
        <v>0</v>
      </c>
      <c r="F33" s="457">
        <f>Input!$FC$10</f>
        <v>0</v>
      </c>
      <c r="G33" s="457">
        <f>Input!$FD$10</f>
        <v>0</v>
      </c>
      <c r="H33" s="457">
        <f>Input!$FE$10</f>
        <v>0</v>
      </c>
      <c r="I33" s="457">
        <f>Input!$FF$10</f>
        <v>0</v>
      </c>
      <c r="J33" s="457">
        <f>Input!$FG$10</f>
        <v>0</v>
      </c>
      <c r="K33" s="457">
        <f>Input!$FH$10</f>
        <v>0</v>
      </c>
      <c r="L33" s="457">
        <f>Input!$FI$10</f>
        <v>0</v>
      </c>
      <c r="M33" s="487">
        <f t="shared" si="6"/>
        <v>0</v>
      </c>
      <c r="O33" s="506"/>
      <c r="P33" s="437"/>
      <c r="Q33" s="458"/>
      <c r="R33" s="508"/>
      <c r="T33" s="475" t="s">
        <v>705</v>
      </c>
      <c r="W33" s="470">
        <f>(M19+M32)*-1</f>
        <v>25506</v>
      </c>
      <c r="X33" s="476"/>
    </row>
    <row r="34" spans="1:31" s="428" customFormat="1">
      <c r="A34" s="439"/>
      <c r="B34" s="428" t="s">
        <v>683</v>
      </c>
      <c r="D34" s="457">
        <f>Input!$FJ$10</f>
        <v>0</v>
      </c>
      <c r="E34" s="457">
        <f>Input!$FK$10</f>
        <v>0</v>
      </c>
      <c r="F34" s="457">
        <f>Input!$FL$10</f>
        <v>0</v>
      </c>
      <c r="G34" s="457">
        <f>Input!$FM$10</f>
        <v>0</v>
      </c>
      <c r="H34" s="457">
        <f>Input!$FN$10</f>
        <v>0</v>
      </c>
      <c r="I34" s="457">
        <f>Input!$FO$10</f>
        <v>0</v>
      </c>
      <c r="J34" s="457">
        <f>Input!$FP$10</f>
        <v>0</v>
      </c>
      <c r="K34" s="457">
        <f>Input!$FQ$10</f>
        <v>0</v>
      </c>
      <c r="L34" s="457">
        <f>Input!$FR$10</f>
        <v>0</v>
      </c>
      <c r="M34" s="487">
        <f t="shared" si="6"/>
        <v>0</v>
      </c>
      <c r="O34" s="509" t="s">
        <v>1279</v>
      </c>
      <c r="P34" s="510"/>
      <c r="Q34" s="428" t="s">
        <v>190</v>
      </c>
      <c r="R34" s="511">
        <f>Input!$SR$10</f>
        <v>-2207601</v>
      </c>
      <c r="T34" s="475" t="s">
        <v>706</v>
      </c>
      <c r="W34" s="512">
        <f>(M24+M37)*-1</f>
        <v>0</v>
      </c>
      <c r="X34" s="476"/>
    </row>
    <row r="35" spans="1:31" s="428" customFormat="1" ht="13.8" thickBot="1">
      <c r="A35" s="439"/>
      <c r="B35" s="428" t="s">
        <v>685</v>
      </c>
      <c r="D35" s="457">
        <f>Input!$FS$10</f>
        <v>0</v>
      </c>
      <c r="E35" s="457">
        <f>Input!$FT$10</f>
        <v>0</v>
      </c>
      <c r="F35" s="457">
        <f>Input!$FU$10</f>
        <v>0</v>
      </c>
      <c r="G35" s="457">
        <f>Input!$FV$10</f>
        <v>0</v>
      </c>
      <c r="H35" s="457">
        <f>Input!$FW$10</f>
        <v>0</v>
      </c>
      <c r="I35" s="457">
        <f>Input!$FX$10</f>
        <v>0</v>
      </c>
      <c r="J35" s="457">
        <f>Input!$FY$10</f>
        <v>0</v>
      </c>
      <c r="K35" s="457">
        <f>Input!$FZ$10</f>
        <v>0</v>
      </c>
      <c r="L35" s="457">
        <f>Input!$GA$10</f>
        <v>0</v>
      </c>
      <c r="M35" s="487">
        <f t="shared" si="6"/>
        <v>0</v>
      </c>
      <c r="O35" s="513" t="s">
        <v>191</v>
      </c>
      <c r="P35" s="514"/>
      <c r="Q35" s="515">
        <f>Q30-Q32</f>
        <v>0</v>
      </c>
      <c r="R35" s="516">
        <f>R30-R34</f>
        <v>0</v>
      </c>
      <c r="T35" s="479" t="s">
        <v>707</v>
      </c>
      <c r="U35" s="467"/>
      <c r="V35" s="467"/>
      <c r="W35" s="480">
        <f>SUM(W33:W34)</f>
        <v>25506</v>
      </c>
      <c r="X35" s="496"/>
    </row>
    <row r="36" spans="1:31" s="428" customFormat="1" ht="13.8" thickTop="1">
      <c r="A36" s="439"/>
      <c r="B36" s="469" t="s">
        <v>708</v>
      </c>
      <c r="C36" s="483"/>
      <c r="D36" s="484">
        <f>Input!$GB$10</f>
        <v>0</v>
      </c>
      <c r="E36" s="484">
        <f>Input!$GC$10</f>
        <v>4097</v>
      </c>
      <c r="F36" s="484">
        <f>Input!$GD$10</f>
        <v>0</v>
      </c>
      <c r="G36" s="484">
        <f>Input!$GE$10</f>
        <v>0</v>
      </c>
      <c r="H36" s="484">
        <f>Input!$GF$10</f>
        <v>0</v>
      </c>
      <c r="I36" s="484">
        <f>Input!$GG$10</f>
        <v>0</v>
      </c>
      <c r="J36" s="484">
        <f>Input!$GH$10</f>
        <v>0</v>
      </c>
      <c r="K36" s="484">
        <f>Input!$GI$10</f>
        <v>0</v>
      </c>
      <c r="L36" s="484">
        <f>Input!$GJ$10</f>
        <v>0</v>
      </c>
      <c r="M36" s="485">
        <f t="shared" si="6"/>
        <v>4097</v>
      </c>
      <c r="Q36" s="517" t="str">
        <f>IF(Q30&lt;&gt;Q32,"Out of Balance","Balanced")</f>
        <v>Balanced</v>
      </c>
      <c r="R36" s="517" t="str">
        <f>IF(R30&lt;&gt;R34,"Out of Balance","Balanced")</f>
        <v>Balanced</v>
      </c>
      <c r="T36" s="475" t="s">
        <v>709</v>
      </c>
      <c r="W36" s="470">
        <f>(M20+M33)*-1</f>
        <v>0</v>
      </c>
      <c r="X36" s="476"/>
    </row>
    <row r="37" spans="1:31" s="428" customFormat="1">
      <c r="A37" s="439"/>
      <c r="B37" s="428" t="s">
        <v>689</v>
      </c>
      <c r="C37" s="486"/>
      <c r="D37" s="457">
        <f>Input!$GK$10</f>
        <v>0</v>
      </c>
      <c r="E37" s="457">
        <f>Input!$GL$10</f>
        <v>0</v>
      </c>
      <c r="F37" s="457">
        <f>Input!$GM$10</f>
        <v>0</v>
      </c>
      <c r="G37" s="457">
        <f>Input!$GN$10</f>
        <v>0</v>
      </c>
      <c r="H37" s="457">
        <f>Input!$GO$10</f>
        <v>0</v>
      </c>
      <c r="I37" s="457">
        <f>Input!$GP$10</f>
        <v>0</v>
      </c>
      <c r="J37" s="457">
        <f>Input!$GQ$10</f>
        <v>0</v>
      </c>
      <c r="K37" s="457">
        <f>Input!$GR$10</f>
        <v>0</v>
      </c>
      <c r="L37" s="457">
        <f>Input!$GS$10</f>
        <v>0</v>
      </c>
      <c r="M37" s="487">
        <f t="shared" si="6"/>
        <v>0</v>
      </c>
      <c r="T37" s="475" t="s">
        <v>710</v>
      </c>
      <c r="W37" s="512">
        <f>(M25+M38)*-1</f>
        <v>0</v>
      </c>
      <c r="X37" s="496"/>
    </row>
    <row r="38" spans="1:31" s="428" customFormat="1">
      <c r="A38" s="439"/>
      <c r="B38" s="428" t="s">
        <v>691</v>
      </c>
      <c r="C38" s="486"/>
      <c r="D38" s="457">
        <f>Input!$GT$10</f>
        <v>0</v>
      </c>
      <c r="E38" s="457">
        <f>Input!$GU$10</f>
        <v>0</v>
      </c>
      <c r="F38" s="457">
        <f>Input!$GV$10</f>
        <v>0</v>
      </c>
      <c r="G38" s="457">
        <f>Input!$GW$10</f>
        <v>0</v>
      </c>
      <c r="H38" s="457">
        <f>Input!$GX$10</f>
        <v>0</v>
      </c>
      <c r="I38" s="457">
        <f>Input!$GY$10</f>
        <v>0</v>
      </c>
      <c r="J38" s="457">
        <f>Input!$GZ$10</f>
        <v>0</v>
      </c>
      <c r="K38" s="457">
        <f>Input!$HA$10</f>
        <v>0</v>
      </c>
      <c r="L38" s="457">
        <f>Input!$HB$10</f>
        <v>0</v>
      </c>
      <c r="M38" s="487">
        <f t="shared" si="6"/>
        <v>0</v>
      </c>
      <c r="T38" s="479" t="s">
        <v>711</v>
      </c>
      <c r="U38" s="467"/>
      <c r="V38" s="467"/>
      <c r="W38" s="480">
        <f>SUM(W36:W37)</f>
        <v>0</v>
      </c>
      <c r="X38" s="476"/>
    </row>
    <row r="39" spans="1:31" s="428" customFormat="1">
      <c r="A39" s="439"/>
      <c r="B39" s="428" t="s">
        <v>693</v>
      </c>
      <c r="C39" s="486"/>
      <c r="D39" s="457">
        <f>Input!$HC$10</f>
        <v>0</v>
      </c>
      <c r="E39" s="457">
        <f>Input!$HD$10</f>
        <v>0</v>
      </c>
      <c r="F39" s="457">
        <f>Input!$HE$10</f>
        <v>0</v>
      </c>
      <c r="G39" s="457">
        <f>Input!$HF$10</f>
        <v>0</v>
      </c>
      <c r="H39" s="457">
        <f>Input!$HG$10</f>
        <v>0</v>
      </c>
      <c r="I39" s="457">
        <f>Input!$HH$10</f>
        <v>0</v>
      </c>
      <c r="J39" s="457">
        <f>Input!$HI$10</f>
        <v>0</v>
      </c>
      <c r="K39" s="457">
        <f>Input!$HJ$10</f>
        <v>0</v>
      </c>
      <c r="L39" s="457">
        <f>Input!$HK$10</f>
        <v>0</v>
      </c>
      <c r="M39" s="487">
        <f t="shared" si="6"/>
        <v>0</v>
      </c>
      <c r="T39" s="475" t="s">
        <v>712</v>
      </c>
      <c r="W39" s="470"/>
      <c r="X39" s="476">
        <f>W38+W35</f>
        <v>25506</v>
      </c>
    </row>
    <row r="40" spans="1:31" s="428" customFormat="1">
      <c r="A40" s="439"/>
      <c r="B40" s="428" t="s">
        <v>696</v>
      </c>
      <c r="C40" s="486"/>
      <c r="D40" s="457">
        <f>Input!$HL$10</f>
        <v>0</v>
      </c>
      <c r="E40" s="457">
        <f>Input!$HM$10</f>
        <v>0</v>
      </c>
      <c r="F40" s="457">
        <f>Input!$HN$10</f>
        <v>0</v>
      </c>
      <c r="G40" s="457">
        <f>Input!$HO$10</f>
        <v>0</v>
      </c>
      <c r="H40" s="457">
        <f>Input!$HP$10</f>
        <v>0</v>
      </c>
      <c r="I40" s="457">
        <f>Input!$HQ$10</f>
        <v>0</v>
      </c>
      <c r="J40" s="457">
        <f>Input!$HR$10</f>
        <v>0</v>
      </c>
      <c r="K40" s="457">
        <f>Input!$HS$10</f>
        <v>0</v>
      </c>
      <c r="L40" s="457">
        <f>Input!$HT$10</f>
        <v>0</v>
      </c>
      <c r="M40" s="487">
        <f t="shared" si="6"/>
        <v>0</v>
      </c>
      <c r="T40" s="475"/>
      <c r="X40" s="496"/>
    </row>
    <row r="41" spans="1:31" s="428" customFormat="1">
      <c r="A41" s="439"/>
      <c r="B41" s="428" t="s">
        <v>1375</v>
      </c>
      <c r="C41" s="486"/>
      <c r="D41" s="457">
        <f>Input!$HU$10</f>
        <v>0</v>
      </c>
      <c r="E41" s="457">
        <f>Input!$HV$10</f>
        <v>0</v>
      </c>
      <c r="F41" s="457">
        <f>Input!$HW$10</f>
        <v>0</v>
      </c>
      <c r="G41" s="457">
        <f>Input!$HX$10</f>
        <v>0</v>
      </c>
      <c r="H41" s="457">
        <f>Input!$HY$10</f>
        <v>0</v>
      </c>
      <c r="I41" s="457">
        <f>Input!$HZ$10</f>
        <v>0</v>
      </c>
      <c r="J41" s="457">
        <f>Input!$IA$10</f>
        <v>0</v>
      </c>
      <c r="K41" s="457">
        <f>Input!$IB$10</f>
        <v>0</v>
      </c>
      <c r="L41" s="457">
        <f>Input!$IC$10</f>
        <v>0</v>
      </c>
      <c r="M41" s="487">
        <f t="shared" si="6"/>
        <v>0</v>
      </c>
      <c r="T41" s="475" t="s">
        <v>695</v>
      </c>
      <c r="W41" s="470">
        <f>(M21+M34)*-1</f>
        <v>0</v>
      </c>
      <c r="X41" s="476"/>
    </row>
    <row r="42" spans="1:31" s="428" customFormat="1">
      <c r="A42" s="439"/>
      <c r="B42" s="497" t="s">
        <v>40</v>
      </c>
      <c r="C42" s="483"/>
      <c r="D42" s="465">
        <f t="shared" ref="D42:L42" si="7">SUM(D36:D41)</f>
        <v>0</v>
      </c>
      <c r="E42" s="465">
        <f t="shared" si="7"/>
        <v>4097</v>
      </c>
      <c r="F42" s="465">
        <f t="shared" si="7"/>
        <v>0</v>
      </c>
      <c r="G42" s="465">
        <f t="shared" si="7"/>
        <v>0</v>
      </c>
      <c r="H42" s="465">
        <f t="shared" si="7"/>
        <v>0</v>
      </c>
      <c r="I42" s="465">
        <f t="shared" si="7"/>
        <v>0</v>
      </c>
      <c r="J42" s="465">
        <f t="shared" si="7"/>
        <v>0</v>
      </c>
      <c r="K42" s="465">
        <f t="shared" si="7"/>
        <v>0</v>
      </c>
      <c r="L42" s="465">
        <f t="shared" si="7"/>
        <v>0</v>
      </c>
      <c r="M42" s="465">
        <f t="shared" si="6"/>
        <v>4097</v>
      </c>
      <c r="T42" s="475" t="s">
        <v>701</v>
      </c>
      <c r="W42" s="512">
        <f>(M22+M35)*-1</f>
        <v>0</v>
      </c>
      <c r="X42" s="476"/>
    </row>
    <row r="43" spans="1:31" s="428" customFormat="1">
      <c r="A43" s="439"/>
      <c r="C43" s="486"/>
      <c r="D43" s="486"/>
      <c r="E43" s="486"/>
      <c r="F43" s="486"/>
      <c r="G43" s="486"/>
      <c r="H43" s="486"/>
      <c r="I43" s="486"/>
      <c r="J43" s="486"/>
      <c r="K43" s="486"/>
      <c r="L43" s="486"/>
      <c r="M43" s="487"/>
      <c r="T43" s="479" t="s">
        <v>713</v>
      </c>
      <c r="U43" s="467"/>
      <c r="V43" s="467"/>
      <c r="W43" s="480">
        <f>SUM(W41:W42)</f>
        <v>0</v>
      </c>
      <c r="X43" s="496"/>
    </row>
    <row r="44" spans="1:31" s="428" customFormat="1" ht="13.5" customHeight="1">
      <c r="A44" s="439"/>
      <c r="B44" s="497" t="s">
        <v>714</v>
      </c>
      <c r="C44" s="483"/>
      <c r="D44" s="465">
        <f t="shared" ref="D44:L44" si="8">D42+D29</f>
        <v>447905</v>
      </c>
      <c r="E44" s="465">
        <f t="shared" si="8"/>
        <v>2348590</v>
      </c>
      <c r="F44" s="465">
        <f t="shared" si="8"/>
        <v>0</v>
      </c>
      <c r="G44" s="465">
        <f t="shared" si="8"/>
        <v>0</v>
      </c>
      <c r="H44" s="465">
        <f t="shared" si="8"/>
        <v>0</v>
      </c>
      <c r="I44" s="465">
        <f t="shared" si="8"/>
        <v>0</v>
      </c>
      <c r="J44" s="465">
        <f t="shared" si="8"/>
        <v>0</v>
      </c>
      <c r="K44" s="465">
        <f t="shared" si="8"/>
        <v>0</v>
      </c>
      <c r="L44" s="465">
        <f t="shared" si="8"/>
        <v>0</v>
      </c>
      <c r="M44" s="465">
        <f>D44+E44+F44+G44+H44+I44+J44+K44+L44</f>
        <v>2796495</v>
      </c>
      <c r="T44" s="475"/>
      <c r="X44" s="476"/>
    </row>
    <row r="45" spans="1:31">
      <c r="A45" s="438">
        <v>28</v>
      </c>
      <c r="B45" s="440"/>
      <c r="C45" s="440"/>
      <c r="D45" s="458"/>
      <c r="E45" s="458"/>
      <c r="F45" s="458"/>
      <c r="G45" s="458"/>
      <c r="H45" s="458"/>
      <c r="I45" s="458"/>
      <c r="J45" s="458"/>
      <c r="K45" s="458"/>
      <c r="L45" s="458"/>
      <c r="M45" s="458"/>
      <c r="N45" s="440"/>
      <c r="T45" s="475" t="s">
        <v>706</v>
      </c>
      <c r="W45" s="470">
        <f>(M24+M37)*-1</f>
        <v>0</v>
      </c>
      <c r="X45" s="476"/>
      <c r="AC45" s="444"/>
      <c r="AD45" s="444"/>
      <c r="AE45" s="444"/>
    </row>
    <row r="46" spans="1:31">
      <c r="A46" s="438">
        <v>29</v>
      </c>
      <c r="B46" s="449" t="s">
        <v>6</v>
      </c>
      <c r="C46" s="449"/>
      <c r="D46" s="458"/>
      <c r="E46" s="458"/>
      <c r="F46" s="458"/>
      <c r="G46" s="458"/>
      <c r="H46" s="458"/>
      <c r="I46" s="458"/>
      <c r="J46" s="458"/>
      <c r="K46" s="458"/>
      <c r="L46" s="458"/>
      <c r="M46" s="458"/>
      <c r="N46" s="440"/>
      <c r="T46" s="475" t="s">
        <v>710</v>
      </c>
      <c r="W46" s="512">
        <f>(M25+M38)*-1</f>
        <v>0</v>
      </c>
      <c r="X46" s="476"/>
      <c r="AC46" s="444"/>
      <c r="AD46" s="444"/>
      <c r="AE46" s="444"/>
    </row>
    <row r="47" spans="1:31">
      <c r="A47" s="438">
        <v>30</v>
      </c>
      <c r="B47" s="464" t="s">
        <v>7</v>
      </c>
      <c r="C47" s="464"/>
      <c r="D47" s="518">
        <f>Input!$ID$10</f>
        <v>264900</v>
      </c>
      <c r="E47" s="518">
        <f>Input!$IE$10</f>
        <v>0</v>
      </c>
      <c r="F47" s="518">
        <f>Input!$IF$10</f>
        <v>0</v>
      </c>
      <c r="G47" s="518">
        <f>Input!$IG$10</f>
        <v>4675600</v>
      </c>
      <c r="H47" s="518">
        <f>Input!$IH$10</f>
        <v>0</v>
      </c>
      <c r="I47" s="518">
        <f>Input!$II$10</f>
        <v>0</v>
      </c>
      <c r="J47" s="518">
        <f>Input!$IJ$10</f>
        <v>0</v>
      </c>
      <c r="K47" s="518">
        <f>Input!$IK$10</f>
        <v>0</v>
      </c>
      <c r="L47" s="518">
        <f>Input!$IL$10</f>
        <v>0</v>
      </c>
      <c r="M47" s="465">
        <f>D47+E47+F47+G47+H47+I47+J47+K47+L47</f>
        <v>4940500</v>
      </c>
      <c r="N47" s="440"/>
      <c r="T47" s="479" t="s">
        <v>715</v>
      </c>
      <c r="U47" s="467"/>
      <c r="V47" s="467"/>
      <c r="W47" s="480">
        <f>SUM(W45:W46)</f>
        <v>0</v>
      </c>
      <c r="X47" s="496"/>
      <c r="AC47" s="444"/>
      <c r="AD47" s="444"/>
      <c r="AE47" s="444"/>
    </row>
    <row r="48" spans="1:31">
      <c r="A48" s="438">
        <v>31</v>
      </c>
      <c r="B48" s="440"/>
      <c r="C48" s="440"/>
      <c r="D48" s="458"/>
      <c r="E48" s="458"/>
      <c r="F48" s="458"/>
      <c r="G48" s="458"/>
      <c r="H48" s="458"/>
      <c r="I48" s="458"/>
      <c r="J48" s="458"/>
      <c r="K48" s="458"/>
      <c r="L48" s="458"/>
      <c r="M48" s="458"/>
      <c r="N48" s="440"/>
      <c r="T48" s="475"/>
      <c r="X48" s="505">
        <f>W43-W47</f>
        <v>0</v>
      </c>
      <c r="AC48" s="444"/>
      <c r="AD48" s="444"/>
      <c r="AE48" s="444"/>
    </row>
    <row r="49" spans="1:31">
      <c r="A49" s="438">
        <v>32</v>
      </c>
      <c r="B49" s="449" t="s">
        <v>8</v>
      </c>
      <c r="C49" s="449"/>
      <c r="D49" s="458"/>
      <c r="E49" s="458"/>
      <c r="F49" s="458"/>
      <c r="G49" s="458"/>
      <c r="H49" s="458"/>
      <c r="I49" s="458"/>
      <c r="J49" s="458"/>
      <c r="K49" s="458"/>
      <c r="L49" s="458"/>
      <c r="M49" s="458"/>
      <c r="N49" s="440"/>
      <c r="O49" s="446"/>
      <c r="T49" s="519" t="s">
        <v>186</v>
      </c>
      <c r="U49" s="504"/>
      <c r="V49" s="520"/>
      <c r="W49" s="520"/>
      <c r="X49" s="505">
        <f>SUM(X23:X48)</f>
        <v>5029602</v>
      </c>
      <c r="AC49" s="444"/>
      <c r="AD49" s="444"/>
      <c r="AE49" s="444"/>
    </row>
    <row r="50" spans="1:31">
      <c r="A50" s="438">
        <v>33</v>
      </c>
      <c r="B50" s="440" t="s">
        <v>42</v>
      </c>
      <c r="C50" s="440"/>
      <c r="D50" s="457">
        <f>Input!$IM$10</f>
        <v>0</v>
      </c>
      <c r="E50" s="457">
        <f>Input!$IN$10</f>
        <v>-2095</v>
      </c>
      <c r="F50" s="457">
        <f>Input!$IO$10</f>
        <v>0</v>
      </c>
      <c r="G50" s="457">
        <f>Input!$IP$10</f>
        <v>556</v>
      </c>
      <c r="H50" s="457">
        <f>Input!$IQ$10</f>
        <v>-1887</v>
      </c>
      <c r="I50" s="457">
        <f>Input!$IR$10</f>
        <v>0</v>
      </c>
      <c r="J50" s="457">
        <f>Input!$IS$10</f>
        <v>0</v>
      </c>
      <c r="K50" s="457">
        <f>Input!$IT$10</f>
        <v>0</v>
      </c>
      <c r="L50" s="457">
        <f>Input!$IU$10</f>
        <v>0</v>
      </c>
      <c r="M50" s="458">
        <f t="shared" ref="M50:M57" si="9">D50+E50+F50+G50+H50+I50+J50+K50+L50</f>
        <v>-3426</v>
      </c>
      <c r="N50" s="440"/>
      <c r="O50" s="446"/>
      <c r="U50" s="521"/>
      <c r="AC50" s="444"/>
      <c r="AD50" s="444"/>
      <c r="AE50" s="444"/>
    </row>
    <row r="51" spans="1:31">
      <c r="A51" s="438">
        <v>34</v>
      </c>
      <c r="B51" s="440" t="s">
        <v>9</v>
      </c>
      <c r="C51" s="440"/>
      <c r="D51" s="457">
        <f>Input!$IV$10</f>
        <v>0</v>
      </c>
      <c r="E51" s="457">
        <f>Input!$IW$10</f>
        <v>0</v>
      </c>
      <c r="F51" s="457">
        <f>Input!$IX$10</f>
        <v>0</v>
      </c>
      <c r="G51" s="457">
        <f>Input!$IY$10</f>
        <v>10750</v>
      </c>
      <c r="H51" s="457">
        <f>Input!$IZ$10</f>
        <v>0</v>
      </c>
      <c r="I51" s="457">
        <f>Input!$JA$10</f>
        <v>0</v>
      </c>
      <c r="J51" s="457">
        <f>Input!$JB$10</f>
        <v>0</v>
      </c>
      <c r="K51" s="457">
        <f>Input!$JC$10</f>
        <v>0</v>
      </c>
      <c r="L51" s="457">
        <f>Input!$JD$10</f>
        <v>0</v>
      </c>
      <c r="M51" s="522">
        <f t="shared" si="9"/>
        <v>10750</v>
      </c>
      <c r="N51" s="440"/>
      <c r="Y51" s="439"/>
      <c r="AC51" s="444"/>
      <c r="AD51" s="444"/>
      <c r="AE51" s="444"/>
    </row>
    <row r="52" spans="1:31">
      <c r="A52" s="438">
        <v>35</v>
      </c>
      <c r="B52" s="440" t="s">
        <v>10</v>
      </c>
      <c r="C52" s="440"/>
      <c r="D52" s="457">
        <f>Input!$JE$10</f>
        <v>0</v>
      </c>
      <c r="E52" s="457">
        <f>Input!$JF$10</f>
        <v>72000</v>
      </c>
      <c r="F52" s="457">
        <f>Input!$JG$10</f>
        <v>0</v>
      </c>
      <c r="G52" s="457">
        <f>Input!$JH$10</f>
        <v>35967</v>
      </c>
      <c r="H52" s="457">
        <f>Input!$JI$10</f>
        <v>0</v>
      </c>
      <c r="I52" s="457">
        <f>Input!$JJ$10</f>
        <v>0</v>
      </c>
      <c r="J52" s="457">
        <f>Input!$JK$10</f>
        <v>0</v>
      </c>
      <c r="K52" s="457">
        <f>Input!$JL$10</f>
        <v>0</v>
      </c>
      <c r="L52" s="457">
        <f>Input!$JM$10</f>
        <v>0</v>
      </c>
      <c r="M52" s="458">
        <f t="shared" si="9"/>
        <v>107967</v>
      </c>
      <c r="N52" s="440"/>
      <c r="O52" s="446"/>
      <c r="P52" s="523"/>
      <c r="AC52" s="444"/>
      <c r="AD52" s="444"/>
      <c r="AE52" s="444"/>
    </row>
    <row r="53" spans="1:31">
      <c r="A53" s="438">
        <v>36</v>
      </c>
      <c r="B53" s="440" t="s">
        <v>11</v>
      </c>
      <c r="C53" s="440"/>
      <c r="D53" s="457">
        <f>Input!$JN$10</f>
        <v>0</v>
      </c>
      <c r="E53" s="457">
        <f>Input!$JO$10</f>
        <v>1199002</v>
      </c>
      <c r="F53" s="457">
        <f>Input!$JP$10</f>
        <v>0</v>
      </c>
      <c r="G53" s="457">
        <f>Input!$JQ$10</f>
        <v>0</v>
      </c>
      <c r="H53" s="457">
        <f>Input!$JR$10</f>
        <v>0</v>
      </c>
      <c r="I53" s="457">
        <f>Input!$JS$10</f>
        <v>0</v>
      </c>
      <c r="J53" s="457">
        <f>Input!$JT$10</f>
        <v>0</v>
      </c>
      <c r="K53" s="457">
        <f>Input!$JU$10</f>
        <v>0</v>
      </c>
      <c r="L53" s="457">
        <f>Input!$JV$10</f>
        <v>0</v>
      </c>
      <c r="M53" s="458">
        <f t="shared" si="9"/>
        <v>1199002</v>
      </c>
      <c r="N53" s="440"/>
      <c r="O53" s="446"/>
      <c r="AC53" s="444"/>
      <c r="AD53" s="444"/>
      <c r="AE53" s="444"/>
    </row>
    <row r="54" spans="1:31" ht="13.8" thickBot="1">
      <c r="A54" s="438">
        <v>37</v>
      </c>
      <c r="B54" s="440" t="s">
        <v>1376</v>
      </c>
      <c r="C54" s="440"/>
      <c r="D54" s="457">
        <f>Input!$JW$10</f>
        <v>0</v>
      </c>
      <c r="E54" s="457">
        <f>Input!$JX$10</f>
        <v>0</v>
      </c>
      <c r="F54" s="457">
        <f>Input!$JY$10</f>
        <v>551497</v>
      </c>
      <c r="G54" s="457">
        <f>Input!$JZ$10</f>
        <v>0</v>
      </c>
      <c r="H54" s="457">
        <f>Input!$KA$10</f>
        <v>0</v>
      </c>
      <c r="I54" s="457">
        <f>Input!$KB$10</f>
        <v>0</v>
      </c>
      <c r="J54" s="457">
        <f>Input!$KC$10</f>
        <v>0</v>
      </c>
      <c r="K54" s="457">
        <f>Input!$KD$10</f>
        <v>0</v>
      </c>
      <c r="L54" s="457">
        <f>Input!$KE$10</f>
        <v>0</v>
      </c>
      <c r="M54" s="458">
        <f t="shared" si="9"/>
        <v>551497</v>
      </c>
      <c r="N54" s="440"/>
      <c r="O54" s="446"/>
      <c r="AC54" s="444"/>
      <c r="AD54" s="444"/>
      <c r="AE54" s="444"/>
    </row>
    <row r="55" spans="1:31" ht="14.4" thickTop="1" thickBot="1">
      <c r="A55" s="438">
        <v>38</v>
      </c>
      <c r="B55" s="440" t="s">
        <v>43</v>
      </c>
      <c r="C55" s="440"/>
      <c r="D55" s="457">
        <f>Input!$KF$10</f>
        <v>0</v>
      </c>
      <c r="E55" s="457">
        <f>Input!$KG$10</f>
        <v>0</v>
      </c>
      <c r="F55" s="457">
        <f>Input!$KH$10</f>
        <v>0</v>
      </c>
      <c r="G55" s="457">
        <f>Input!$KI$10</f>
        <v>0</v>
      </c>
      <c r="H55" s="457">
        <f>Input!$KJ$10</f>
        <v>0</v>
      </c>
      <c r="I55" s="457">
        <f>Input!$KK$10</f>
        <v>0</v>
      </c>
      <c r="J55" s="457">
        <f>Input!$KL$10</f>
        <v>0</v>
      </c>
      <c r="K55" s="457">
        <f>Input!$KM$10</f>
        <v>0</v>
      </c>
      <c r="L55" s="457">
        <f>Input!$KN$10</f>
        <v>0</v>
      </c>
      <c r="M55" s="458">
        <f t="shared" si="9"/>
        <v>0</v>
      </c>
      <c r="N55" s="440"/>
      <c r="O55" s="1227" t="s">
        <v>162</v>
      </c>
      <c r="P55" s="1228"/>
      <c r="Q55" s="1228"/>
      <c r="R55" s="1229"/>
      <c r="S55" s="524"/>
      <c r="T55" s="1230" t="s">
        <v>163</v>
      </c>
      <c r="U55" s="1231"/>
      <c r="V55" s="1231"/>
      <c r="W55" s="1231"/>
      <c r="X55" s="1232"/>
      <c r="Y55" s="442"/>
      <c r="Z55" s="1164" t="s">
        <v>1284</v>
      </c>
      <c r="AA55" s="1165"/>
      <c r="AB55" s="1166"/>
      <c r="AC55" s="444"/>
      <c r="AD55" s="444"/>
      <c r="AE55" s="444"/>
    </row>
    <row r="56" spans="1:31" ht="13.5" customHeight="1" thickTop="1">
      <c r="A56" s="438">
        <v>39</v>
      </c>
      <c r="B56" s="464" t="s">
        <v>3</v>
      </c>
      <c r="C56" s="464"/>
      <c r="D56" s="465">
        <f>SUM(D50:D55)</f>
        <v>0</v>
      </c>
      <c r="E56" s="465">
        <f t="shared" ref="E56:L56" si="10">SUM(E50:E55)</f>
        <v>1268907</v>
      </c>
      <c r="F56" s="465">
        <f t="shared" si="10"/>
        <v>551497</v>
      </c>
      <c r="G56" s="465">
        <f t="shared" si="10"/>
        <v>47273</v>
      </c>
      <c r="H56" s="465">
        <f t="shared" si="10"/>
        <v>-1887</v>
      </c>
      <c r="I56" s="465">
        <f t="shared" si="10"/>
        <v>0</v>
      </c>
      <c r="J56" s="465">
        <f t="shared" si="10"/>
        <v>0</v>
      </c>
      <c r="K56" s="465">
        <f t="shared" si="10"/>
        <v>0</v>
      </c>
      <c r="L56" s="465">
        <f t="shared" si="10"/>
        <v>0</v>
      </c>
      <c r="M56" s="465">
        <f t="shared" si="9"/>
        <v>1865790</v>
      </c>
      <c r="N56" s="440"/>
      <c r="O56" s="1197" t="s">
        <v>164</v>
      </c>
      <c r="P56" s="1200" t="s">
        <v>165</v>
      </c>
      <c r="Q56" s="1200" t="s">
        <v>192</v>
      </c>
      <c r="R56" s="1203" t="s">
        <v>1038</v>
      </c>
      <c r="S56" s="525"/>
      <c r="T56" s="1216" t="s">
        <v>166</v>
      </c>
      <c r="U56" s="1219" t="s">
        <v>165</v>
      </c>
      <c r="V56" s="1220" t="s">
        <v>167</v>
      </c>
      <c r="W56" s="1219" t="s">
        <v>168</v>
      </c>
      <c r="X56" s="1206" t="s">
        <v>1039</v>
      </c>
      <c r="Z56" s="1223" t="s">
        <v>1626</v>
      </c>
      <c r="AA56" s="1214" t="s">
        <v>1285</v>
      </c>
      <c r="AB56" s="1212" t="s">
        <v>145</v>
      </c>
      <c r="AC56" s="444"/>
      <c r="AD56" s="444"/>
      <c r="AE56" s="444"/>
    </row>
    <row r="57" spans="1:31">
      <c r="A57" s="438">
        <v>40</v>
      </c>
      <c r="B57" s="526" t="s">
        <v>67</v>
      </c>
      <c r="C57" s="526"/>
      <c r="D57" s="465">
        <f>D15+D44+D47+D56</f>
        <v>20359061</v>
      </c>
      <c r="E57" s="465">
        <f t="shared" ref="E57:L57" si="11">E15+E44+E47+E56</f>
        <v>3617497</v>
      </c>
      <c r="F57" s="465">
        <f t="shared" si="11"/>
        <v>551497</v>
      </c>
      <c r="G57" s="465">
        <f t="shared" si="11"/>
        <v>5181562</v>
      </c>
      <c r="H57" s="465">
        <f t="shared" si="11"/>
        <v>-1887</v>
      </c>
      <c r="I57" s="465">
        <f t="shared" si="11"/>
        <v>0</v>
      </c>
      <c r="J57" s="465">
        <f t="shared" si="11"/>
        <v>0</v>
      </c>
      <c r="K57" s="465">
        <f t="shared" si="11"/>
        <v>0</v>
      </c>
      <c r="L57" s="465">
        <f t="shared" si="11"/>
        <v>0</v>
      </c>
      <c r="M57" s="465">
        <f t="shared" si="9"/>
        <v>29707730</v>
      </c>
      <c r="N57" s="440"/>
      <c r="O57" s="1198"/>
      <c r="P57" s="1201"/>
      <c r="Q57" s="1201"/>
      <c r="R57" s="1204"/>
      <c r="S57" s="525"/>
      <c r="T57" s="1217"/>
      <c r="U57" s="1201"/>
      <c r="V57" s="1221"/>
      <c r="W57" s="1201"/>
      <c r="X57" s="1207"/>
      <c r="Z57" s="1224"/>
      <c r="AA57" s="1214"/>
      <c r="AB57" s="1212"/>
      <c r="AC57" s="444"/>
      <c r="AD57" s="444"/>
      <c r="AE57" s="444"/>
    </row>
    <row r="58" spans="1:31">
      <c r="A58" s="438">
        <v>41</v>
      </c>
      <c r="B58" s="440"/>
      <c r="C58" s="440"/>
      <c r="D58" s="458"/>
      <c r="E58" s="458"/>
      <c r="F58" s="458"/>
      <c r="G58" s="458"/>
      <c r="H58" s="458"/>
      <c r="I58" s="458"/>
      <c r="J58" s="458"/>
      <c r="K58" s="458"/>
      <c r="L58" s="458"/>
      <c r="M58" s="458"/>
      <c r="N58" s="440"/>
      <c r="O58" s="1198"/>
      <c r="P58" s="1201"/>
      <c r="Q58" s="1201"/>
      <c r="R58" s="1204"/>
      <c r="S58" s="525"/>
      <c r="T58" s="1217"/>
      <c r="U58" s="1201"/>
      <c r="V58" s="1221"/>
      <c r="W58" s="1201"/>
      <c r="X58" s="1207"/>
      <c r="Z58" s="1224"/>
      <c r="AA58" s="1214"/>
      <c r="AB58" s="1212"/>
      <c r="AC58" s="444"/>
      <c r="AD58" s="444"/>
      <c r="AE58" s="444"/>
    </row>
    <row r="59" spans="1:31" ht="14.25" customHeight="1">
      <c r="A59" s="438">
        <v>42</v>
      </c>
      <c r="B59" s="527" t="s">
        <v>71</v>
      </c>
      <c r="C59" s="527"/>
      <c r="D59" s="512"/>
      <c r="E59" s="512"/>
      <c r="F59" s="512"/>
      <c r="G59" s="1176" t="str">
        <f>IF(OR(P105&gt;0,P106&lt;&gt;0,P107&lt;&gt;0),"Do not Enter Cents - Whole Dollars Only","")</f>
        <v/>
      </c>
      <c r="H59" s="1176"/>
      <c r="I59" s="1176"/>
      <c r="J59" s="1176"/>
      <c r="K59" s="1176"/>
      <c r="L59" s="512"/>
      <c r="M59" s="512"/>
      <c r="N59" s="440"/>
      <c r="O59" s="1199"/>
      <c r="P59" s="1202"/>
      <c r="Q59" s="1202"/>
      <c r="R59" s="1205"/>
      <c r="S59" s="525"/>
      <c r="T59" s="1218"/>
      <c r="U59" s="1202"/>
      <c r="V59" s="1222"/>
      <c r="W59" s="1202"/>
      <c r="X59" s="1208"/>
      <c r="Z59" s="1225"/>
      <c r="AA59" s="1215"/>
      <c r="AB59" s="1213"/>
      <c r="AC59" s="444"/>
      <c r="AD59" s="444"/>
      <c r="AE59" s="444"/>
    </row>
    <row r="60" spans="1:31" ht="13.8" thickBot="1">
      <c r="A60" s="438">
        <v>43</v>
      </c>
      <c r="B60" s="440" t="s">
        <v>14</v>
      </c>
      <c r="C60" s="440"/>
      <c r="D60" s="457">
        <f>Input!$KO$10</f>
        <v>8619908</v>
      </c>
      <c r="E60" s="457">
        <f>Input!$KP$10</f>
        <v>902431</v>
      </c>
      <c r="F60" s="457">
        <f>Input!$KQ$10</f>
        <v>0</v>
      </c>
      <c r="G60" s="457">
        <f>Input!$KR$10</f>
        <v>507309</v>
      </c>
      <c r="H60" s="457">
        <f>Input!$KS$10</f>
        <v>0</v>
      </c>
      <c r="I60" s="457">
        <f>Input!$KT$10</f>
        <v>0</v>
      </c>
      <c r="J60" s="457">
        <f>Input!$KU$10</f>
        <v>0</v>
      </c>
      <c r="K60" s="457">
        <f>Input!$KV$10</f>
        <v>0</v>
      </c>
      <c r="L60" s="457">
        <f>Input!$KW$10</f>
        <v>0</v>
      </c>
      <c r="M60" s="458">
        <f t="shared" ref="M60:M71" si="12">D60+E60+F60+G60+H60+I60+J60+K60+L60</f>
        <v>10029648</v>
      </c>
      <c r="N60" s="440"/>
      <c r="O60" s="528">
        <f>D60+E60+G60+J60</f>
        <v>10029648</v>
      </c>
      <c r="P60" s="529">
        <f>Input!$SS$10</f>
        <v>829341</v>
      </c>
      <c r="Q60" s="530" t="s">
        <v>170</v>
      </c>
      <c r="R60" s="531">
        <f>SUM(O60:P60)</f>
        <v>10858989</v>
      </c>
      <c r="S60" s="532"/>
      <c r="T60" s="533">
        <f t="shared" ref="T60:T67" si="13">D60+E60+G60</f>
        <v>10029648</v>
      </c>
      <c r="U60" s="534">
        <f t="shared" ref="U60:U67" si="14">P60</f>
        <v>829341</v>
      </c>
      <c r="V60" s="535">
        <f>Input!$TC$10</f>
        <v>0</v>
      </c>
      <c r="W60" s="535">
        <f>Input!$TK$10</f>
        <v>0</v>
      </c>
      <c r="X60" s="536">
        <f t="shared" ref="X60:X66" si="15">T60+U60-V60-W60</f>
        <v>10858989</v>
      </c>
      <c r="Z60" s="537" t="s">
        <v>14</v>
      </c>
      <c r="AA60" s="538">
        <f>Input!$TS$10</f>
        <v>10029648</v>
      </c>
      <c r="AB60" s="539">
        <f t="shared" ref="AB60:AB68" si="16">AA60-M60</f>
        <v>0</v>
      </c>
      <c r="AC60" s="444"/>
      <c r="AD60" s="444"/>
      <c r="AE60" s="444"/>
    </row>
    <row r="61" spans="1:31" ht="14.4" thickTop="1" thickBot="1">
      <c r="A61" s="438">
        <v>44</v>
      </c>
      <c r="B61" s="440" t="s">
        <v>15</v>
      </c>
      <c r="C61" s="440"/>
      <c r="D61" s="457">
        <f>Input!$KX$10</f>
        <v>0</v>
      </c>
      <c r="E61" s="457">
        <f>Input!$KY$10</f>
        <v>0</v>
      </c>
      <c r="F61" s="457">
        <f>Input!$KZ$10</f>
        <v>0</v>
      </c>
      <c r="G61" s="457">
        <f>Input!$LA$10</f>
        <v>0</v>
      </c>
      <c r="H61" s="457">
        <f>Input!$LB$10</f>
        <v>0</v>
      </c>
      <c r="I61" s="457">
        <f>Input!$LC$10</f>
        <v>0</v>
      </c>
      <c r="J61" s="457">
        <f>Input!$LD$10</f>
        <v>0</v>
      </c>
      <c r="K61" s="457">
        <f>Input!$LE$10</f>
        <v>0</v>
      </c>
      <c r="L61" s="457">
        <f>Input!$LF$10</f>
        <v>0</v>
      </c>
      <c r="M61" s="458">
        <f t="shared" si="12"/>
        <v>0</v>
      </c>
      <c r="N61" s="440"/>
      <c r="O61" s="540">
        <f t="shared" ref="O61:O67" si="17">D61+E61+G61+J61</f>
        <v>0</v>
      </c>
      <c r="P61" s="529">
        <f>Input!$ST$10</f>
        <v>0</v>
      </c>
      <c r="Q61" s="541" t="s">
        <v>170</v>
      </c>
      <c r="R61" s="542">
        <f>SUM(O61:P61)</f>
        <v>0</v>
      </c>
      <c r="S61" s="543"/>
      <c r="T61" s="544">
        <f t="shared" si="13"/>
        <v>0</v>
      </c>
      <c r="U61" s="545">
        <f t="shared" si="14"/>
        <v>0</v>
      </c>
      <c r="V61" s="546">
        <f>Input!$TD$10</f>
        <v>0</v>
      </c>
      <c r="W61" s="546">
        <f>Input!$TL$10</f>
        <v>0</v>
      </c>
      <c r="X61" s="547">
        <f t="shared" si="15"/>
        <v>0</v>
      </c>
      <c r="Z61" s="537" t="s">
        <v>15</v>
      </c>
      <c r="AA61" s="529">
        <f>Input!$TT$10</f>
        <v>0</v>
      </c>
      <c r="AB61" s="548">
        <f t="shared" si="16"/>
        <v>0</v>
      </c>
      <c r="AC61" s="444"/>
      <c r="AD61" s="444"/>
      <c r="AE61" s="444"/>
    </row>
    <row r="62" spans="1:31" ht="13.8" thickTop="1">
      <c r="A62" s="438">
        <v>45</v>
      </c>
      <c r="B62" s="440" t="s">
        <v>16</v>
      </c>
      <c r="C62" s="440"/>
      <c r="D62" s="457">
        <f>Input!$LG$10</f>
        <v>0</v>
      </c>
      <c r="E62" s="457">
        <f>Input!$LH$10</f>
        <v>0</v>
      </c>
      <c r="F62" s="457">
        <f>Input!$LI$10</f>
        <v>0</v>
      </c>
      <c r="G62" s="457">
        <f>Input!$LJ$10</f>
        <v>0</v>
      </c>
      <c r="H62" s="457">
        <f>Input!$LK$10</f>
        <v>0</v>
      </c>
      <c r="I62" s="457">
        <f>Input!$LL$10</f>
        <v>0</v>
      </c>
      <c r="J62" s="457">
        <f>Input!$LM$10</f>
        <v>0</v>
      </c>
      <c r="K62" s="457">
        <f>Input!$LN$10</f>
        <v>0</v>
      </c>
      <c r="L62" s="457">
        <f>Input!$LO$10</f>
        <v>0</v>
      </c>
      <c r="M62" s="458">
        <f t="shared" si="12"/>
        <v>0</v>
      </c>
      <c r="N62" s="440"/>
      <c r="O62" s="540">
        <f t="shared" si="17"/>
        <v>0</v>
      </c>
      <c r="P62" s="529">
        <f>Input!$SU$10</f>
        <v>0</v>
      </c>
      <c r="Q62" s="541" t="s">
        <v>170</v>
      </c>
      <c r="R62" s="549" t="s">
        <v>170</v>
      </c>
      <c r="S62" s="543"/>
      <c r="T62" s="544">
        <f t="shared" si="13"/>
        <v>0</v>
      </c>
      <c r="U62" s="545">
        <f t="shared" si="14"/>
        <v>0</v>
      </c>
      <c r="V62" s="546">
        <f>Input!$TE$10</f>
        <v>0</v>
      </c>
      <c r="W62" s="546">
        <f>Input!$TM$10</f>
        <v>0</v>
      </c>
      <c r="X62" s="550">
        <f t="shared" si="15"/>
        <v>0</v>
      </c>
      <c r="Z62" s="537" t="s">
        <v>16</v>
      </c>
      <c r="AA62" s="529">
        <f>Input!$TU$10</f>
        <v>0</v>
      </c>
      <c r="AB62" s="548">
        <f t="shared" si="16"/>
        <v>0</v>
      </c>
      <c r="AC62" s="444"/>
      <c r="AD62" s="444"/>
      <c r="AE62" s="444"/>
    </row>
    <row r="63" spans="1:31">
      <c r="A63" s="438">
        <v>46</v>
      </c>
      <c r="B63" s="440" t="s">
        <v>17</v>
      </c>
      <c r="C63" s="440"/>
      <c r="D63" s="457">
        <f>Input!$LP$10</f>
        <v>3692448</v>
      </c>
      <c r="E63" s="457">
        <f>Input!$LQ$10</f>
        <v>98762</v>
      </c>
      <c r="F63" s="457">
        <f>Input!$LR$10</f>
        <v>0</v>
      </c>
      <c r="G63" s="457">
        <f>Input!$LS$10</f>
        <v>5892</v>
      </c>
      <c r="H63" s="457">
        <f>Input!$LT$10</f>
        <v>0</v>
      </c>
      <c r="I63" s="457">
        <f>Input!$LU$10</f>
        <v>0</v>
      </c>
      <c r="J63" s="457">
        <f>Input!$LV$10</f>
        <v>0</v>
      </c>
      <c r="K63" s="457">
        <f>Input!$LW$10</f>
        <v>0</v>
      </c>
      <c r="L63" s="457">
        <f>Input!$LX$10</f>
        <v>0</v>
      </c>
      <c r="M63" s="458">
        <f t="shared" si="12"/>
        <v>3797102</v>
      </c>
      <c r="N63" s="440"/>
      <c r="O63" s="540">
        <f t="shared" si="17"/>
        <v>3797102</v>
      </c>
      <c r="P63" s="529">
        <f>Input!$SV$10</f>
        <v>3914</v>
      </c>
      <c r="Q63" s="541" t="s">
        <v>170</v>
      </c>
      <c r="R63" s="542">
        <f t="shared" ref="R63:R65" si="18">SUM(O63:P63)</f>
        <v>3801016</v>
      </c>
      <c r="S63" s="543"/>
      <c r="T63" s="544">
        <f t="shared" si="13"/>
        <v>3797102</v>
      </c>
      <c r="U63" s="545">
        <f t="shared" si="14"/>
        <v>3914</v>
      </c>
      <c r="V63" s="546">
        <f>Input!$TF$10</f>
        <v>0</v>
      </c>
      <c r="W63" s="546">
        <f>Input!$TN$10</f>
        <v>0</v>
      </c>
      <c r="X63" s="550">
        <f t="shared" si="15"/>
        <v>3801016</v>
      </c>
      <c r="Z63" s="537" t="s">
        <v>17</v>
      </c>
      <c r="AA63" s="529">
        <f>Input!$TV$10</f>
        <v>3797102</v>
      </c>
      <c r="AB63" s="548">
        <f t="shared" si="16"/>
        <v>0</v>
      </c>
      <c r="AC63" s="444"/>
      <c r="AD63" s="444"/>
      <c r="AE63" s="444"/>
    </row>
    <row r="64" spans="1:31">
      <c r="A64" s="438">
        <v>47</v>
      </c>
      <c r="B64" s="440" t="s">
        <v>18</v>
      </c>
      <c r="C64" s="440"/>
      <c r="D64" s="457">
        <f>Input!$LY$10</f>
        <v>2623613</v>
      </c>
      <c r="E64" s="457">
        <f>Input!$LZ$10</f>
        <v>543382</v>
      </c>
      <c r="F64" s="457">
        <f>Input!$MA$10</f>
        <v>0</v>
      </c>
      <c r="G64" s="457">
        <f>Input!$MB$10</f>
        <v>48140</v>
      </c>
      <c r="H64" s="457">
        <f>Input!$MC$10</f>
        <v>0</v>
      </c>
      <c r="I64" s="457">
        <f>Input!$MD$10</f>
        <v>0</v>
      </c>
      <c r="J64" s="457">
        <f>Input!$ME$10</f>
        <v>0</v>
      </c>
      <c r="K64" s="457">
        <f>Input!$MF$10</f>
        <v>0</v>
      </c>
      <c r="L64" s="457">
        <f>Input!$MG$10</f>
        <v>0</v>
      </c>
      <c r="M64" s="458">
        <f t="shared" si="12"/>
        <v>3215135</v>
      </c>
      <c r="N64" s="440"/>
      <c r="O64" s="540">
        <f t="shared" si="17"/>
        <v>3215135</v>
      </c>
      <c r="P64" s="529">
        <f>Input!$SW$10</f>
        <v>25113</v>
      </c>
      <c r="Q64" s="529">
        <f>Input!$TB$10</f>
        <v>0</v>
      </c>
      <c r="R64" s="542">
        <f>SUM(O64:P64)-Q64</f>
        <v>3240248</v>
      </c>
      <c r="S64" s="543"/>
      <c r="T64" s="544">
        <f t="shared" si="13"/>
        <v>3215135</v>
      </c>
      <c r="U64" s="545">
        <f t="shared" si="14"/>
        <v>25113</v>
      </c>
      <c r="V64" s="546">
        <f>Input!$TG$10</f>
        <v>0</v>
      </c>
      <c r="W64" s="546">
        <f>Input!$TO$10</f>
        <v>0</v>
      </c>
      <c r="X64" s="550">
        <f t="shared" si="15"/>
        <v>3240248</v>
      </c>
      <c r="Z64" s="537" t="s">
        <v>18</v>
      </c>
      <c r="AA64" s="529">
        <f>Input!$TW$10</f>
        <v>3215135</v>
      </c>
      <c r="AB64" s="548">
        <f t="shared" si="16"/>
        <v>0</v>
      </c>
      <c r="AC64" s="444"/>
      <c r="AD64" s="444"/>
      <c r="AE64" s="444"/>
    </row>
    <row r="65" spans="1:31">
      <c r="A65" s="438">
        <v>48</v>
      </c>
      <c r="B65" s="440" t="s">
        <v>19</v>
      </c>
      <c r="C65" s="440"/>
      <c r="D65" s="457">
        <f>Input!$MH$10</f>
        <v>2306982</v>
      </c>
      <c r="E65" s="457">
        <f>Input!$MI$10</f>
        <v>471264</v>
      </c>
      <c r="F65" s="457">
        <f>Input!$MJ$10</f>
        <v>0</v>
      </c>
      <c r="G65" s="457">
        <f>Input!$MK$10</f>
        <v>0</v>
      </c>
      <c r="H65" s="457">
        <f>Input!$ML$10</f>
        <v>0</v>
      </c>
      <c r="I65" s="457">
        <f>Input!$MM$10</f>
        <v>0</v>
      </c>
      <c r="J65" s="457">
        <f>Input!$MN$10</f>
        <v>0</v>
      </c>
      <c r="K65" s="457">
        <f>Input!$MO$10</f>
        <v>0</v>
      </c>
      <c r="L65" s="457">
        <f>Input!$MP$10</f>
        <v>0</v>
      </c>
      <c r="M65" s="458">
        <f t="shared" si="12"/>
        <v>2778246</v>
      </c>
      <c r="N65" s="440"/>
      <c r="O65" s="540">
        <f t="shared" si="17"/>
        <v>2778246</v>
      </c>
      <c r="P65" s="529">
        <f>Input!$SX$10</f>
        <v>26536</v>
      </c>
      <c r="Q65" s="541" t="s">
        <v>170</v>
      </c>
      <c r="R65" s="542">
        <f t="shared" si="18"/>
        <v>2804782</v>
      </c>
      <c r="S65" s="543"/>
      <c r="T65" s="544">
        <f t="shared" si="13"/>
        <v>2778246</v>
      </c>
      <c r="U65" s="545">
        <f t="shared" si="14"/>
        <v>26536</v>
      </c>
      <c r="V65" s="546">
        <f>Input!$TH$10</f>
        <v>0</v>
      </c>
      <c r="W65" s="546">
        <f>Input!$TP$10</f>
        <v>0</v>
      </c>
      <c r="X65" s="550">
        <f t="shared" si="15"/>
        <v>2804782</v>
      </c>
      <c r="Z65" s="537" t="s">
        <v>19</v>
      </c>
      <c r="AA65" s="529">
        <f>Input!$TX$10</f>
        <v>2778246</v>
      </c>
      <c r="AB65" s="548">
        <f t="shared" si="16"/>
        <v>0</v>
      </c>
      <c r="AC65" s="444"/>
      <c r="AD65" s="444"/>
      <c r="AE65" s="444"/>
    </row>
    <row r="66" spans="1:31">
      <c r="A66" s="438">
        <v>49</v>
      </c>
      <c r="B66" s="440" t="s">
        <v>20</v>
      </c>
      <c r="C66" s="440"/>
      <c r="D66" s="457">
        <f>Input!$MQ$10</f>
        <v>2096148</v>
      </c>
      <c r="E66" s="457">
        <f>Input!$MR$10</f>
        <v>937957</v>
      </c>
      <c r="F66" s="457">
        <f>Input!$MS$10</f>
        <v>0</v>
      </c>
      <c r="G66" s="457">
        <f>Input!$MT$10</f>
        <v>0</v>
      </c>
      <c r="H66" s="457">
        <f>Input!$MU$10</f>
        <v>0</v>
      </c>
      <c r="I66" s="457">
        <f>Input!$MV$10</f>
        <v>0</v>
      </c>
      <c r="J66" s="457">
        <f>Input!$MW$10</f>
        <v>0</v>
      </c>
      <c r="K66" s="457">
        <f>Input!$MX$10</f>
        <v>0</v>
      </c>
      <c r="L66" s="457">
        <f>Input!$MY$10</f>
        <v>0</v>
      </c>
      <c r="M66" s="458">
        <f t="shared" si="12"/>
        <v>3034105</v>
      </c>
      <c r="N66" s="440"/>
      <c r="O66" s="540">
        <f t="shared" si="17"/>
        <v>3034105</v>
      </c>
      <c r="P66" s="529">
        <f>Input!$SY$10</f>
        <v>0</v>
      </c>
      <c r="Q66" s="541" t="s">
        <v>170</v>
      </c>
      <c r="R66" s="551" t="s">
        <v>170</v>
      </c>
      <c r="S66" s="543"/>
      <c r="T66" s="544">
        <f t="shared" si="13"/>
        <v>3034105</v>
      </c>
      <c r="U66" s="545">
        <f t="shared" si="14"/>
        <v>0</v>
      </c>
      <c r="V66" s="546">
        <f>Input!$TI$10</f>
        <v>0</v>
      </c>
      <c r="W66" s="546">
        <f>Input!$TQ$10</f>
        <v>0</v>
      </c>
      <c r="X66" s="550">
        <f t="shared" si="15"/>
        <v>3034105</v>
      </c>
      <c r="Z66" s="537" t="s">
        <v>171</v>
      </c>
      <c r="AA66" s="529">
        <f>Input!$TY$10</f>
        <v>3034105</v>
      </c>
      <c r="AB66" s="548">
        <f t="shared" si="16"/>
        <v>0</v>
      </c>
      <c r="AC66" s="444"/>
      <c r="AD66" s="444"/>
      <c r="AE66" s="444"/>
    </row>
    <row r="67" spans="1:31" ht="13.8" thickBot="1">
      <c r="A67" s="438">
        <v>50</v>
      </c>
      <c r="B67" s="440" t="s">
        <v>21</v>
      </c>
      <c r="C67" s="440"/>
      <c r="D67" s="457">
        <f>Input!$MZ$10</f>
        <v>0</v>
      </c>
      <c r="E67" s="457">
        <f>Input!$NA$10</f>
        <v>0</v>
      </c>
      <c r="F67" s="457">
        <f>Input!$NB$10</f>
        <v>0</v>
      </c>
      <c r="G67" s="457">
        <f>Input!$NC$10</f>
        <v>2298565</v>
      </c>
      <c r="H67" s="457">
        <f>Input!$ND$10</f>
        <v>0</v>
      </c>
      <c r="I67" s="457">
        <f>Input!$NE$10</f>
        <v>0</v>
      </c>
      <c r="J67" s="457">
        <f>Input!$NF$10</f>
        <v>0</v>
      </c>
      <c r="K67" s="457">
        <f>Input!$NG$10</f>
        <v>0</v>
      </c>
      <c r="L67" s="457">
        <f>Input!$NH$10</f>
        <v>0</v>
      </c>
      <c r="M67" s="458">
        <f t="shared" si="12"/>
        <v>2298565</v>
      </c>
      <c r="N67" s="440"/>
      <c r="O67" s="540">
        <f t="shared" si="17"/>
        <v>2298565</v>
      </c>
      <c r="P67" s="529">
        <f>Input!$SZ$10</f>
        <v>0</v>
      </c>
      <c r="Q67" s="541" t="s">
        <v>170</v>
      </c>
      <c r="R67" s="551" t="s">
        <v>170</v>
      </c>
      <c r="S67" s="543"/>
      <c r="T67" s="552">
        <f t="shared" si="13"/>
        <v>2298565</v>
      </c>
      <c r="U67" s="553">
        <f t="shared" si="14"/>
        <v>0</v>
      </c>
      <c r="V67" s="554">
        <f>Input!$TJ$10</f>
        <v>0</v>
      </c>
      <c r="W67" s="554">
        <f>Input!$TR$10</f>
        <v>0</v>
      </c>
      <c r="X67" s="550">
        <f>U67+T67-V67-W67</f>
        <v>2298565</v>
      </c>
      <c r="Z67" s="537" t="s">
        <v>21</v>
      </c>
      <c r="AA67" s="529">
        <f>Input!$TZ$10</f>
        <v>2298565</v>
      </c>
      <c r="AB67" s="548">
        <f t="shared" si="16"/>
        <v>0</v>
      </c>
      <c r="AC67" s="444"/>
      <c r="AD67" s="444"/>
      <c r="AE67" s="444"/>
    </row>
    <row r="68" spans="1:31" ht="14.4" thickTop="1" thickBot="1">
      <c r="A68" s="438">
        <v>51</v>
      </c>
      <c r="B68" s="440" t="s">
        <v>1377</v>
      </c>
      <c r="C68" s="440"/>
      <c r="D68" s="457">
        <f>Input!$NI$10</f>
        <v>0</v>
      </c>
      <c r="E68" s="457">
        <f>Input!$NJ$10</f>
        <v>0</v>
      </c>
      <c r="F68" s="457">
        <f>Input!$NK$10</f>
        <v>956983</v>
      </c>
      <c r="G68" s="457">
        <f>Input!$NL$10</f>
        <v>0</v>
      </c>
      <c r="H68" s="457">
        <f>Input!$NM$10</f>
        <v>0</v>
      </c>
      <c r="I68" s="457">
        <f>Input!$NN$10</f>
        <v>0</v>
      </c>
      <c r="J68" s="457">
        <f>Input!$NO$10</f>
        <v>0</v>
      </c>
      <c r="K68" s="457">
        <f>Input!$NP$10</f>
        <v>0</v>
      </c>
      <c r="L68" s="457">
        <f>Input!$NQ$10</f>
        <v>0</v>
      </c>
      <c r="M68" s="458">
        <f t="shared" si="12"/>
        <v>956983</v>
      </c>
      <c r="N68" s="440"/>
      <c r="O68" s="555" t="s">
        <v>170</v>
      </c>
      <c r="P68" s="556">
        <f>Input!$TA$10</f>
        <v>0</v>
      </c>
      <c r="Q68" s="557" t="s">
        <v>170</v>
      </c>
      <c r="R68" s="558" t="s">
        <v>170</v>
      </c>
      <c r="S68" s="543"/>
      <c r="V68" s="559" t="s">
        <v>172</v>
      </c>
      <c r="W68" s="560"/>
      <c r="X68" s="561">
        <f>SUM(X60:X67)</f>
        <v>26037705</v>
      </c>
      <c r="Z68" s="537" t="s">
        <v>22</v>
      </c>
      <c r="AA68" s="529">
        <f>Input!$UA$10</f>
        <v>956983</v>
      </c>
      <c r="AB68" s="548">
        <f t="shared" si="16"/>
        <v>0</v>
      </c>
      <c r="AC68" s="444"/>
      <c r="AD68" s="444"/>
      <c r="AE68" s="444"/>
    </row>
    <row r="69" spans="1:31" ht="14.4" thickTop="1" thickBot="1">
      <c r="A69" s="438">
        <v>52</v>
      </c>
      <c r="B69" s="441" t="s">
        <v>58</v>
      </c>
      <c r="C69" s="441"/>
      <c r="D69" s="457">
        <f>Input!$NR$10</f>
        <v>30226</v>
      </c>
      <c r="E69" s="457">
        <f>Input!$NS$10</f>
        <v>110662</v>
      </c>
      <c r="F69" s="457">
        <f>Input!$NT$10</f>
        <v>0</v>
      </c>
      <c r="G69" s="457">
        <f>Input!$NU$10</f>
        <v>744016</v>
      </c>
      <c r="H69" s="457">
        <f>Input!$NV$10</f>
        <v>0</v>
      </c>
      <c r="I69" s="457">
        <f>Input!$NW$10</f>
        <v>0</v>
      </c>
      <c r="J69" s="457">
        <f>Input!$NX$10</f>
        <v>0</v>
      </c>
      <c r="K69" s="457">
        <f>Input!$NY$10</f>
        <v>0</v>
      </c>
      <c r="L69" s="457">
        <f>Input!$NZ$10</f>
        <v>0</v>
      </c>
      <c r="M69" s="458">
        <f t="shared" si="12"/>
        <v>884904</v>
      </c>
      <c r="N69" s="440"/>
      <c r="O69" s="562"/>
      <c r="P69" s="563">
        <f>SUM(P60:P68)</f>
        <v>884904</v>
      </c>
      <c r="Q69" s="563">
        <f>SUM(Q64:Q68)</f>
        <v>0</v>
      </c>
      <c r="R69" s="564">
        <f>SUM(R60:R65)</f>
        <v>20705035</v>
      </c>
      <c r="S69" s="563"/>
      <c r="W69" s="439"/>
      <c r="X69" s="439"/>
      <c r="Y69" s="439"/>
      <c r="Z69" s="537" t="s">
        <v>193</v>
      </c>
      <c r="AA69" s="565">
        <f>M88*-1</f>
        <v>2392017</v>
      </c>
      <c r="AB69" s="548">
        <f>AA69+M88</f>
        <v>0</v>
      </c>
      <c r="AC69" s="444"/>
      <c r="AD69" s="444"/>
      <c r="AE69" s="444"/>
    </row>
    <row r="70" spans="1:31" ht="14.4" thickTop="1" thickBot="1">
      <c r="A70" s="438">
        <v>53</v>
      </c>
      <c r="B70" s="566" t="s">
        <v>44</v>
      </c>
      <c r="C70" s="566"/>
      <c r="D70" s="567">
        <f>Input!$OA$10</f>
        <v>0</v>
      </c>
      <c r="E70" s="567">
        <f>Input!$OB$10</f>
        <v>0</v>
      </c>
      <c r="F70" s="567">
        <f>Input!$OC$10</f>
        <v>0</v>
      </c>
      <c r="G70" s="567">
        <f>Input!$OD$10</f>
        <v>0</v>
      </c>
      <c r="H70" s="567">
        <f>Input!$OE$10</f>
        <v>0</v>
      </c>
      <c r="I70" s="567">
        <f>Input!$OF$10</f>
        <v>0</v>
      </c>
      <c r="J70" s="567">
        <f>Input!$OG$10</f>
        <v>603058</v>
      </c>
      <c r="K70" s="567">
        <f>Input!$OH$10</f>
        <v>2</v>
      </c>
      <c r="L70" s="567">
        <f>Input!$OI$10</f>
        <v>0</v>
      </c>
      <c r="M70" s="458">
        <f t="shared" si="12"/>
        <v>603060</v>
      </c>
      <c r="N70" s="440"/>
      <c r="O70" s="442"/>
      <c r="P70" s="568" t="str">
        <f>IF(P69&lt;&gt;M69,"Out of Balance","Balanced")</f>
        <v>Balanced</v>
      </c>
      <c r="U70" s="439"/>
      <c r="V70" s="1226" t="str">
        <f>IF(X68-INT(X68)&lt;&gt;0,"Whole Dollars Only","")</f>
        <v/>
      </c>
      <c r="W70" s="1226"/>
      <c r="X70" s="569"/>
      <c r="Y70" s="570"/>
      <c r="Z70" s="571" t="s">
        <v>194</v>
      </c>
      <c r="AA70" s="572" t="s">
        <v>170</v>
      </c>
      <c r="AB70" s="573">
        <f>M90</f>
        <v>0</v>
      </c>
      <c r="AC70" s="444"/>
      <c r="AD70" s="444"/>
      <c r="AE70" s="444"/>
    </row>
    <row r="71" spans="1:31" ht="13.8" thickTop="1">
      <c r="A71" s="438">
        <v>54</v>
      </c>
      <c r="B71" s="526" t="s">
        <v>68</v>
      </c>
      <c r="C71" s="526"/>
      <c r="D71" s="465">
        <f>SUM(D60:D70)</f>
        <v>19369325</v>
      </c>
      <c r="E71" s="465">
        <f>SUM(E60:E70)</f>
        <v>3064458</v>
      </c>
      <c r="F71" s="465">
        <f t="shared" ref="F71:L71" si="19">SUM(F60:F70)</f>
        <v>956983</v>
      </c>
      <c r="G71" s="465">
        <f t="shared" si="19"/>
        <v>3603922</v>
      </c>
      <c r="H71" s="465">
        <f t="shared" si="19"/>
        <v>0</v>
      </c>
      <c r="I71" s="465">
        <f t="shared" si="19"/>
        <v>0</v>
      </c>
      <c r="J71" s="465">
        <f t="shared" si="19"/>
        <v>603058</v>
      </c>
      <c r="K71" s="465">
        <f t="shared" si="19"/>
        <v>2</v>
      </c>
      <c r="L71" s="465">
        <f t="shared" si="19"/>
        <v>0</v>
      </c>
      <c r="M71" s="465">
        <f t="shared" si="12"/>
        <v>27597748</v>
      </c>
      <c r="N71" s="440"/>
      <c r="O71" s="574"/>
      <c r="P71" s="1226" t="str">
        <f>IF(P69-INT(P69)&lt;&gt;0,"Whole Dollars Only","")</f>
        <v/>
      </c>
      <c r="Q71" s="1226"/>
      <c r="R71" s="575"/>
      <c r="S71" s="575"/>
      <c r="T71" s="575"/>
      <c r="U71" s="470"/>
      <c r="V71" s="576"/>
      <c r="W71" s="470"/>
      <c r="X71" s="470"/>
      <c r="Y71" s="470"/>
      <c r="AA71" s="577">
        <f>SUM(AA60:AA70)</f>
        <v>28501801</v>
      </c>
      <c r="AB71" s="578">
        <f>SUM(AB60:AB70)</f>
        <v>0</v>
      </c>
      <c r="AC71" s="444"/>
      <c r="AD71" s="444"/>
      <c r="AE71" s="444"/>
    </row>
    <row r="72" spans="1:31">
      <c r="A72" s="438">
        <v>55</v>
      </c>
      <c r="B72" s="440"/>
      <c r="C72" s="440"/>
      <c r="D72" s="458"/>
      <c r="E72" s="458"/>
      <c r="F72" s="458"/>
      <c r="G72" s="458"/>
      <c r="H72" s="458"/>
      <c r="I72" s="458"/>
      <c r="J72" s="458"/>
      <c r="K72" s="458"/>
      <c r="L72" s="458"/>
      <c r="M72" s="458"/>
      <c r="N72" s="440"/>
      <c r="O72" s="470"/>
      <c r="Q72" s="470"/>
      <c r="U72" s="458"/>
      <c r="W72" s="579"/>
      <c r="X72" s="579"/>
      <c r="AB72" s="517" t="str">
        <f>IF(AB71&lt;&gt;0,"Out of Balance","Balanced")</f>
        <v>Balanced</v>
      </c>
      <c r="AC72" s="444"/>
      <c r="AD72" s="444"/>
      <c r="AE72" s="444"/>
    </row>
    <row r="73" spans="1:31">
      <c r="A73" s="438">
        <v>56</v>
      </c>
      <c r="B73" s="449" t="s">
        <v>23</v>
      </c>
      <c r="C73" s="449"/>
      <c r="D73" s="458"/>
      <c r="E73" s="458"/>
      <c r="F73" s="458"/>
      <c r="G73" s="458"/>
      <c r="H73" s="458"/>
      <c r="I73" s="458"/>
      <c r="J73" s="458"/>
      <c r="K73" s="458"/>
      <c r="L73" s="458"/>
      <c r="M73" s="458"/>
      <c r="N73" s="440"/>
      <c r="O73" s="458"/>
      <c r="Q73" s="470"/>
      <c r="R73" s="470"/>
      <c r="S73" s="470"/>
      <c r="T73" s="470"/>
      <c r="U73" s="458"/>
      <c r="W73" s="580"/>
      <c r="X73" s="580"/>
      <c r="Y73" s="470"/>
      <c r="Z73" s="470"/>
      <c r="AC73" s="444"/>
      <c r="AD73" s="444"/>
      <c r="AE73" s="444"/>
    </row>
    <row r="74" spans="1:31" ht="13.8" thickBot="1">
      <c r="A74" s="438">
        <v>57</v>
      </c>
      <c r="B74" s="440" t="s">
        <v>59</v>
      </c>
      <c r="C74" s="440"/>
      <c r="D74" s="457">
        <f>Input!$OJ$10</f>
        <v>0</v>
      </c>
      <c r="E74" s="457">
        <f>Input!$OK$10</f>
        <v>0</v>
      </c>
      <c r="F74" s="457">
        <f>Input!$OL$10</f>
        <v>0</v>
      </c>
      <c r="G74" s="457">
        <f>Input!$OM$10</f>
        <v>0</v>
      </c>
      <c r="H74" s="457">
        <f>Input!$ON$10</f>
        <v>0</v>
      </c>
      <c r="I74" s="457">
        <f>Input!$OO$10</f>
        <v>0</v>
      </c>
      <c r="J74" s="457">
        <f>Input!$OP$10</f>
        <v>-88193</v>
      </c>
      <c r="K74" s="457">
        <f>Input!$OQ$10</f>
        <v>0</v>
      </c>
      <c r="L74" s="457">
        <f>Input!$OR$10</f>
        <v>0</v>
      </c>
      <c r="M74" s="458">
        <f>D74+E74+F74+G74+H74+I74+J74+K74+L74</f>
        <v>-88193</v>
      </c>
      <c r="N74" s="440"/>
      <c r="O74" s="458"/>
      <c r="Q74" s="470"/>
      <c r="R74" s="470"/>
      <c r="S74" s="470"/>
      <c r="T74" s="470"/>
      <c r="U74" s="458"/>
      <c r="W74" s="580"/>
      <c r="X74" s="580"/>
      <c r="Y74" s="470"/>
      <c r="Z74" s="458"/>
      <c r="AC74" s="444"/>
      <c r="AD74" s="444"/>
      <c r="AE74" s="444"/>
    </row>
    <row r="75" spans="1:31" ht="14.4" thickTop="1" thickBot="1">
      <c r="A75" s="438">
        <v>58</v>
      </c>
      <c r="B75" s="440" t="s">
        <v>627</v>
      </c>
      <c r="C75" s="440"/>
      <c r="D75" s="457">
        <f>Input!$OS$10</f>
        <v>-3198105</v>
      </c>
      <c r="E75" s="457">
        <f>Input!$OT$10</f>
        <v>1080366</v>
      </c>
      <c r="F75" s="457">
        <f>Input!$OU$10</f>
        <v>370763</v>
      </c>
      <c r="G75" s="457">
        <f>Input!$OV$10</f>
        <v>-1612657</v>
      </c>
      <c r="H75" s="457">
        <f>Input!$OW$10</f>
        <v>-555256</v>
      </c>
      <c r="I75" s="457">
        <f>Input!$OX$10</f>
        <v>0</v>
      </c>
      <c r="J75" s="457">
        <f>Input!$OY$10</f>
        <v>0</v>
      </c>
      <c r="K75" s="457">
        <f>Input!$OZ$10</f>
        <v>1622373</v>
      </c>
      <c r="L75" s="457">
        <f>Input!$PA$10</f>
        <v>0</v>
      </c>
      <c r="M75" s="458">
        <f>D75+E75+F75+G75+H75+I75+J75+K75+L75</f>
        <v>-2292516</v>
      </c>
      <c r="N75" s="440"/>
      <c r="O75" s="1182" t="str">
        <f>IF(M85&lt;0,"Footnote 11 is N/A - No Data Entry Required","Footnote 11")</f>
        <v>Footnote 11 is N/A - No Data Entry Required</v>
      </c>
      <c r="P75" s="1183"/>
      <c r="Q75" s="1183"/>
      <c r="R75" s="1184"/>
      <c r="S75" s="470"/>
      <c r="T75" s="470"/>
      <c r="U75" s="458"/>
      <c r="W75" s="580"/>
      <c r="X75" s="580"/>
      <c r="Y75" s="579"/>
      <c r="Z75" s="579"/>
      <c r="AB75" s="428" t="s">
        <v>195</v>
      </c>
      <c r="AC75" s="444"/>
      <c r="AD75" s="444"/>
      <c r="AE75" s="444"/>
    </row>
    <row r="76" spans="1:31" ht="13.8" thickTop="1">
      <c r="A76" s="438">
        <v>59</v>
      </c>
      <c r="B76" s="440" t="s">
        <v>45</v>
      </c>
      <c r="C76" s="440"/>
      <c r="D76" s="457">
        <f>Input!$PB$10</f>
        <v>0</v>
      </c>
      <c r="E76" s="457">
        <f>Input!$PC$10</f>
        <v>0</v>
      </c>
      <c r="F76" s="457">
        <f>Input!$PD$10</f>
        <v>0</v>
      </c>
      <c r="G76" s="457">
        <f>Input!$PE$10</f>
        <v>0</v>
      </c>
      <c r="H76" s="457">
        <f>Input!$PF$10</f>
        <v>0</v>
      </c>
      <c r="I76" s="457">
        <f>Input!$PG$10</f>
        <v>0</v>
      </c>
      <c r="J76" s="457">
        <f>Input!$PH$10</f>
        <v>0</v>
      </c>
      <c r="K76" s="457">
        <f>Input!$PI$10</f>
        <v>0</v>
      </c>
      <c r="L76" s="457">
        <f>Input!$PJ$10</f>
        <v>0</v>
      </c>
      <c r="M76" s="458">
        <f>D76+E76+F76+G76+H76+I76+J76+K76+L76</f>
        <v>0</v>
      </c>
      <c r="N76" s="440"/>
      <c r="O76" s="581" t="s">
        <v>202</v>
      </c>
      <c r="P76" s="582"/>
      <c r="Q76" s="583"/>
      <c r="R76" s="584" t="str">
        <f>IF($M$85&lt;0,"N/A",$M$85)</f>
        <v>N/A</v>
      </c>
      <c r="S76" s="470"/>
      <c r="T76" s="470"/>
      <c r="U76" s="458"/>
      <c r="W76" s="580"/>
      <c r="X76" s="580"/>
      <c r="Y76" s="580"/>
      <c r="Z76" s="580"/>
      <c r="AC76" s="444"/>
      <c r="AD76" s="444"/>
      <c r="AE76" s="444"/>
    </row>
    <row r="77" spans="1:31">
      <c r="A77" s="438">
        <v>60</v>
      </c>
      <c r="B77" s="440" t="s">
        <v>46</v>
      </c>
      <c r="C77" s="440"/>
      <c r="D77" s="457">
        <f>Input!$PK$10</f>
        <v>0</v>
      </c>
      <c r="E77" s="457">
        <f>Input!$PL$10</f>
        <v>0</v>
      </c>
      <c r="F77" s="457">
        <f>Input!$PM$10</f>
        <v>0</v>
      </c>
      <c r="G77" s="457">
        <f>Input!$PN$10</f>
        <v>0</v>
      </c>
      <c r="H77" s="457">
        <f>Input!$PO$10</f>
        <v>0</v>
      </c>
      <c r="I77" s="457">
        <f>Input!$PP$10</f>
        <v>0</v>
      </c>
      <c r="J77" s="457">
        <f>Input!$PQ$10</f>
        <v>0</v>
      </c>
      <c r="K77" s="457">
        <f>Input!$PR$10</f>
        <v>-1622371</v>
      </c>
      <c r="L77" s="457">
        <f>Input!$PS$10</f>
        <v>1219212</v>
      </c>
      <c r="M77" s="458">
        <f>D77+E77+F77+G77+H77+I77+J77+K77+L77</f>
        <v>-403159</v>
      </c>
      <c r="N77" s="440"/>
      <c r="O77" s="585" t="s">
        <v>203</v>
      </c>
      <c r="P77" s="470"/>
      <c r="Q77" s="470"/>
      <c r="R77" s="586">
        <f>Input!$UB$10</f>
        <v>0</v>
      </c>
      <c r="S77" s="470"/>
      <c r="T77" s="470"/>
      <c r="U77" s="458"/>
      <c r="W77" s="580"/>
      <c r="X77" s="580"/>
      <c r="Y77" s="580"/>
      <c r="Z77" s="580"/>
      <c r="AC77" s="444"/>
      <c r="AD77" s="444"/>
      <c r="AE77" s="444"/>
    </row>
    <row r="78" spans="1:31">
      <c r="A78" s="438">
        <v>61</v>
      </c>
      <c r="B78" s="526" t="s">
        <v>3</v>
      </c>
      <c r="C78" s="526"/>
      <c r="D78" s="465">
        <f t="shared" ref="D78:L78" si="20">SUM(D74:D77)</f>
        <v>-3198105</v>
      </c>
      <c r="E78" s="465">
        <f t="shared" si="20"/>
        <v>1080366</v>
      </c>
      <c r="F78" s="465">
        <f t="shared" si="20"/>
        <v>370763</v>
      </c>
      <c r="G78" s="465">
        <f t="shared" si="20"/>
        <v>-1612657</v>
      </c>
      <c r="H78" s="465">
        <f t="shared" si="20"/>
        <v>-555256</v>
      </c>
      <c r="I78" s="465">
        <f t="shared" si="20"/>
        <v>0</v>
      </c>
      <c r="J78" s="465">
        <f t="shared" si="20"/>
        <v>-88193</v>
      </c>
      <c r="K78" s="465">
        <f t="shared" si="20"/>
        <v>2</v>
      </c>
      <c r="L78" s="465">
        <f t="shared" si="20"/>
        <v>1219212</v>
      </c>
      <c r="M78" s="465">
        <f>D78+E78+F78+G78+H78+I78+J78+K78+L78</f>
        <v>-2783868</v>
      </c>
      <c r="N78" s="440"/>
      <c r="O78" s="585" t="s">
        <v>204</v>
      </c>
      <c r="Q78" s="470"/>
      <c r="R78" s="587" t="str">
        <f>IF($M$85&lt;0,"",$R$76-$R$77)</f>
        <v/>
      </c>
      <c r="S78" s="470"/>
      <c r="T78" s="470"/>
      <c r="U78" s="458"/>
      <c r="W78" s="580"/>
      <c r="X78" s="580"/>
      <c r="Y78" s="580"/>
      <c r="Z78" s="580"/>
      <c r="AC78" s="444"/>
      <c r="AD78" s="444"/>
      <c r="AE78" s="444"/>
    </row>
    <row r="79" spans="1:31">
      <c r="A79" s="438">
        <v>62</v>
      </c>
      <c r="B79" s="440"/>
      <c r="C79" s="440"/>
      <c r="D79" s="458"/>
      <c r="E79" s="458"/>
      <c r="F79" s="458"/>
      <c r="G79" s="458"/>
      <c r="H79" s="458"/>
      <c r="I79" s="458"/>
      <c r="J79" s="458"/>
      <c r="K79" s="458"/>
      <c r="L79" s="458"/>
      <c r="M79" s="458"/>
      <c r="N79" s="440"/>
      <c r="O79" s="588"/>
      <c r="Q79" s="470"/>
      <c r="R79" s="589"/>
      <c r="S79" s="470"/>
      <c r="T79" s="470"/>
      <c r="U79" s="458"/>
      <c r="W79" s="580"/>
      <c r="X79" s="580"/>
      <c r="Y79" s="580"/>
      <c r="Z79" s="580"/>
      <c r="AC79" s="444"/>
      <c r="AD79" s="444"/>
      <c r="AE79" s="444"/>
    </row>
    <row r="80" spans="1:31">
      <c r="A80" s="438">
        <v>63</v>
      </c>
      <c r="B80" s="449" t="s">
        <v>24</v>
      </c>
      <c r="C80" s="449"/>
      <c r="D80" s="458"/>
      <c r="E80" s="458"/>
      <c r="F80" s="458"/>
      <c r="G80" s="458"/>
      <c r="H80" s="458"/>
      <c r="I80" s="458"/>
      <c r="J80" s="458"/>
      <c r="K80" s="458"/>
      <c r="L80" s="458"/>
      <c r="M80" s="458"/>
      <c r="N80" s="440"/>
      <c r="O80" s="585" t="s">
        <v>205</v>
      </c>
      <c r="Q80" s="470"/>
      <c r="R80" s="586">
        <f>Input!$UC$10</f>
        <v>0</v>
      </c>
      <c r="S80" s="470"/>
      <c r="T80" s="470"/>
      <c r="U80" s="470"/>
      <c r="W80" s="579"/>
      <c r="X80" s="579"/>
      <c r="Y80" s="580"/>
      <c r="Z80" s="580"/>
      <c r="AC80" s="444"/>
      <c r="AD80" s="444"/>
      <c r="AE80" s="444"/>
    </row>
    <row r="81" spans="1:31">
      <c r="A81" s="438">
        <v>64</v>
      </c>
      <c r="B81" s="440" t="s">
        <v>47</v>
      </c>
      <c r="C81" s="440"/>
      <c r="D81" s="457">
        <f>Input!$PT$10</f>
        <v>0</v>
      </c>
      <c r="E81" s="457">
        <f>Input!$PU$10</f>
        <v>0</v>
      </c>
      <c r="F81" s="457">
        <f>Input!$PV$10</f>
        <v>0</v>
      </c>
      <c r="G81" s="457">
        <f>Input!$PW$10</f>
        <v>0</v>
      </c>
      <c r="H81" s="457">
        <f>Input!$PX$10</f>
        <v>0</v>
      </c>
      <c r="I81" s="457">
        <f>Input!$PY$10</f>
        <v>0</v>
      </c>
      <c r="J81" s="457">
        <f>Input!$PZ$10</f>
        <v>0</v>
      </c>
      <c r="K81" s="457">
        <f>Input!$QA$10</f>
        <v>0</v>
      </c>
      <c r="L81" s="457">
        <f>Input!$QB$10</f>
        <v>0</v>
      </c>
      <c r="M81" s="458">
        <f>D81+E81+F81+G81+H81+I81+J81+K81+L81</f>
        <v>0</v>
      </c>
      <c r="N81" s="440"/>
      <c r="O81" s="590" t="s">
        <v>206</v>
      </c>
      <c r="R81" s="591"/>
      <c r="S81" s="470"/>
      <c r="T81" s="470"/>
      <c r="Y81" s="580"/>
      <c r="Z81" s="580"/>
      <c r="AC81" s="444"/>
      <c r="AD81" s="444"/>
      <c r="AE81" s="444"/>
    </row>
    <row r="82" spans="1:31">
      <c r="A82" s="438">
        <v>65</v>
      </c>
      <c r="B82" s="440" t="s">
        <v>48</v>
      </c>
      <c r="C82" s="440"/>
      <c r="D82" s="457">
        <f>Input!$QC$10</f>
        <v>0</v>
      </c>
      <c r="E82" s="457">
        <f>Input!$QD$10</f>
        <v>0</v>
      </c>
      <c r="F82" s="457">
        <f>Input!$QE$10</f>
        <v>0</v>
      </c>
      <c r="G82" s="457">
        <f>Input!$QF$10</f>
        <v>0</v>
      </c>
      <c r="H82" s="457">
        <f>Input!$QG$10</f>
        <v>0</v>
      </c>
      <c r="I82" s="457">
        <f>Input!$QH$10</f>
        <v>0</v>
      </c>
      <c r="J82" s="457">
        <f>Input!$QI$10</f>
        <v>0</v>
      </c>
      <c r="K82" s="457">
        <f>Input!$QJ$10</f>
        <v>0</v>
      </c>
      <c r="L82" s="457">
        <f>Input!$QK$10</f>
        <v>0</v>
      </c>
      <c r="M82" s="458">
        <f>D82+E82+F82+G82+H82+I82+J82+K82+L82</f>
        <v>0</v>
      </c>
      <c r="N82" s="440"/>
      <c r="O82" s="585" t="s">
        <v>207</v>
      </c>
      <c r="R82" s="587" t="str">
        <f>IFERROR($R$78-$R$80,"")</f>
        <v/>
      </c>
      <c r="Y82" s="580"/>
      <c r="Z82" s="440"/>
      <c r="AA82" s="442"/>
      <c r="AB82" s="442"/>
      <c r="AC82" s="444"/>
      <c r="AD82" s="444"/>
      <c r="AE82" s="444"/>
    </row>
    <row r="83" spans="1:31">
      <c r="A83" s="438">
        <v>66</v>
      </c>
      <c r="B83" s="526" t="s">
        <v>3</v>
      </c>
      <c r="C83" s="526"/>
      <c r="D83" s="465">
        <f t="shared" ref="D83:L83" si="21">SUM(D81:D82)</f>
        <v>0</v>
      </c>
      <c r="E83" s="465">
        <f t="shared" si="21"/>
        <v>0</v>
      </c>
      <c r="F83" s="465">
        <f t="shared" si="21"/>
        <v>0</v>
      </c>
      <c r="G83" s="465">
        <f t="shared" si="21"/>
        <v>0</v>
      </c>
      <c r="H83" s="465">
        <f t="shared" si="21"/>
        <v>0</v>
      </c>
      <c r="I83" s="465">
        <f t="shared" si="21"/>
        <v>0</v>
      </c>
      <c r="J83" s="465">
        <f t="shared" si="21"/>
        <v>0</v>
      </c>
      <c r="K83" s="465">
        <f t="shared" si="21"/>
        <v>0</v>
      </c>
      <c r="L83" s="465">
        <f t="shared" si="21"/>
        <v>0</v>
      </c>
      <c r="M83" s="465">
        <f>D83+E83+F83+G83+H83+I83+J83+K83+L83</f>
        <v>0</v>
      </c>
      <c r="N83" s="440"/>
      <c r="O83" s="588"/>
      <c r="R83" s="591"/>
      <c r="Y83" s="449"/>
      <c r="Z83" s="592"/>
      <c r="AA83" s="532"/>
      <c r="AB83" s="463"/>
      <c r="AC83" s="444"/>
      <c r="AD83" s="444"/>
      <c r="AE83" s="444"/>
    </row>
    <row r="84" spans="1:31" ht="13.8" thickBot="1">
      <c r="A84" s="438">
        <v>67</v>
      </c>
      <c r="B84" s="440"/>
      <c r="C84" s="440"/>
      <c r="D84" s="458"/>
      <c r="E84" s="458"/>
      <c r="F84" s="458"/>
      <c r="G84" s="458"/>
      <c r="H84" s="458"/>
      <c r="I84" s="458"/>
      <c r="J84" s="458"/>
      <c r="K84" s="458"/>
      <c r="L84" s="458"/>
      <c r="M84" s="458"/>
      <c r="N84" s="440"/>
      <c r="O84" s="593" t="s">
        <v>208</v>
      </c>
      <c r="P84" s="594"/>
      <c r="Q84" s="594"/>
      <c r="R84" s="595" t="str">
        <f>IFERROR((R82+R80)-R78,"")</f>
        <v/>
      </c>
      <c r="Y84" s="442"/>
      <c r="Z84" s="592"/>
      <c r="AA84" s="532"/>
      <c r="AB84" s="596"/>
      <c r="AC84" s="444"/>
      <c r="AD84" s="444"/>
      <c r="AE84" s="444"/>
    </row>
    <row r="85" spans="1:31" ht="13.8" thickTop="1">
      <c r="A85" s="438">
        <v>68</v>
      </c>
      <c r="B85" s="526" t="s">
        <v>628</v>
      </c>
      <c r="C85" s="526"/>
      <c r="D85" s="465">
        <f t="shared" ref="D85:L85" si="22">D57-D71+D78+D83</f>
        <v>-2208369</v>
      </c>
      <c r="E85" s="465">
        <f t="shared" si="22"/>
        <v>1633405</v>
      </c>
      <c r="F85" s="465">
        <f t="shared" si="22"/>
        <v>-34723</v>
      </c>
      <c r="G85" s="465">
        <f t="shared" si="22"/>
        <v>-35017</v>
      </c>
      <c r="H85" s="465">
        <f t="shared" si="22"/>
        <v>-557143</v>
      </c>
      <c r="I85" s="465">
        <f t="shared" si="22"/>
        <v>0</v>
      </c>
      <c r="J85" s="465">
        <f t="shared" si="22"/>
        <v>-691251</v>
      </c>
      <c r="K85" s="465">
        <f t="shared" si="22"/>
        <v>0</v>
      </c>
      <c r="L85" s="465">
        <f t="shared" si="22"/>
        <v>1219212</v>
      </c>
      <c r="M85" s="465">
        <f>D85+E85+F85+G85+H85+I85+J85+K85+L85</f>
        <v>-673886</v>
      </c>
      <c r="N85" s="440"/>
      <c r="Y85" s="442"/>
      <c r="Z85" s="592"/>
      <c r="AA85" s="532"/>
      <c r="AB85" s="596"/>
      <c r="AC85" s="444"/>
      <c r="AD85" s="444"/>
      <c r="AE85" s="444"/>
    </row>
    <row r="86" spans="1:31">
      <c r="A86" s="438">
        <v>69</v>
      </c>
      <c r="B86" s="449"/>
      <c r="C86" s="449"/>
      <c r="D86" s="458"/>
      <c r="E86" s="458"/>
      <c r="F86" s="458"/>
      <c r="G86" s="458"/>
      <c r="H86" s="458"/>
      <c r="I86" s="458"/>
      <c r="J86" s="458"/>
      <c r="K86" s="458"/>
      <c r="L86" s="458"/>
      <c r="M86" s="458"/>
      <c r="N86" s="440"/>
      <c r="Y86" s="442"/>
      <c r="Z86" s="592"/>
      <c r="AA86" s="532"/>
      <c r="AB86" s="596"/>
      <c r="AC86" s="444"/>
      <c r="AD86" s="444"/>
      <c r="AE86" s="444"/>
    </row>
    <row r="87" spans="1:31">
      <c r="A87" s="438">
        <v>70</v>
      </c>
      <c r="B87" s="441" t="s">
        <v>64</v>
      </c>
      <c r="C87" s="441"/>
      <c r="D87" s="457">
        <f>Input!$QL$10</f>
        <v>0</v>
      </c>
      <c r="E87" s="457">
        <f>Input!$QM$10</f>
        <v>0</v>
      </c>
      <c r="F87" s="457">
        <f>Input!$QN$10</f>
        <v>0</v>
      </c>
      <c r="G87" s="457">
        <f>Input!$QO$10</f>
        <v>0</v>
      </c>
      <c r="H87" s="457">
        <f>Input!$QP$10</f>
        <v>0</v>
      </c>
      <c r="I87" s="457">
        <f>Input!$QQ$10</f>
        <v>0</v>
      </c>
      <c r="J87" s="457">
        <f>Input!$QR$10</f>
        <v>0</v>
      </c>
      <c r="K87" s="457">
        <f>Input!$QS$10</f>
        <v>0</v>
      </c>
      <c r="L87" s="457">
        <f>Input!$QT$10</f>
        <v>0</v>
      </c>
      <c r="M87" s="458">
        <f>D87+E87+F87+G87+H87+I87+J87+K87+L87</f>
        <v>0</v>
      </c>
      <c r="N87" s="440"/>
      <c r="Y87" s="442"/>
      <c r="Z87" s="592"/>
      <c r="AA87" s="532"/>
      <c r="AB87" s="596"/>
      <c r="AC87" s="444"/>
      <c r="AD87" s="444"/>
      <c r="AE87" s="444"/>
    </row>
    <row r="88" spans="1:31">
      <c r="A88" s="438">
        <v>72</v>
      </c>
      <c r="B88" s="440" t="s">
        <v>65</v>
      </c>
      <c r="C88" s="440"/>
      <c r="D88" s="457">
        <f>Input!$QU$10</f>
        <v>0</v>
      </c>
      <c r="E88" s="457">
        <f>Input!$QV$10</f>
        <v>0</v>
      </c>
      <c r="F88" s="457">
        <f>Input!$QW$10</f>
        <v>0</v>
      </c>
      <c r="G88" s="457">
        <f>Input!$QX$10</f>
        <v>0</v>
      </c>
      <c r="H88" s="457">
        <f>Input!$QY$10</f>
        <v>0</v>
      </c>
      <c r="I88" s="457">
        <f>Input!$QZ$10</f>
        <v>0</v>
      </c>
      <c r="J88" s="457">
        <f>Input!$RA$10</f>
        <v>0</v>
      </c>
      <c r="K88" s="457">
        <f>Input!$RB$10</f>
        <v>0</v>
      </c>
      <c r="L88" s="457">
        <f>Input!$RC$10</f>
        <v>-2392017</v>
      </c>
      <c r="M88" s="458">
        <f>D88+E88+F88+G88+H88+I88+J88+K88+L88</f>
        <v>-2392017</v>
      </c>
      <c r="N88" s="440"/>
      <c r="O88" s="446"/>
      <c r="P88" s="446"/>
      <c r="Y88" s="442"/>
      <c r="Z88" s="592"/>
      <c r="AA88" s="532"/>
      <c r="AB88" s="596"/>
      <c r="AC88" s="444"/>
      <c r="AD88" s="444"/>
      <c r="AE88" s="444"/>
    </row>
    <row r="89" spans="1:31" s="428" customFormat="1">
      <c r="A89" s="439"/>
      <c r="B89" s="440" t="s">
        <v>173</v>
      </c>
      <c r="C89" s="440"/>
      <c r="D89" s="457">
        <f>Input!$RD$10</f>
        <v>0</v>
      </c>
      <c r="E89" s="457">
        <f>Input!$RE$10</f>
        <v>0</v>
      </c>
      <c r="F89" s="457">
        <f>Input!$RF$10</f>
        <v>0</v>
      </c>
      <c r="G89" s="457">
        <f>Input!$RG$10</f>
        <v>0</v>
      </c>
      <c r="H89" s="457">
        <f>Input!$RH$10</f>
        <v>0</v>
      </c>
      <c r="I89" s="457">
        <f>Input!$RI$10</f>
        <v>0</v>
      </c>
      <c r="J89" s="457">
        <f>Input!$RJ$10</f>
        <v>0</v>
      </c>
      <c r="K89" s="457">
        <f>Input!$RK$10</f>
        <v>0</v>
      </c>
      <c r="L89" s="457">
        <f>Input!$RL$10</f>
        <v>0</v>
      </c>
      <c r="M89" s="458">
        <f t="shared" ref="M89:M91" si="23">D89+E89+F89+G89+H89+I89+J89+K89+L89</f>
        <v>0</v>
      </c>
      <c r="N89" s="440"/>
      <c r="O89" s="1188" t="s">
        <v>1313</v>
      </c>
      <c r="P89" s="1189"/>
      <c r="Q89" s="1189"/>
      <c r="R89" s="1189"/>
      <c r="S89" s="1189"/>
      <c r="T89" s="1189"/>
      <c r="U89" s="1190"/>
      <c r="Y89" s="442"/>
      <c r="Z89" s="592"/>
      <c r="AA89" s="532"/>
      <c r="AB89" s="596"/>
    </row>
    <row r="90" spans="1:31" s="428" customFormat="1">
      <c r="A90" s="439"/>
      <c r="B90" s="440" t="s">
        <v>174</v>
      </c>
      <c r="C90" s="440"/>
      <c r="D90" s="457">
        <f>Input!$RM$10</f>
        <v>0</v>
      </c>
      <c r="E90" s="457">
        <f>Input!$RN$10</f>
        <v>0</v>
      </c>
      <c r="F90" s="457">
        <f>Input!$RO$10</f>
        <v>0</v>
      </c>
      <c r="G90" s="457">
        <f>Input!$RP$10</f>
        <v>0</v>
      </c>
      <c r="H90" s="457">
        <f>Input!$RQ$10</f>
        <v>0</v>
      </c>
      <c r="I90" s="457">
        <f>Input!$RR$10</f>
        <v>0</v>
      </c>
      <c r="J90" s="457">
        <f>Input!$RS$10</f>
        <v>0</v>
      </c>
      <c r="K90" s="457">
        <f>Input!$RT$10</f>
        <v>0</v>
      </c>
      <c r="L90" s="457">
        <f>Input!$RU$10</f>
        <v>0</v>
      </c>
      <c r="M90" s="458">
        <f t="shared" si="23"/>
        <v>0</v>
      </c>
      <c r="N90" s="440"/>
      <c r="O90" s="597" t="s">
        <v>209</v>
      </c>
      <c r="P90" s="598"/>
      <c r="Q90" s="597" t="s">
        <v>210</v>
      </c>
      <c r="R90" s="598"/>
      <c r="S90" s="491"/>
      <c r="T90" s="597" t="s">
        <v>211</v>
      </c>
      <c r="U90" s="598"/>
      <c r="Y90" s="442"/>
      <c r="Z90" s="592"/>
      <c r="AA90" s="532"/>
      <c r="AB90" s="596"/>
    </row>
    <row r="91" spans="1:31" s="428" customFormat="1">
      <c r="A91" s="439"/>
      <c r="B91" s="440" t="s">
        <v>175</v>
      </c>
      <c r="C91" s="440"/>
      <c r="D91" s="457">
        <f>Input!$RV$10</f>
        <v>0</v>
      </c>
      <c r="E91" s="457">
        <f>Input!$RW$10</f>
        <v>0</v>
      </c>
      <c r="F91" s="457">
        <f>Input!$RX$10</f>
        <v>0</v>
      </c>
      <c r="G91" s="457">
        <f>Input!$RY$10</f>
        <v>0</v>
      </c>
      <c r="H91" s="457">
        <f>Input!$RZ$10</f>
        <v>0</v>
      </c>
      <c r="I91" s="457">
        <f>Input!$SA$10</f>
        <v>0</v>
      </c>
      <c r="J91" s="457">
        <f>Input!$SB$10</f>
        <v>0</v>
      </c>
      <c r="K91" s="457">
        <f>Input!$SC$10</f>
        <v>0</v>
      </c>
      <c r="L91" s="457">
        <f>Input!$SD$10</f>
        <v>43050</v>
      </c>
      <c r="M91" s="458">
        <f t="shared" si="23"/>
        <v>43050</v>
      </c>
      <c r="N91" s="440"/>
      <c r="O91" s="475"/>
      <c r="P91" s="496"/>
      <c r="Q91" s="475"/>
      <c r="R91" s="496"/>
      <c r="T91" s="475"/>
      <c r="U91" s="496"/>
      <c r="Y91" s="442"/>
      <c r="Z91" s="592"/>
      <c r="AA91" s="532"/>
      <c r="AB91" s="596"/>
    </row>
    <row r="92" spans="1:31" s="428" customFormat="1">
      <c r="A92" s="439"/>
      <c r="B92" s="440" t="s">
        <v>66</v>
      </c>
      <c r="C92" s="440"/>
      <c r="D92" s="457">
        <f>Input!$SE$10</f>
        <v>30226</v>
      </c>
      <c r="E92" s="457">
        <f>Input!$SF$10</f>
        <v>110662</v>
      </c>
      <c r="F92" s="457">
        <f>Input!$SG$10</f>
        <v>0</v>
      </c>
      <c r="G92" s="457">
        <f>Input!$SH$10</f>
        <v>744016</v>
      </c>
      <c r="H92" s="457">
        <f>Input!$SI$10</f>
        <v>0</v>
      </c>
      <c r="I92" s="457">
        <f>Input!$SJ$10</f>
        <v>0</v>
      </c>
      <c r="J92" s="457">
        <f>Input!$SK$10</f>
        <v>88193</v>
      </c>
      <c r="K92" s="457">
        <f>Input!$SL$10</f>
        <v>0</v>
      </c>
      <c r="L92" s="457">
        <f>Input!$SM$10</f>
        <v>0</v>
      </c>
      <c r="M92" s="458">
        <f>D92+E92+F92+G92+H92+I92+J92+K92+L92</f>
        <v>973097</v>
      </c>
      <c r="N92" s="440"/>
      <c r="O92" s="1191" t="str">
        <f>Input!UF$10</f>
        <v>Anju Motwani</v>
      </c>
      <c r="P92" s="1192"/>
      <c r="Q92" s="1191" t="str">
        <f>Input!$UG$10</f>
        <v>352-871-1084</v>
      </c>
      <c r="R92" s="1192"/>
      <c r="T92" s="1193" t="str">
        <f>HYPERLINK("Mailto:"&amp;Input!$UH$10,Input!$UH$10)</f>
        <v>anju.motwani@tstc.edu</v>
      </c>
      <c r="U92" s="1192"/>
      <c r="Y92" s="442"/>
      <c r="Z92" s="592"/>
      <c r="AA92" s="543"/>
      <c r="AB92" s="596"/>
    </row>
    <row r="93" spans="1:31" ht="13.8" thickBot="1">
      <c r="B93" s="599" t="s">
        <v>57</v>
      </c>
      <c r="C93" s="599"/>
      <c r="D93" s="600">
        <f t="shared" ref="D93:K93" si="24">SUM(D85:D92)</f>
        <v>-2178143</v>
      </c>
      <c r="E93" s="600">
        <f t="shared" si="24"/>
        <v>1744067</v>
      </c>
      <c r="F93" s="600">
        <f t="shared" si="24"/>
        <v>-34723</v>
      </c>
      <c r="G93" s="600">
        <f t="shared" si="24"/>
        <v>708999</v>
      </c>
      <c r="H93" s="600">
        <f t="shared" si="24"/>
        <v>-557143</v>
      </c>
      <c r="I93" s="600">
        <f t="shared" si="24"/>
        <v>0</v>
      </c>
      <c r="J93" s="600">
        <f t="shared" si="24"/>
        <v>-603058</v>
      </c>
      <c r="K93" s="600">
        <f t="shared" si="24"/>
        <v>0</v>
      </c>
      <c r="L93" s="600">
        <f>SUM(L85:L92)</f>
        <v>-1129755</v>
      </c>
      <c r="M93" s="600">
        <f>D93+E93+F93+G93+H93+I93+J93+K93+L93</f>
        <v>-2049756</v>
      </c>
      <c r="N93" s="440"/>
      <c r="O93" s="475"/>
      <c r="U93" s="496"/>
      <c r="Y93" s="442"/>
      <c r="Z93" s="592"/>
      <c r="AA93" s="543"/>
      <c r="AB93" s="596"/>
      <c r="AC93" s="444"/>
      <c r="AD93" s="444"/>
      <c r="AE93" s="444"/>
    </row>
    <row r="94" spans="1:31" ht="13.8" thickTop="1">
      <c r="C94" s="440"/>
      <c r="D94" s="601"/>
      <c r="E94" s="601"/>
      <c r="F94" s="601"/>
      <c r="G94" s="601"/>
      <c r="H94" s="601"/>
      <c r="I94" s="601"/>
      <c r="J94" s="601"/>
      <c r="K94" s="601"/>
      <c r="L94" s="601"/>
      <c r="M94" s="602"/>
      <c r="N94" s="440"/>
      <c r="O94" s="1179" t="s">
        <v>212</v>
      </c>
      <c r="P94" s="1180"/>
      <c r="Q94" s="1180"/>
      <c r="R94" s="1180"/>
      <c r="S94" s="1180"/>
      <c r="T94" s="1180"/>
      <c r="U94" s="1181"/>
      <c r="Y94" s="442"/>
      <c r="Z94" s="603"/>
      <c r="AA94" s="543"/>
      <c r="AB94" s="596"/>
      <c r="AC94" s="444"/>
      <c r="AD94" s="444"/>
      <c r="AE94" s="444"/>
    </row>
    <row r="95" spans="1:31">
      <c r="B95" s="440" t="s">
        <v>1333</v>
      </c>
      <c r="C95" s="441"/>
      <c r="D95" s="601"/>
      <c r="E95" s="601"/>
      <c r="F95" s="601"/>
      <c r="G95" s="601"/>
      <c r="H95" s="601"/>
      <c r="I95" s="601"/>
      <c r="J95" s="601"/>
      <c r="K95" s="601"/>
      <c r="L95" s="601"/>
      <c r="M95" s="602"/>
      <c r="N95" s="440"/>
      <c r="O95" s="1179"/>
      <c r="P95" s="1180"/>
      <c r="Q95" s="1180"/>
      <c r="R95" s="1180"/>
      <c r="S95" s="1180"/>
      <c r="T95" s="1180"/>
      <c r="U95" s="1181"/>
      <c r="Y95" s="442"/>
      <c r="Z95" s="442"/>
      <c r="AA95" s="604"/>
      <c r="AB95" s="605"/>
      <c r="AC95" s="444"/>
      <c r="AD95" s="444"/>
      <c r="AE95" s="444"/>
    </row>
    <row r="96" spans="1:31">
      <c r="B96" s="441" t="s">
        <v>79</v>
      </c>
      <c r="C96" s="440"/>
      <c r="D96" s="601"/>
      <c r="E96" s="601"/>
      <c r="F96" s="601"/>
      <c r="G96" s="601"/>
      <c r="H96" s="601"/>
      <c r="I96" s="601"/>
      <c r="J96" s="601"/>
      <c r="K96" s="601"/>
      <c r="L96" s="601"/>
      <c r="M96" s="602"/>
      <c r="N96" s="440"/>
      <c r="O96" s="503"/>
      <c r="P96" s="504"/>
      <c r="Q96" s="504"/>
      <c r="R96" s="504"/>
      <c r="S96" s="504"/>
      <c r="T96" s="504"/>
      <c r="U96" s="606"/>
      <c r="Y96" s="442"/>
      <c r="Z96" s="442"/>
      <c r="AA96" s="442"/>
      <c r="AB96" s="442"/>
      <c r="AC96" s="444"/>
      <c r="AD96" s="444"/>
      <c r="AE96" s="444"/>
    </row>
    <row r="97" spans="2:31">
      <c r="B97" s="428" t="s">
        <v>1280</v>
      </c>
      <c r="C97" s="440"/>
      <c r="D97" s="601"/>
      <c r="E97" s="601"/>
      <c r="F97" s="601"/>
      <c r="G97" s="601"/>
      <c r="H97" s="601"/>
      <c r="I97" s="601"/>
      <c r="J97" s="601"/>
      <c r="K97" s="601"/>
      <c r="L97" s="601"/>
      <c r="M97" s="602"/>
      <c r="N97" s="440"/>
      <c r="Y97" s="442"/>
      <c r="AC97" s="444"/>
      <c r="AD97" s="444"/>
      <c r="AE97" s="444"/>
    </row>
    <row r="98" spans="2:31">
      <c r="B98" s="440"/>
      <c r="C98" s="440"/>
      <c r="D98" s="601"/>
      <c r="E98" s="601"/>
      <c r="F98" s="601"/>
      <c r="G98" s="601"/>
      <c r="H98" s="601"/>
      <c r="I98" s="601"/>
      <c r="J98" s="601"/>
      <c r="K98" s="601"/>
      <c r="L98" s="601"/>
      <c r="M98" s="602"/>
      <c r="N98" s="440"/>
      <c r="O98" s="424"/>
      <c r="AC98" s="444"/>
      <c r="AD98" s="444"/>
      <c r="AE98" s="444"/>
    </row>
    <row r="99" spans="2:31">
      <c r="B99" s="440"/>
      <c r="C99" s="440"/>
      <c r="D99" s="440"/>
      <c r="E99" s="440"/>
      <c r="F99" s="440"/>
      <c r="G99" s="440"/>
      <c r="H99" s="440"/>
      <c r="I99" s="440"/>
      <c r="J99" s="440"/>
      <c r="K99" s="440"/>
      <c r="L99" s="440"/>
      <c r="M99" s="607" t="s">
        <v>93</v>
      </c>
      <c r="N99" s="440"/>
      <c r="O99" s="608"/>
      <c r="AC99" s="444"/>
      <c r="AD99" s="444"/>
      <c r="AE99" s="444"/>
    </row>
    <row r="100" spans="2:31">
      <c r="B100" s="428" t="s">
        <v>1281</v>
      </c>
      <c r="C100" s="440"/>
      <c r="D100" s="440"/>
      <c r="E100" s="440"/>
      <c r="F100" s="440"/>
      <c r="G100" s="440"/>
      <c r="H100" s="440"/>
      <c r="I100" s="440"/>
      <c r="J100" s="440"/>
      <c r="K100" s="440"/>
      <c r="L100" s="440"/>
      <c r="M100" s="457">
        <f>Input!$SN$10</f>
        <v>-2049756</v>
      </c>
      <c r="N100" s="440"/>
      <c r="O100" s="608"/>
      <c r="AC100" s="444"/>
      <c r="AD100" s="444"/>
      <c r="AE100" s="444"/>
    </row>
    <row r="101" spans="2:31">
      <c r="B101" s="440" t="s">
        <v>92</v>
      </c>
      <c r="C101" s="440"/>
      <c r="D101" s="440"/>
      <c r="E101" s="440"/>
      <c r="F101" s="440"/>
      <c r="G101" s="440"/>
      <c r="H101" s="440"/>
      <c r="I101" s="440"/>
      <c r="J101" s="440"/>
      <c r="K101" s="440"/>
      <c r="L101" s="440"/>
      <c r="M101" s="609">
        <f>M93-M100</f>
        <v>0</v>
      </c>
      <c r="N101" s="440"/>
      <c r="O101" s="608"/>
      <c r="AC101" s="444"/>
      <c r="AD101" s="444"/>
      <c r="AE101" s="444"/>
    </row>
    <row r="102" spans="2:31">
      <c r="B102" s="440"/>
      <c r="C102" s="440"/>
      <c r="D102" s="440"/>
      <c r="E102" s="440"/>
      <c r="F102" s="440"/>
      <c r="G102" s="440"/>
      <c r="H102" s="440"/>
      <c r="I102" s="440"/>
      <c r="J102" s="440"/>
      <c r="K102" s="440"/>
      <c r="L102" s="610" t="str">
        <f>IF($L$119&lt;&gt;Input!$F$10,"Out of Balance","Balanced")</f>
        <v>Balanced</v>
      </c>
      <c r="M102" s="611" t="str">
        <f>IF(M100&lt;&gt;M93,"Out of Balance","Balanced")</f>
        <v>Balanced</v>
      </c>
      <c r="N102" s="440"/>
      <c r="O102" s="608"/>
      <c r="AC102" s="444"/>
      <c r="AD102" s="444"/>
      <c r="AE102" s="444"/>
    </row>
    <row r="103" spans="2:31">
      <c r="B103" s="440"/>
      <c r="C103" s="440"/>
      <c r="D103" s="440"/>
      <c r="E103" s="440"/>
      <c r="F103" s="440"/>
      <c r="G103" s="440"/>
      <c r="H103" s="440"/>
      <c r="I103" s="440"/>
      <c r="J103" s="440"/>
      <c r="K103" s="440"/>
      <c r="L103" s="440"/>
      <c r="M103" s="440"/>
      <c r="N103" s="440"/>
      <c r="O103" s="424"/>
      <c r="AC103" s="444"/>
      <c r="AD103" s="444"/>
      <c r="AE103" s="444"/>
    </row>
    <row r="104" spans="2:31">
      <c r="B104" s="440"/>
      <c r="C104" s="440"/>
      <c r="D104" s="440"/>
      <c r="E104" s="440"/>
      <c r="F104" s="440"/>
      <c r="G104" s="440"/>
      <c r="H104" s="440"/>
      <c r="I104" s="440"/>
      <c r="J104" s="440"/>
      <c r="K104" s="440"/>
      <c r="L104" s="440"/>
      <c r="M104" s="440"/>
      <c r="N104" s="440"/>
      <c r="O104" s="424"/>
      <c r="AC104" s="444"/>
      <c r="AD104" s="444"/>
      <c r="AE104" s="444"/>
    </row>
    <row r="105" spans="2:31">
      <c r="B105" s="428"/>
      <c r="C105" s="428"/>
      <c r="D105" s="458">
        <f>SUM($D$10:$D$14)+SUM($D$19:$D$28)+SUM($D$32:$D$41)+$D$47+SUM($D$50:$D$55)+SUM($D$60:$D$70)+SUM($D$74:$D$77)+SUM($D$81:$D$82)+SUM($D$87:$D$92)</f>
        <v>36535001</v>
      </c>
      <c r="E105" s="458">
        <f>SUM($E$10:$E$14)+SUM($E$19:$E$28)+SUM($E$32:$E$41)+$E$47+SUM($E$50:$E$55)+SUM($E$60:$E$70)+SUM($E$74:$E$77)+SUM($E$81:$E$82)+SUM($E$87:$E$92)</f>
        <v>7872983</v>
      </c>
      <c r="F105" s="458">
        <f>SUM($F$10:$F$14)+SUM($F$19:$F$28)+SUM($F$32:$F$41)+$F$47+SUM($F$50:$F$55)+SUM($F$60:$F$70)+SUM($F$74:$F$77)+SUM($F$81:$F$82)+SUM($F$87:$F$92)</f>
        <v>1879243</v>
      </c>
      <c r="G105" s="458">
        <f>SUM($G$10:$G$14)+SUM($G$19:$G$28)+SUM($G$32:$G$41)+$G$47+SUM($G$50:$G$55)+SUM($G$60:$G$70)+SUM($G$74:$G$77)+SUM($G$81:$G$82)+SUM($G$87:$G$92)</f>
        <v>7916843</v>
      </c>
      <c r="H105" s="458">
        <f>SUM($H$10:$H$14)+SUM($H$19:$H$28)+SUM($H$32:$H$41)+$H$47+SUM($H$50:$H$55)+SUM($H$60:$H$70)+SUM($H$74:$H$77)+SUM($H$81:$H$82)+SUM($H$87:$H$92)</f>
        <v>-557143</v>
      </c>
      <c r="I105" s="458">
        <f>SUM($I$10:$I$14)+SUM($I$19:$I$28)+SUM($I$32:$I$41)+$I$47+SUM($I$50:$I$55)+SUM($I$60:$I$70)+SUM($I$74:$I$77)+SUM($I$81:$I$82)+SUM($I$87:$I$92)</f>
        <v>0</v>
      </c>
      <c r="J105" s="458">
        <f>SUM($J$10:$J$14)+SUM($J$19:$J$28)+SUM($J$32:$J$41)+$J$47+SUM($J$50:$J$55)+SUM($J$60:$J$70)+SUM($J$74:$J$77)+SUM($J$81:$J$82)+SUM($J$87:$J$92)</f>
        <v>603058</v>
      </c>
      <c r="K105" s="458">
        <f>SUM($K$10:$K$14)+SUM($K$19:$K$28)+SUM($K$32:$K$41)+$K$47+SUM($K$50:$K$55)+SUM($K$60:$K$70)+SUM($K$74:$K$77)+SUM($K$81:$K$82)+SUM($K$87:$K$92)</f>
        <v>4</v>
      </c>
      <c r="L105" s="458">
        <f>SUM($L$10:$L$14)+SUM($L$19:$L$28)+SUM($L$32:$L$41)+$L$47+SUM($L$50:$L$55)+SUM($L$60:$L$70)+SUM($L$74:$L$77)+SUM($L$81:$L$82)+SUM($L$87:$L$92)</f>
        <v>-1129755</v>
      </c>
      <c r="M105" s="458"/>
      <c r="N105" s="428"/>
      <c r="O105" s="458"/>
      <c r="P105" s="612">
        <f>M18-INT(M18)</f>
        <v>0</v>
      </c>
      <c r="AC105" s="444"/>
      <c r="AD105" s="444"/>
      <c r="AE105" s="444"/>
    </row>
    <row r="106" spans="2:31">
      <c r="B106" s="428"/>
      <c r="C106" s="428"/>
      <c r="D106" s="428"/>
      <c r="E106" s="428"/>
      <c r="F106" s="428"/>
      <c r="G106" s="428"/>
      <c r="H106" s="428"/>
      <c r="I106" s="428"/>
      <c r="J106" s="428"/>
      <c r="K106" s="428"/>
      <c r="L106" s="458">
        <f>SUM($D$105:$L$105)</f>
        <v>53120234</v>
      </c>
      <c r="M106" s="428"/>
      <c r="N106" s="428"/>
      <c r="O106" s="458"/>
      <c r="P106" s="612">
        <f>M31-INT(M31)</f>
        <v>0</v>
      </c>
      <c r="AC106" s="444"/>
      <c r="AD106" s="444"/>
      <c r="AE106" s="444"/>
    </row>
    <row r="107" spans="2:31">
      <c r="B107" s="428"/>
      <c r="C107" s="428"/>
      <c r="D107" s="428"/>
      <c r="E107" s="428"/>
      <c r="F107" s="428"/>
      <c r="G107" s="428"/>
      <c r="H107" s="428"/>
      <c r="I107" s="428"/>
      <c r="J107" s="428" t="s">
        <v>1283</v>
      </c>
      <c r="K107" s="428"/>
      <c r="L107" s="458">
        <f>$M$100</f>
        <v>-2049756</v>
      </c>
      <c r="M107" s="428"/>
      <c r="N107" s="428"/>
      <c r="O107" s="458"/>
      <c r="P107" s="612">
        <f>M93-INT(M93)</f>
        <v>0</v>
      </c>
      <c r="AC107" s="444"/>
      <c r="AD107" s="444"/>
      <c r="AE107" s="444"/>
    </row>
    <row r="108" spans="2:31">
      <c r="B108" s="428"/>
      <c r="C108" s="428"/>
      <c r="D108" s="428"/>
      <c r="E108" s="428"/>
      <c r="F108" s="428"/>
      <c r="G108" s="428"/>
      <c r="H108" s="428"/>
      <c r="I108" s="428"/>
      <c r="J108" s="428" t="s">
        <v>1282</v>
      </c>
      <c r="K108" s="428"/>
      <c r="L108" s="470">
        <f>$Q$32</f>
        <v>5004096</v>
      </c>
      <c r="M108" s="428"/>
      <c r="N108" s="428"/>
      <c r="O108" s="458"/>
      <c r="AC108" s="444"/>
      <c r="AD108" s="444"/>
      <c r="AE108" s="444"/>
    </row>
    <row r="109" spans="2:31">
      <c r="B109" s="428"/>
      <c r="C109" s="428"/>
      <c r="D109" s="428"/>
      <c r="E109" s="428"/>
      <c r="F109" s="428"/>
      <c r="G109" s="428"/>
      <c r="H109" s="428"/>
      <c r="I109" s="428"/>
      <c r="J109" s="428" t="s">
        <v>1282</v>
      </c>
      <c r="K109" s="428"/>
      <c r="L109" s="470">
        <f>$R$34</f>
        <v>-2207601</v>
      </c>
      <c r="M109" s="428"/>
      <c r="N109" s="428"/>
      <c r="O109" s="458"/>
      <c r="AC109" s="444"/>
      <c r="AD109" s="444"/>
      <c r="AE109" s="444"/>
    </row>
    <row r="110" spans="2:31">
      <c r="B110" s="428"/>
      <c r="C110" s="428"/>
      <c r="D110" s="428"/>
      <c r="E110" s="428"/>
      <c r="F110" s="428"/>
      <c r="G110" s="428"/>
      <c r="H110" s="428"/>
      <c r="I110" s="428"/>
      <c r="J110" s="428" t="s">
        <v>29</v>
      </c>
      <c r="K110" s="428"/>
      <c r="L110" s="470">
        <f>SUM($P$60:$P$68)</f>
        <v>884904</v>
      </c>
      <c r="M110" s="428"/>
      <c r="N110" s="428"/>
      <c r="O110" s="458"/>
      <c r="AC110" s="444"/>
      <c r="AD110" s="444"/>
      <c r="AE110" s="444"/>
    </row>
    <row r="111" spans="2:31">
      <c r="B111" s="428"/>
      <c r="C111" s="428"/>
      <c r="D111" s="428"/>
      <c r="E111" s="428"/>
      <c r="F111" s="428"/>
      <c r="G111" s="428"/>
      <c r="H111" s="428"/>
      <c r="I111" s="428"/>
      <c r="J111" s="428" t="s">
        <v>213</v>
      </c>
      <c r="K111" s="428"/>
      <c r="L111" s="458">
        <f>$Q$64</f>
        <v>0</v>
      </c>
      <c r="M111" s="428"/>
      <c r="N111" s="428"/>
      <c r="O111" s="458"/>
      <c r="AC111" s="444"/>
      <c r="AD111" s="444"/>
      <c r="AE111" s="444"/>
    </row>
    <row r="112" spans="2:31">
      <c r="B112" s="428"/>
      <c r="C112" s="428"/>
      <c r="D112" s="428"/>
      <c r="E112" s="428"/>
      <c r="F112" s="428"/>
      <c r="G112" s="428"/>
      <c r="H112" s="428"/>
      <c r="I112" s="428"/>
      <c r="J112" s="428" t="s">
        <v>214</v>
      </c>
      <c r="K112" s="428"/>
      <c r="L112" s="470">
        <f>SUM($V$60:$V$67)</f>
        <v>0</v>
      </c>
      <c r="M112" s="428"/>
      <c r="N112" s="428"/>
      <c r="O112" s="458"/>
      <c r="AC112" s="444"/>
      <c r="AD112" s="444"/>
      <c r="AE112" s="444"/>
    </row>
    <row r="113" spans="1:31">
      <c r="B113" s="428"/>
      <c r="C113" s="428"/>
      <c r="D113" s="428"/>
      <c r="E113" s="428"/>
      <c r="F113" s="428"/>
      <c r="G113" s="428"/>
      <c r="H113" s="428"/>
      <c r="I113" s="428"/>
      <c r="J113" s="428" t="s">
        <v>126</v>
      </c>
      <c r="K113" s="428"/>
      <c r="L113" s="470">
        <f>SUM($W$60:$W$67)</f>
        <v>0</v>
      </c>
      <c r="M113" s="428"/>
      <c r="N113" s="428"/>
      <c r="O113" s="458"/>
      <c r="AC113" s="444"/>
      <c r="AD113" s="444"/>
      <c r="AE113" s="444"/>
    </row>
    <row r="114" spans="1:31">
      <c r="B114" s="428"/>
      <c r="C114" s="428"/>
      <c r="D114" s="428"/>
      <c r="E114" s="428"/>
      <c r="F114" s="428"/>
      <c r="G114" s="428"/>
      <c r="H114" s="428"/>
      <c r="I114" s="428"/>
      <c r="J114" s="428" t="s">
        <v>169</v>
      </c>
      <c r="K114" s="428"/>
      <c r="L114" s="470">
        <f>SUM($AA$60:$AA$68)</f>
        <v>26109784</v>
      </c>
      <c r="M114" s="428"/>
      <c r="N114" s="428"/>
      <c r="O114" s="458"/>
      <c r="AC114" s="444"/>
      <c r="AD114" s="444"/>
      <c r="AE114" s="444"/>
    </row>
    <row r="115" spans="1:31">
      <c r="B115" s="428"/>
      <c r="C115" s="428"/>
      <c r="D115" s="428"/>
      <c r="E115" s="428"/>
      <c r="F115" s="428"/>
      <c r="G115" s="428"/>
      <c r="H115" s="428"/>
      <c r="I115" s="428"/>
      <c r="J115" s="428" t="s">
        <v>215</v>
      </c>
      <c r="K115" s="428"/>
      <c r="L115" s="470">
        <f>$R$77</f>
        <v>0</v>
      </c>
      <c r="M115" s="428"/>
      <c r="N115" s="428"/>
      <c r="O115" s="458"/>
      <c r="AC115" s="444"/>
      <c r="AD115" s="444"/>
      <c r="AE115" s="444"/>
    </row>
    <row r="116" spans="1:31">
      <c r="B116" s="428"/>
      <c r="C116" s="428"/>
      <c r="D116" s="428"/>
      <c r="E116" s="428"/>
      <c r="F116" s="428"/>
      <c r="G116" s="428"/>
      <c r="H116" s="428"/>
      <c r="I116" s="428"/>
      <c r="J116" s="428" t="s">
        <v>215</v>
      </c>
      <c r="K116" s="428"/>
      <c r="L116" s="613">
        <f>$R$80</f>
        <v>0</v>
      </c>
      <c r="M116" s="428"/>
      <c r="N116" s="428"/>
      <c r="O116" s="458"/>
      <c r="AC116" s="444"/>
      <c r="AD116" s="444"/>
      <c r="AE116" s="444"/>
    </row>
    <row r="117" spans="1:31">
      <c r="B117" s="428"/>
      <c r="C117" s="428"/>
      <c r="D117" s="428"/>
      <c r="E117" s="428"/>
      <c r="F117" s="428"/>
      <c r="G117" s="428"/>
      <c r="H117" s="428"/>
      <c r="I117" s="428"/>
      <c r="J117" s="428"/>
      <c r="K117" s="428"/>
      <c r="L117" s="458">
        <f>SUM(L106:L116)</f>
        <v>80861661</v>
      </c>
      <c r="M117" s="428"/>
      <c r="N117" s="428"/>
      <c r="O117" s="458"/>
      <c r="AC117" s="444"/>
      <c r="AD117" s="444"/>
      <c r="AE117" s="444"/>
    </row>
    <row r="118" spans="1:31" s="428" customFormat="1">
      <c r="A118" s="439"/>
      <c r="J118" s="428" t="s">
        <v>1024</v>
      </c>
      <c r="L118" s="504">
        <f>Input!E10</f>
        <v>9932</v>
      </c>
    </row>
    <row r="119" spans="1:31" s="428" customFormat="1">
      <c r="A119" s="439"/>
      <c r="L119" s="609">
        <f>SUM(L117:L118)</f>
        <v>80871593</v>
      </c>
    </row>
  </sheetData>
  <mergeCells count="32">
    <mergeCell ref="G59:K59"/>
    <mergeCell ref="V70:W70"/>
    <mergeCell ref="P71:Q71"/>
    <mergeCell ref="O55:R55"/>
    <mergeCell ref="T55:X55"/>
    <mergeCell ref="P10:P11"/>
    <mergeCell ref="Z55:AB55"/>
    <mergeCell ref="AB56:AB59"/>
    <mergeCell ref="AA56:AA59"/>
    <mergeCell ref="T56:T59"/>
    <mergeCell ref="U56:U59"/>
    <mergeCell ref="V56:V59"/>
    <mergeCell ref="W56:W59"/>
    <mergeCell ref="Z56:Z59"/>
    <mergeCell ref="B6:M6"/>
    <mergeCell ref="B2:F2"/>
    <mergeCell ref="B3:F3"/>
    <mergeCell ref="B4:F4"/>
    <mergeCell ref="P4:Q4"/>
    <mergeCell ref="O94:U95"/>
    <mergeCell ref="O75:R75"/>
    <mergeCell ref="O19:R19"/>
    <mergeCell ref="O89:U89"/>
    <mergeCell ref="O92:P92"/>
    <mergeCell ref="Q92:R92"/>
    <mergeCell ref="T92:U92"/>
    <mergeCell ref="T19:X19"/>
    <mergeCell ref="O56:O59"/>
    <mergeCell ref="P56:P59"/>
    <mergeCell ref="Q56:Q59"/>
    <mergeCell ref="R56:R59"/>
    <mergeCell ref="X56:X59"/>
  </mergeCells>
  <conditionalFormatting sqref="G59:K59">
    <cfRule type="expression" dxfId="133" priority="5">
      <formula>OR($P$105&gt;0,$P$106&lt;&gt;0,$P$107&lt;&gt;0)</formula>
    </cfRule>
  </conditionalFormatting>
  <conditionalFormatting sqref="M101">
    <cfRule type="expression" dxfId="132" priority="13">
      <formula>$M$101&lt;&gt;0</formula>
    </cfRule>
  </conditionalFormatting>
  <conditionalFormatting sqref="M102">
    <cfRule type="expression" dxfId="131" priority="12">
      <formula>$M$93&lt;&gt;$M$100</formula>
    </cfRule>
  </conditionalFormatting>
  <conditionalFormatting sqref="O12">
    <cfRule type="expression" dxfId="130" priority="20">
      <formula>$P$12&lt;&gt;$M$12</formula>
    </cfRule>
  </conditionalFormatting>
  <conditionalFormatting sqref="O13">
    <cfRule type="expression" dxfId="129" priority="31">
      <formula>$P$13&lt;&gt;$M$13</formula>
    </cfRule>
  </conditionalFormatting>
  <conditionalFormatting sqref="P70">
    <cfRule type="expression" dxfId="128" priority="24">
      <formula>$P$69&lt;&gt;$M$69</formula>
    </cfRule>
  </conditionalFormatting>
  <conditionalFormatting sqref="P71">
    <cfRule type="expression" dxfId="127" priority="22">
      <formula>P69-INT(P69)</formula>
    </cfRule>
  </conditionalFormatting>
  <conditionalFormatting sqref="P88:Q93 U93:X93 T94:T95">
    <cfRule type="cellIs" dxfId="126" priority="19" stopIfTrue="1" operator="notEqual">
      <formula>#REF!</formula>
    </cfRule>
  </conditionalFormatting>
  <conditionalFormatting sqref="P89:Q89 T89:U89 O89:O90 R89:S91 T90 Q91">
    <cfRule type="cellIs" dxfId="125" priority="10" stopIfTrue="1" operator="notEqual">
      <formula>#REF!</formula>
    </cfRule>
  </conditionalFormatting>
  <conditionalFormatting sqref="Q35">
    <cfRule type="expression" dxfId="124" priority="7">
      <formula>#REF!&lt;&gt;0</formula>
    </cfRule>
  </conditionalFormatting>
  <conditionalFormatting sqref="Q36">
    <cfRule type="expression" dxfId="123" priority="9">
      <formula>#REF!&lt;&gt;#REF!</formula>
    </cfRule>
    <cfRule type="expression" dxfId="122" priority="29">
      <formula>#REF!&lt;&gt;#REF!</formula>
    </cfRule>
  </conditionalFormatting>
  <conditionalFormatting sqref="R35">
    <cfRule type="expression" dxfId="121" priority="8">
      <formula>#REF!&lt;&gt;0</formula>
    </cfRule>
  </conditionalFormatting>
  <conditionalFormatting sqref="R36">
    <cfRule type="expression" dxfId="120" priority="6">
      <formula>#REF!&lt;&gt;#REF!</formula>
    </cfRule>
    <cfRule type="expression" dxfId="119" priority="26">
      <formula>#REF!&lt;&gt;#REF!</formula>
    </cfRule>
  </conditionalFormatting>
  <conditionalFormatting sqref="R77 R80">
    <cfRule type="expression" dxfId="118" priority="15" stopIfTrue="1">
      <formula>$M$85&gt;=0</formula>
    </cfRule>
    <cfRule type="expression" priority="16">
      <formula>$M$85&lt;0</formula>
    </cfRule>
    <cfRule type="expression" dxfId="117" priority="33" stopIfTrue="1">
      <formula>$M$85&gt;=0</formula>
    </cfRule>
    <cfRule type="expression" priority="34">
      <formula>$M$85&lt;0</formula>
    </cfRule>
  </conditionalFormatting>
  <conditionalFormatting sqref="R84">
    <cfRule type="expression" priority="17" stopIfTrue="1">
      <formula>$M$85&lt;0</formula>
    </cfRule>
    <cfRule type="expression" dxfId="116" priority="18">
      <formula>$S$85&lt;&gt;0</formula>
    </cfRule>
    <cfRule type="expression" priority="35" stopIfTrue="1">
      <formula>$M$85&lt;0</formula>
    </cfRule>
    <cfRule type="expression" dxfId="115" priority="36">
      <formula>$S$85&lt;&gt;0</formula>
    </cfRule>
  </conditionalFormatting>
  <conditionalFormatting sqref="R89:U91">
    <cfRule type="cellIs" dxfId="114" priority="14" stopIfTrue="1" operator="notEqual">
      <formula>#REF!</formula>
    </cfRule>
  </conditionalFormatting>
  <conditionalFormatting sqref="T92:U92">
    <cfRule type="cellIs" dxfId="113" priority="3" stopIfTrue="1" operator="notEqual">
      <formula>#REF!</formula>
    </cfRule>
    <cfRule type="cellIs" dxfId="112" priority="4" stopIfTrue="1" operator="notEqual">
      <formula>#REF!</formula>
    </cfRule>
  </conditionalFormatting>
  <conditionalFormatting sqref="T92:X92">
    <cfRule type="cellIs" dxfId="111" priority="1" stopIfTrue="1" operator="notEqual">
      <formula>#REF!</formula>
    </cfRule>
  </conditionalFormatting>
  <conditionalFormatting sqref="U87:X91 O88:Q92 R90:T91 R90:S95">
    <cfRule type="cellIs" dxfId="110" priority="11" stopIfTrue="1" operator="notEqual">
      <formula>#REF!</formula>
    </cfRule>
  </conditionalFormatting>
  <conditionalFormatting sqref="V70">
    <cfRule type="expression" dxfId="109" priority="21">
      <formula>X68-INT(X68)</formula>
    </cfRule>
  </conditionalFormatting>
  <conditionalFormatting sqref="Y90:Y95 D93:M98">
    <cfRule type="cellIs" dxfId="108" priority="25" stopIfTrue="1" operator="notEqual">
      <formula>#REF!</formula>
    </cfRule>
  </conditionalFormatting>
  <conditionalFormatting sqref="AB72">
    <cfRule type="expression" dxfId="107" priority="23">
      <formula>$AB$71&lt;&gt;0</formula>
    </cfRule>
  </conditionalFormatting>
  <hyperlinks>
    <hyperlink ref="O2" location="Index!A1" display="Return to Index" xr:uid="{00000000-0004-0000-2C00-000000000000}"/>
  </hyperlinks>
  <printOptions horizontalCentered="1"/>
  <pageMargins left="0.25" right="0.25" top="0.2" bottom="0.2" header="0.5" footer="0.5"/>
  <pageSetup scale="10" pageOrder="overThenDown"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E31"/>
  <sheetViews>
    <sheetView showGridLines="0" workbookViewId="0">
      <selection activeCell="I90" sqref="I90"/>
    </sheetView>
  </sheetViews>
  <sheetFormatPr defaultColWidth="9.109375" defaultRowHeight="13.2"/>
  <cols>
    <col min="1" max="1" width="7" style="424" customWidth="1"/>
    <col min="2" max="2" width="93" style="424" customWidth="1"/>
    <col min="3" max="9" width="9.109375" style="424"/>
    <col min="10" max="10" width="12.109375" style="424" customWidth="1"/>
    <col min="11" max="16384" width="9.109375" style="424"/>
  </cols>
  <sheetData>
    <row r="1" spans="1:5" ht="13.8" thickBot="1">
      <c r="B1" s="425" t="s">
        <v>1129</v>
      </c>
      <c r="D1" s="426" t="s">
        <v>1079</v>
      </c>
    </row>
    <row r="2" spans="1:5">
      <c r="B2" s="427" t="str">
        <f>'Smmy LIT-TSTC Chrts'!$A$2</f>
        <v>For the Year Ended August 31, 2022</v>
      </c>
    </row>
    <row r="3" spans="1:5">
      <c r="B3" s="427" t="str">
        <f>'Smmy LIT-TSTC Chrts'!$A$3</f>
        <v>Source: FY 2022 Annual Financial Report</v>
      </c>
    </row>
    <row r="5" spans="1:5" s="428" customFormat="1">
      <c r="B5" s="429" t="s">
        <v>631</v>
      </c>
    </row>
    <row r="6" spans="1:5" s="428" customFormat="1">
      <c r="B6" s="430"/>
    </row>
    <row r="7" spans="1:5" s="428" customFormat="1" ht="226.5" customHeight="1">
      <c r="B7" s="431" t="s">
        <v>630</v>
      </c>
      <c r="C7" s="432"/>
    </row>
    <row r="8" spans="1:5" s="428" customFormat="1" ht="263.25" customHeight="1">
      <c r="B8" s="431" t="s">
        <v>629</v>
      </c>
      <c r="C8" s="424"/>
      <c r="D8" s="424"/>
      <c r="E8" s="424"/>
    </row>
    <row r="9" spans="1:5" ht="64.5" customHeight="1">
      <c r="B9" s="433" t="str">
        <f>IF('TSTCW FGD'!$R$76="N/A","FN11.  N/A",$B$13&amp;$B$14&amp;$B$15&amp;$B$16&amp;$B$17&amp;$B$18&amp;$B$19&amp;$B$20&amp;$B$21&amp;$B$22&amp;$B$23)</f>
        <v>FN11.  N/A</v>
      </c>
    </row>
    <row r="11" spans="1:5">
      <c r="D11" s="434"/>
    </row>
    <row r="13" spans="1:5">
      <c r="B13" s="424" t="s">
        <v>620</v>
      </c>
    </row>
    <row r="14" spans="1:5">
      <c r="A14" s="424">
        <v>69</v>
      </c>
      <c r="B14" s="434" t="str">
        <f>TEXT(IF('TSTCW FGD'!$M$85&lt;0,"N/A",'TSTCW FGD'!$M$85),"$* #,##0;$* (#,##0)")</f>
        <v>N/A</v>
      </c>
    </row>
    <row r="15" spans="1:5">
      <c r="B15" s="424" t="s">
        <v>621</v>
      </c>
    </row>
    <row r="16" spans="1:5">
      <c r="A16" s="424">
        <v>61</v>
      </c>
      <c r="B16" s="435" t="str">
        <f>IF(ABS('TSTCW FGD'!$R$77)&gt;=1000000,TEXT('TSTCW FGD'!$R$77/1000000,"$* #,##0.0;$* (#,##0.0)")&amp;" million",IF(ABS('TSTCW FGD'!$R$77)&lt;1000,TEXT('TSTCW FGD'!$R$77,"$* #,##0;$* (#,##0)"),TEXT('TSTCW FGD'!$R$77/1000,"$* #,##0;$* (#,##0)")&amp;" thousand"))</f>
        <v>$0</v>
      </c>
    </row>
    <row r="17" spans="1:5">
      <c r="B17" s="424" t="s">
        <v>622</v>
      </c>
    </row>
    <row r="18" spans="1:5">
      <c r="A18" s="424">
        <v>62</v>
      </c>
      <c r="B18" s="435" t="e">
        <f>IF(ABS('TSTCW FGD'!$R$78)&gt;=1000000,TEXT('TSTCW FGD'!$R$78/1000000,"$* #,##0.0;$* (#,##0.0)")&amp;" million",IF(ABS('TSTCW FGD'!$R$78)&lt;1000,TEXT('TSTCW FGD'!$R$78,"$* #,##0;$* (#,##0)"),TEXT('TSTCW FGD'!$R$78/1000,"$* #,##0;$* (#,##0)")&amp;" thousand"))</f>
        <v>#VALUE!</v>
      </c>
    </row>
    <row r="19" spans="1:5">
      <c r="B19" s="424" t="s">
        <v>623</v>
      </c>
    </row>
    <row r="20" spans="1:5">
      <c r="A20" s="424">
        <v>64</v>
      </c>
      <c r="B20" s="435" t="str">
        <f>IF(ABS('TSTCW FGD'!$R$80)&gt;=1000000,TEXT('TSTCW FGD'!$R$80/1000000,"$* #,##0.0;$* (#,##0.0)")&amp;" million",IF(ABS('TSTCW FGD'!$R$80)&lt;1000,TEXT('TSTCW FGD'!$R$80,"$* #,##0;$* (#,##0)"),TEXT('TSTCW FGD'!$R$80/1000,"$* #,##0;$* (#,##0)")&amp;" thousand"))</f>
        <v>$0</v>
      </c>
    </row>
    <row r="21" spans="1:5">
      <c r="B21" s="424" t="s">
        <v>624</v>
      </c>
      <c r="E21" s="436"/>
    </row>
    <row r="22" spans="1:5">
      <c r="A22" s="424">
        <v>66</v>
      </c>
      <c r="B22" s="435" t="e">
        <f>IF(ABS('TSTCW FGD'!$R$82)&gt;=1000000,TEXT('TSTCW FGD'!$R$82/1000000,"$* #,##0.0;$* (#,##0.0)")&amp;" million",IF(ABS('TSTCW FGD'!$R$82)&lt;1000,TEXT('TSTCW FGD'!$R$82,"$* #,##0;$* (#,##0)"),TEXT('TSTCW FGD'!$R$82/1000,"$* #,##0;$* (#,##0)")&amp;" thousand"))</f>
        <v>#VALUE!</v>
      </c>
    </row>
    <row r="23" spans="1:5">
      <c r="B23" s="424" t="s">
        <v>625</v>
      </c>
      <c r="C23" s="435"/>
      <c r="E23" s="435"/>
    </row>
    <row r="25" spans="1:5">
      <c r="C25" s="435"/>
      <c r="E25" s="435"/>
    </row>
    <row r="27" spans="1:5">
      <c r="C27" s="435"/>
      <c r="E27" s="435"/>
    </row>
    <row r="29" spans="1:5">
      <c r="C29" s="435"/>
      <c r="E29" s="435"/>
    </row>
    <row r="31" spans="1:5">
      <c r="B31" s="437"/>
    </row>
  </sheetData>
  <hyperlinks>
    <hyperlink ref="D1" location="Index!A1" display="Return to Index" xr:uid="{00000000-0004-0000-2D00-000000000000}"/>
  </hyperlinks>
  <pageMargins left="0.25" right="0.25" top="0.5" bottom="0.25" header="0.5" footer="0.5"/>
  <pageSetup scale="3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indexed="47"/>
    <pageSetUpPr fitToPage="1"/>
  </sheetPr>
  <dimension ref="A1:E148"/>
  <sheetViews>
    <sheetView showGridLines="0" zoomScale="65" zoomScaleNormal="65" workbookViewId="0">
      <selection activeCell="I90" sqref="I90"/>
    </sheetView>
  </sheetViews>
  <sheetFormatPr defaultColWidth="9.109375" defaultRowHeight="12.75" customHeight="1"/>
  <cols>
    <col min="1" max="1" width="158.6640625" style="424" customWidth="1"/>
    <col min="2" max="2" width="9.109375" style="424"/>
    <col min="3" max="3" width="54.6640625" style="424" customWidth="1"/>
    <col min="4" max="4" width="20.6640625" style="424" customWidth="1"/>
    <col min="5" max="5" width="9.109375" style="715"/>
    <col min="6" max="16384" width="9.109375" style="424"/>
  </cols>
  <sheetData>
    <row r="1" spans="1:5" ht="28.8" thickBot="1">
      <c r="A1" s="714" t="s">
        <v>99</v>
      </c>
      <c r="B1" s="424" t="s">
        <v>1129</v>
      </c>
      <c r="C1" s="426" t="s">
        <v>1079</v>
      </c>
    </row>
    <row r="2" spans="1:5" ht="28.2">
      <c r="A2" s="716" t="str">
        <f>'Smmy LIT-TSTC Chrts'!$A$2</f>
        <v>For the Year Ended August 31, 2022</v>
      </c>
      <c r="C2" s="717" t="s">
        <v>62</v>
      </c>
    </row>
    <row r="3" spans="1:5" ht="28.2">
      <c r="A3" s="716" t="str">
        <f>'Smmy LIT-TSTC Chrts'!$A$3</f>
        <v>Source: FY 2022 Annual Financial Report</v>
      </c>
      <c r="C3" s="424" t="s">
        <v>63</v>
      </c>
    </row>
    <row r="5" spans="1:5" ht="12.75" customHeight="1">
      <c r="C5" s="424" t="s">
        <v>184</v>
      </c>
    </row>
    <row r="7" spans="1:5" ht="12.75" customHeight="1">
      <c r="C7" s="1149" t="s">
        <v>25</v>
      </c>
      <c r="D7" s="1149"/>
    </row>
    <row r="8" spans="1:5" ht="12.75" customHeight="1">
      <c r="C8" s="717"/>
      <c r="D8" s="719"/>
    </row>
    <row r="9" spans="1:5" ht="12.75" customHeight="1">
      <c r="C9" s="720" t="s">
        <v>0</v>
      </c>
      <c r="D9" s="721">
        <f>'TSTCM Sum'!B15</f>
        <v>7363282</v>
      </c>
      <c r="E9" s="722">
        <f>ROUND(D9/$D$14,3)</f>
        <v>0.57399999999999995</v>
      </c>
    </row>
    <row r="10" spans="1:5" ht="12.75" customHeight="1">
      <c r="C10" s="720" t="s">
        <v>4</v>
      </c>
      <c r="D10" s="721">
        <f>'TSTCM Sum'!B20</f>
        <v>2144116</v>
      </c>
      <c r="E10" s="722">
        <f t="shared" ref="E10:E12" si="0">ROUND(D10/$D$14,3)</f>
        <v>0.16700000000000001</v>
      </c>
    </row>
    <row r="11" spans="1:5" ht="12.75" customHeight="1">
      <c r="C11" s="720" t="s">
        <v>6</v>
      </c>
      <c r="D11" s="721">
        <f>'TSTCM Sum'!B23</f>
        <v>2787099</v>
      </c>
      <c r="E11" s="722">
        <f t="shared" si="0"/>
        <v>0.217</v>
      </c>
    </row>
    <row r="12" spans="1:5" ht="12.75" customHeight="1">
      <c r="C12" s="720" t="s">
        <v>8</v>
      </c>
      <c r="D12" s="721">
        <f>'TSTCM Sum'!B32</f>
        <v>534408</v>
      </c>
      <c r="E12" s="722">
        <f t="shared" si="0"/>
        <v>4.2000000000000003E-2</v>
      </c>
    </row>
    <row r="13" spans="1:5" ht="12.75" customHeight="1">
      <c r="C13" s="717"/>
      <c r="D13" s="719"/>
      <c r="E13" s="722"/>
    </row>
    <row r="14" spans="1:5" ht="12.75" customHeight="1">
      <c r="C14" s="723" t="s">
        <v>67</v>
      </c>
      <c r="D14" s="724">
        <f>SUM(D9:D13)</f>
        <v>12828905</v>
      </c>
      <c r="E14" s="722">
        <f>SUM(E9:E13)</f>
        <v>1</v>
      </c>
    </row>
    <row r="20" spans="3:3" ht="12.75" customHeight="1">
      <c r="C20" s="424" t="s">
        <v>88</v>
      </c>
    </row>
    <row r="21" spans="3:3" ht="12.75" customHeight="1">
      <c r="C21" s="424" t="s">
        <v>89</v>
      </c>
    </row>
    <row r="22" spans="3:3" ht="12.75" customHeight="1">
      <c r="C22" s="424" t="s">
        <v>90</v>
      </c>
    </row>
    <row r="23" spans="3:3" ht="12.75" customHeight="1">
      <c r="C23" s="424" t="s">
        <v>91</v>
      </c>
    </row>
    <row r="47" spans="1:1" ht="12.75" customHeight="1">
      <c r="A47" s="1148" t="str">
        <f>C14&amp;" "&amp;TEXT(D14,"$#,###")</f>
        <v>Total Operating Sources $12,828,905</v>
      </c>
    </row>
    <row r="48" spans="1:1" ht="12.75" customHeight="1">
      <c r="A48" s="1148"/>
    </row>
    <row r="52" spans="3:5" ht="12.75" customHeight="1">
      <c r="C52" s="718" t="s">
        <v>25</v>
      </c>
      <c r="D52" s="719"/>
    </row>
    <row r="54" spans="3:5" ht="12.75" customHeight="1">
      <c r="C54" s="720" t="s">
        <v>1</v>
      </c>
      <c r="D54" s="721">
        <f>'TSTCM Sum'!B10</f>
        <v>6873858</v>
      </c>
      <c r="E54" s="722">
        <f>ROUND(D54/$D$67,3)</f>
        <v>0.53600000000000003</v>
      </c>
    </row>
    <row r="55" spans="3:5" ht="12.75" customHeight="1">
      <c r="C55" s="720" t="s">
        <v>72</v>
      </c>
      <c r="D55" s="721">
        <f>'TSTCM Sum'!B11</f>
        <v>131859</v>
      </c>
      <c r="E55" s="722">
        <f t="shared" ref="E55:E66" si="1">ROUND(D55/$D$67,3)</f>
        <v>0.01</v>
      </c>
    </row>
    <row r="56" spans="3:5" ht="12.75" customHeight="1">
      <c r="C56" s="725"/>
      <c r="D56" s="721"/>
      <c r="E56" s="722"/>
    </row>
    <row r="57" spans="3:5" ht="12.75" customHeight="1">
      <c r="C57" s="720" t="s">
        <v>1334</v>
      </c>
      <c r="D57" s="721">
        <f>'TSTCM Sum'!B13</f>
        <v>357565</v>
      </c>
      <c r="E57" s="722">
        <f t="shared" si="1"/>
        <v>2.8000000000000001E-2</v>
      </c>
    </row>
    <row r="58" spans="3:5" ht="12.75" customHeight="1">
      <c r="C58" s="725" t="s">
        <v>41</v>
      </c>
      <c r="D58" s="721">
        <f>'TSTCM Sum'!B14</f>
        <v>0</v>
      </c>
      <c r="E58" s="722">
        <f t="shared" si="1"/>
        <v>0</v>
      </c>
    </row>
    <row r="59" spans="3:5" ht="12.75" customHeight="1">
      <c r="C59" s="720" t="s">
        <v>87</v>
      </c>
      <c r="D59" s="721">
        <f>'TSTCM Sum'!B20</f>
        <v>2144116</v>
      </c>
      <c r="E59" s="722">
        <f t="shared" si="1"/>
        <v>0.16700000000000001</v>
      </c>
    </row>
    <row r="60" spans="3:5" ht="12.75" customHeight="1">
      <c r="C60" s="720" t="s">
        <v>73</v>
      </c>
      <c r="D60" s="721">
        <f>'TSTCM Sum'!B23</f>
        <v>2787099</v>
      </c>
      <c r="E60" s="722">
        <f t="shared" si="1"/>
        <v>0.217</v>
      </c>
    </row>
    <row r="61" spans="3:5" ht="12.75" customHeight="1">
      <c r="C61" s="720" t="s">
        <v>74</v>
      </c>
      <c r="D61" s="721">
        <f>'TSTCM Sum'!B26</f>
        <v>843</v>
      </c>
      <c r="E61" s="722">
        <f t="shared" si="1"/>
        <v>0</v>
      </c>
    </row>
    <row r="62" spans="3:5" ht="12.75" customHeight="1">
      <c r="C62" s="725" t="s">
        <v>27</v>
      </c>
      <c r="D62" s="721">
        <f>'TSTCM Sum'!B27</f>
        <v>2000</v>
      </c>
      <c r="E62" s="722">
        <f t="shared" si="1"/>
        <v>0</v>
      </c>
    </row>
    <row r="63" spans="3:5" ht="12.75" customHeight="1">
      <c r="C63" s="720" t="s">
        <v>75</v>
      </c>
      <c r="D63" s="743">
        <f>'TSTCM Sum'!B28</f>
        <v>126356</v>
      </c>
      <c r="E63" s="722">
        <f t="shared" si="1"/>
        <v>0.01</v>
      </c>
    </row>
    <row r="64" spans="3:5" ht="12.75" customHeight="1">
      <c r="C64" s="720" t="s">
        <v>76</v>
      </c>
      <c r="D64" s="721">
        <f>'TSTCM Sum'!B29</f>
        <v>110373</v>
      </c>
      <c r="E64" s="722">
        <f t="shared" si="1"/>
        <v>8.9999999999999993E-3</v>
      </c>
    </row>
    <row r="65" spans="1:5" ht="12.75" customHeight="1">
      <c r="C65" s="720" t="s">
        <v>123</v>
      </c>
      <c r="D65" s="721">
        <f>'TSTCM Sum'!B30</f>
        <v>294836</v>
      </c>
      <c r="E65" s="722">
        <f t="shared" si="1"/>
        <v>2.3E-2</v>
      </c>
    </row>
    <row r="66" spans="1:5" ht="12.75" customHeight="1">
      <c r="C66" s="725" t="s">
        <v>51</v>
      </c>
      <c r="D66" s="721">
        <f>'TSTCM Sum'!B31</f>
        <v>0</v>
      </c>
      <c r="E66" s="722">
        <f t="shared" si="1"/>
        <v>0</v>
      </c>
    </row>
    <row r="67" spans="1:5" ht="12.75" customHeight="1">
      <c r="C67" s="723" t="s">
        <v>67</v>
      </c>
      <c r="D67" s="724">
        <f>SUM(D54:D66)</f>
        <v>12828905</v>
      </c>
      <c r="E67" s="726">
        <f>SUM(E54:E66)</f>
        <v>1</v>
      </c>
    </row>
    <row r="80" spans="1:5" ht="12.75" customHeight="1">
      <c r="A80" s="727"/>
    </row>
    <row r="81" spans="1:1" ht="12.75" customHeight="1">
      <c r="A81" s="727"/>
    </row>
    <row r="82" spans="1:1" ht="12.75" customHeight="1">
      <c r="A82" s="727"/>
    </row>
    <row r="83" spans="1:1" ht="12.75" customHeight="1">
      <c r="A83" s="727"/>
    </row>
    <row r="84" spans="1:1" ht="12.75" customHeight="1">
      <c r="A84" s="727"/>
    </row>
    <row r="85" spans="1:1" ht="12.75" customHeight="1">
      <c r="A85" s="727"/>
    </row>
    <row r="86" spans="1:1" ht="12.75" customHeight="1">
      <c r="A86" s="727"/>
    </row>
    <row r="87" spans="1:1" ht="12.75" customHeight="1">
      <c r="A87" s="727"/>
    </row>
    <row r="88" spans="1:1" ht="12.75" customHeight="1">
      <c r="A88" s="727"/>
    </row>
    <row r="89" spans="1:1" ht="12.75" customHeight="1">
      <c r="A89" s="727"/>
    </row>
    <row r="90" spans="1:1" ht="12.75" customHeight="1">
      <c r="A90" s="727"/>
    </row>
    <row r="91" spans="1:1" ht="12.75" customHeight="1">
      <c r="A91" s="727"/>
    </row>
    <row r="92" spans="1:1" ht="12.75" customHeight="1">
      <c r="A92" s="1148" t="str">
        <f>C67&amp;" "&amp;TEXT(D67,"$#,###")</f>
        <v>Total Operating Sources $12,828,905</v>
      </c>
    </row>
    <row r="93" spans="1:1" ht="12.75" customHeight="1">
      <c r="A93" s="1148"/>
    </row>
    <row r="94" spans="1:1" ht="12.75" customHeight="1">
      <c r="A94" s="727"/>
    </row>
    <row r="95" spans="1:1" ht="12.75" customHeight="1">
      <c r="A95" s="727"/>
    </row>
    <row r="96" spans="1:1" ht="12.75" customHeight="1">
      <c r="A96" s="727"/>
    </row>
    <row r="97" spans="1:5" ht="12.75" customHeight="1">
      <c r="A97" s="727"/>
    </row>
    <row r="98" spans="1:5" ht="12.75" customHeight="1">
      <c r="A98" s="727"/>
    </row>
    <row r="100" spans="1:5" ht="12.75" customHeight="1">
      <c r="C100" s="1149" t="s">
        <v>13</v>
      </c>
      <c r="D100" s="1149"/>
    </row>
    <row r="101" spans="1:5" ht="12.75" customHeight="1">
      <c r="C101" s="1149"/>
      <c r="D101" s="1149"/>
    </row>
    <row r="102" spans="1:5" ht="12.75" customHeight="1">
      <c r="C102" s="728" t="s">
        <v>14</v>
      </c>
      <c r="D102" s="721">
        <f>'TSTCM Sum'!B36</f>
        <v>4496522</v>
      </c>
      <c r="E102" s="722">
        <f>ROUND(D102/$D$114,3)</f>
        <v>0.378</v>
      </c>
    </row>
    <row r="103" spans="1:5" ht="12.75" customHeight="1">
      <c r="C103" s="729" t="s">
        <v>15</v>
      </c>
      <c r="D103" s="721">
        <f>'TSTCM Sum'!B37</f>
        <v>0</v>
      </c>
      <c r="E103" s="722">
        <f t="shared" ref="E103:E112" si="2">ROUND(D103/$D$114,3)</f>
        <v>0</v>
      </c>
    </row>
    <row r="104" spans="1:5" ht="12.75" customHeight="1">
      <c r="C104" s="729" t="s">
        <v>16</v>
      </c>
      <c r="D104" s="721">
        <f>'TSTCM Sum'!B38</f>
        <v>0</v>
      </c>
      <c r="E104" s="722">
        <f t="shared" si="2"/>
        <v>0</v>
      </c>
    </row>
    <row r="105" spans="1:5" ht="12.75" customHeight="1">
      <c r="C105" s="728" t="s">
        <v>17</v>
      </c>
      <c r="D105" s="721">
        <f>'TSTCM Sum'!B39</f>
        <v>913917</v>
      </c>
      <c r="E105" s="722">
        <f t="shared" si="2"/>
        <v>7.6999999999999999E-2</v>
      </c>
    </row>
    <row r="106" spans="1:5" ht="12.75" customHeight="1">
      <c r="C106" s="728" t="s">
        <v>18</v>
      </c>
      <c r="D106" s="721">
        <f>'TSTCM Sum'!B40</f>
        <v>1177775</v>
      </c>
      <c r="E106" s="722">
        <f t="shared" si="2"/>
        <v>9.9000000000000005E-2</v>
      </c>
    </row>
    <row r="107" spans="1:5" ht="12.75" customHeight="1">
      <c r="C107" s="728" t="s">
        <v>19</v>
      </c>
      <c r="D107" s="721">
        <f>'TSTCM Sum'!B41</f>
        <v>1334371</v>
      </c>
      <c r="E107" s="722">
        <f t="shared" si="2"/>
        <v>0.112</v>
      </c>
    </row>
    <row r="108" spans="1:5" ht="12.75" customHeight="1">
      <c r="C108" s="728" t="s">
        <v>77</v>
      </c>
      <c r="D108" s="721">
        <f>'TSTCM Sum'!B42</f>
        <v>911051</v>
      </c>
      <c r="E108" s="722">
        <f t="shared" si="2"/>
        <v>7.6999999999999999E-2</v>
      </c>
    </row>
    <row r="109" spans="1:5" ht="12.75" customHeight="1">
      <c r="C109" s="728" t="s">
        <v>78</v>
      </c>
      <c r="D109" s="721">
        <f>'TSTCM Sum'!B43</f>
        <v>1913817</v>
      </c>
      <c r="E109" s="722">
        <f t="shared" si="2"/>
        <v>0.161</v>
      </c>
    </row>
    <row r="110" spans="1:5" ht="12.75" customHeight="1">
      <c r="C110" s="728" t="s">
        <v>22</v>
      </c>
      <c r="D110" s="721">
        <f>'TSTCM Sum'!B44</f>
        <v>560779</v>
      </c>
      <c r="E110" s="722">
        <f t="shared" si="2"/>
        <v>4.7E-2</v>
      </c>
    </row>
    <row r="111" spans="1:5" ht="12.75" customHeight="1">
      <c r="C111" s="728" t="s">
        <v>29</v>
      </c>
      <c r="D111" s="721">
        <f>'TSTCM Sum'!B45</f>
        <v>491748</v>
      </c>
      <c r="E111" s="722">
        <f t="shared" si="2"/>
        <v>4.1000000000000002E-2</v>
      </c>
    </row>
    <row r="112" spans="1:5" ht="12.75" customHeight="1">
      <c r="C112" s="720" t="s">
        <v>52</v>
      </c>
      <c r="D112" s="721">
        <f>'TSTCM Sum'!B46</f>
        <v>94086</v>
      </c>
      <c r="E112" s="722">
        <f t="shared" si="2"/>
        <v>8.0000000000000002E-3</v>
      </c>
    </row>
    <row r="113" spans="3:5" ht="12.75" customHeight="1">
      <c r="C113" s="717"/>
      <c r="D113" s="717"/>
    </row>
    <row r="114" spans="3:5" ht="12.75" customHeight="1">
      <c r="C114" s="730" t="s">
        <v>68</v>
      </c>
      <c r="D114" s="724">
        <f>SUM(D102:D113)</f>
        <v>11894066</v>
      </c>
      <c r="E114" s="726">
        <f>SUM(E102:E113)</f>
        <v>1</v>
      </c>
    </row>
    <row r="116" spans="3:5" ht="12.75" customHeight="1">
      <c r="C116" s="731"/>
    </row>
    <row r="131" spans="1:1" ht="12.75" customHeight="1">
      <c r="A131" s="720"/>
    </row>
    <row r="136" spans="1:1" ht="12.75" customHeight="1">
      <c r="A136" s="1148" t="str">
        <f>C114&amp;" "&amp;TEXT(D114,"$#,###")</f>
        <v>Total Operating Uses $11,894,066</v>
      </c>
    </row>
    <row r="137" spans="1:1" ht="12.75" customHeight="1">
      <c r="A137" s="1148"/>
    </row>
    <row r="139" spans="1:1" ht="16.5" customHeight="1">
      <c r="A139" s="732" t="s">
        <v>69</v>
      </c>
    </row>
    <row r="140" spans="1:1" ht="19.5" customHeight="1">
      <c r="A140" s="720" t="s">
        <v>55</v>
      </c>
    </row>
    <row r="141" spans="1:1" ht="13.5" customHeight="1"/>
    <row r="142" spans="1:1" ht="13.5" customHeight="1"/>
    <row r="143" spans="1:1" ht="13.5" customHeight="1"/>
    <row r="144" spans="1:1" ht="13.5" customHeight="1"/>
    <row r="145" spans="1:1" ht="13.5" customHeight="1"/>
    <row r="146" spans="1:1" ht="12.75" customHeight="1">
      <c r="A146" s="623"/>
    </row>
    <row r="147" spans="1:1" ht="12.75" customHeight="1">
      <c r="A147" s="623"/>
    </row>
    <row r="148" spans="1:1" ht="12.75" customHeight="1">
      <c r="A148" s="623"/>
    </row>
  </sheetData>
  <mergeCells count="6">
    <mergeCell ref="A136:A137"/>
    <mergeCell ref="C101:D101"/>
    <mergeCell ref="C7:D7"/>
    <mergeCell ref="C100:D100"/>
    <mergeCell ref="A47:A48"/>
    <mergeCell ref="A92:A93"/>
  </mergeCells>
  <hyperlinks>
    <hyperlink ref="C1" location="Index!A1" display="Return to Index" xr:uid="{00000000-0004-0000-2E00-000000000000}"/>
  </hyperlinks>
  <printOptions horizontalCentered="1"/>
  <pageMargins left="0.5" right="0.5" top="0.25" bottom="0.25" header="0" footer="0.25"/>
  <pageSetup scale="42" orientation="portrait" r:id="rId1"/>
  <headerFooter alignWithMargins="0"/>
  <rowBreaks count="1" manualBreakCount="1">
    <brk id="118"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indexed="41"/>
  </sheetPr>
  <dimension ref="A1:M811"/>
  <sheetViews>
    <sheetView showGridLines="0" workbookViewId="0">
      <selection activeCell="B4" sqref="B4"/>
    </sheetView>
  </sheetViews>
  <sheetFormatPr defaultColWidth="9.109375" defaultRowHeight="13.2"/>
  <cols>
    <col min="1" max="2" width="9.109375" style="4"/>
    <col min="3" max="3" width="32.109375" style="4" customWidth="1"/>
    <col min="4" max="4" width="23.44140625" style="38" customWidth="1"/>
    <col min="5" max="5" width="19.109375" style="4" bestFit="1" customWidth="1"/>
    <col min="6" max="6" width="14.88671875" style="4" customWidth="1"/>
    <col min="7" max="7" width="18.44140625" style="4" customWidth="1"/>
    <col min="8" max="8" width="3.5546875" style="4" customWidth="1"/>
    <col min="9" max="10" width="13" style="4" customWidth="1"/>
    <col min="11" max="11" width="14.6640625" style="4" customWidth="1"/>
    <col min="12" max="12" width="14.88671875" style="4" customWidth="1"/>
    <col min="13" max="13" width="13" style="4" customWidth="1"/>
    <col min="14" max="16384" width="9.109375" style="4"/>
  </cols>
  <sheetData>
    <row r="1" spans="1:13" ht="13.8" thickBot="1">
      <c r="D1" s="15"/>
      <c r="E1" s="16" t="s">
        <v>101</v>
      </c>
      <c r="G1" s="15"/>
      <c r="H1" s="15"/>
      <c r="I1" s="270" t="s">
        <v>1079</v>
      </c>
    </row>
    <row r="2" spans="1:13">
      <c r="D2" s="15"/>
      <c r="E2" s="16" t="s">
        <v>1427</v>
      </c>
      <c r="F2" s="15"/>
      <c r="G2" s="15"/>
      <c r="H2" s="15"/>
    </row>
    <row r="3" spans="1:13">
      <c r="B3" s="4" t="s">
        <v>1450</v>
      </c>
      <c r="D3" s="15"/>
      <c r="E3" s="16" t="s">
        <v>1176</v>
      </c>
      <c r="F3" s="15"/>
      <c r="G3" s="15"/>
      <c r="H3" s="15"/>
      <c r="J3" s="110"/>
    </row>
    <row r="4" spans="1:13">
      <c r="C4" s="98"/>
      <c r="D4" s="15"/>
      <c r="F4" s="15"/>
      <c r="G4" s="15"/>
      <c r="H4" s="15"/>
      <c r="J4" s="111"/>
    </row>
    <row r="5" spans="1:13" s="21" customFormat="1" ht="56.25" customHeight="1">
      <c r="A5" s="14" t="s">
        <v>102</v>
      </c>
      <c r="B5" s="14" t="s">
        <v>103</v>
      </c>
      <c r="C5" s="14"/>
      <c r="D5" s="99" t="s">
        <v>1</v>
      </c>
      <c r="E5" s="18" t="s">
        <v>81</v>
      </c>
      <c r="F5" s="18" t="s">
        <v>154</v>
      </c>
      <c r="G5" s="14" t="s">
        <v>150</v>
      </c>
      <c r="H5" s="14"/>
      <c r="I5" s="14" t="s">
        <v>181</v>
      </c>
      <c r="J5" s="14" t="s">
        <v>1310</v>
      </c>
      <c r="K5" s="102" t="s">
        <v>151</v>
      </c>
      <c r="L5" s="102" t="s">
        <v>152</v>
      </c>
      <c r="M5" s="102" t="s">
        <v>153</v>
      </c>
    </row>
    <row r="6" spans="1:13">
      <c r="A6" s="327">
        <v>23485</v>
      </c>
      <c r="B6" s="8" t="str">
        <f>$B$3</f>
        <v>FY 18</v>
      </c>
      <c r="C6" s="12" t="s">
        <v>109</v>
      </c>
      <c r="D6" s="100">
        <f>'LSCPA Sum'!$G$11</f>
        <v>17929636</v>
      </c>
      <c r="E6" s="24">
        <f>'LSCPA Sum'!$F$14</f>
        <v>0</v>
      </c>
      <c r="F6" s="24">
        <f t="shared" ref="F6:F12" si="0">SUM(D6:E6)</f>
        <v>17929636</v>
      </c>
      <c r="G6" s="24">
        <f>'LSCPA Sum'!$F$47</f>
        <v>36000176</v>
      </c>
      <c r="H6" s="10"/>
      <c r="I6" s="382">
        <f t="shared" ref="I6:I14" si="1">VLOOKUP($A6,FTSELU,8,FALSE)</f>
        <v>0</v>
      </c>
      <c r="J6" s="108"/>
      <c r="K6" s="103" t="e">
        <f>F6/I6</f>
        <v>#DIV/0!</v>
      </c>
      <c r="L6" s="103" t="e">
        <f>G6/I6</f>
        <v>#DIV/0!</v>
      </c>
      <c r="M6" s="104">
        <f>F6/G6</f>
        <v>0.4980430095675088</v>
      </c>
    </row>
    <row r="7" spans="1:13">
      <c r="A7" s="327">
        <v>23582</v>
      </c>
      <c r="B7" s="8" t="str">
        <f t="shared" ref="B7:B14" si="2">$B$3</f>
        <v>FY 18</v>
      </c>
      <c r="C7" s="12" t="s">
        <v>96</v>
      </c>
      <c r="D7" s="100">
        <f>'LSCO Sum'!$G$11</f>
        <v>16184511</v>
      </c>
      <c r="E7" s="24">
        <f>'LSCO Sum'!$F$14</f>
        <v>0</v>
      </c>
      <c r="F7" s="24">
        <f t="shared" si="0"/>
        <v>16184511</v>
      </c>
      <c r="G7" s="24">
        <f>'LSCO Sum'!$F$47</f>
        <v>28244355</v>
      </c>
      <c r="H7" s="10"/>
      <c r="I7" s="382">
        <f t="shared" si="1"/>
        <v>0</v>
      </c>
      <c r="J7" s="108"/>
      <c r="K7" s="105" t="e">
        <f t="shared" ref="K7:K9" si="3">F7/I7</f>
        <v>#DIV/0!</v>
      </c>
      <c r="L7" s="105" t="e">
        <f t="shared" ref="L7:L9" si="4">G7/I7</f>
        <v>#DIV/0!</v>
      </c>
      <c r="M7" s="104">
        <f t="shared" ref="M7:M9" si="5">F7/G7</f>
        <v>0.57301754633802049</v>
      </c>
    </row>
    <row r="8" spans="1:13">
      <c r="A8" s="327">
        <v>33965</v>
      </c>
      <c r="B8" s="8" t="str">
        <f t="shared" si="2"/>
        <v>FY 18</v>
      </c>
      <c r="C8" s="12" t="s">
        <v>110</v>
      </c>
      <c r="D8" s="100">
        <f>'TSTCM Sum'!$G$11</f>
        <v>7005717</v>
      </c>
      <c r="E8" s="24">
        <f>'TSTCM Sum'!$F$14</f>
        <v>0</v>
      </c>
      <c r="F8" s="24">
        <f t="shared" si="0"/>
        <v>7005717</v>
      </c>
      <c r="G8" s="24">
        <f>'TSTCM Sum'!$F$47</f>
        <v>11215580</v>
      </c>
      <c r="H8" s="10"/>
      <c r="I8" s="382">
        <f t="shared" si="1"/>
        <v>0</v>
      </c>
      <c r="J8" s="108"/>
      <c r="K8" s="105" t="e">
        <f t="shared" si="3"/>
        <v>#DIV/0!</v>
      </c>
      <c r="L8" s="105" t="e">
        <f t="shared" si="4"/>
        <v>#DIV/0!</v>
      </c>
      <c r="M8" s="104">
        <f t="shared" si="5"/>
        <v>0.62464152544941942</v>
      </c>
    </row>
    <row r="9" spans="1:13">
      <c r="A9" s="327">
        <v>36273</v>
      </c>
      <c r="B9" s="8" t="str">
        <f t="shared" si="2"/>
        <v>FY 18</v>
      </c>
      <c r="C9" s="12" t="s">
        <v>94</v>
      </c>
      <c r="D9" s="100">
        <f>'LIT Sum'!$G$11</f>
        <v>23142100</v>
      </c>
      <c r="E9" s="24">
        <f>'LIT Sum'!$F$14</f>
        <v>0</v>
      </c>
      <c r="F9" s="24">
        <f t="shared" si="0"/>
        <v>23142100</v>
      </c>
      <c r="G9" s="24">
        <f>'LIT Sum'!$F$47</f>
        <v>36851902</v>
      </c>
      <c r="H9" s="10"/>
      <c r="I9" s="382">
        <f t="shared" si="1"/>
        <v>0</v>
      </c>
      <c r="J9" s="108"/>
      <c r="K9" s="105" t="e">
        <f t="shared" si="3"/>
        <v>#DIV/0!</v>
      </c>
      <c r="L9" s="105" t="e">
        <f t="shared" si="4"/>
        <v>#DIV/0!</v>
      </c>
      <c r="M9" s="104">
        <f t="shared" si="5"/>
        <v>0.62797572836267723</v>
      </c>
    </row>
    <row r="10" spans="1:13">
      <c r="A10" s="327">
        <v>9225</v>
      </c>
      <c r="B10" s="8" t="str">
        <f t="shared" si="2"/>
        <v>FY 18</v>
      </c>
      <c r="C10" s="12" t="s">
        <v>111</v>
      </c>
      <c r="D10" s="100">
        <f>'TSTCH Sum'!$G$11</f>
        <v>31041482</v>
      </c>
      <c r="E10" s="24">
        <f>'TSTCH Sum'!$F$14</f>
        <v>0</v>
      </c>
      <c r="F10" s="24">
        <f t="shared" si="0"/>
        <v>31041482</v>
      </c>
      <c r="G10" s="24">
        <f>'TSTCH Sum'!$F$47</f>
        <v>44838146</v>
      </c>
      <c r="H10" s="10"/>
      <c r="I10" s="382">
        <f t="shared" si="1"/>
        <v>0</v>
      </c>
      <c r="J10" s="108"/>
      <c r="K10" s="105" t="e">
        <f t="shared" ref="K10:K16" si="6">F10/I10</f>
        <v>#DIV/0!</v>
      </c>
      <c r="L10" s="105" t="e">
        <f t="shared" ref="L10:L16" si="7">G10/I10</f>
        <v>#DIV/0!</v>
      </c>
      <c r="M10" s="104">
        <f t="shared" ref="M10:M16" si="8">F10/G10</f>
        <v>0.69230074767141359</v>
      </c>
    </row>
    <row r="11" spans="1:13" ht="15" customHeight="1">
      <c r="A11" s="327">
        <v>9932</v>
      </c>
      <c r="B11" s="8" t="str">
        <f t="shared" si="2"/>
        <v>FY 18</v>
      </c>
      <c r="C11" s="12" t="s">
        <v>1301</v>
      </c>
      <c r="D11" s="100">
        <f>'TSTCWT Sum'!$G$11</f>
        <v>19134280</v>
      </c>
      <c r="E11" s="24">
        <f>'TSTCWT Sum'!$F$14</f>
        <v>0</v>
      </c>
      <c r="F11" s="24">
        <f t="shared" si="0"/>
        <v>19134280</v>
      </c>
      <c r="G11" s="24">
        <f>'TSTCWT Sum'!$F$47</f>
        <v>26640765</v>
      </c>
      <c r="H11" s="10"/>
      <c r="I11" s="382">
        <f t="shared" si="1"/>
        <v>0</v>
      </c>
      <c r="J11" s="108"/>
      <c r="K11" s="105" t="e">
        <f t="shared" si="6"/>
        <v>#DIV/0!</v>
      </c>
      <c r="L11" s="105" t="e">
        <f t="shared" si="7"/>
        <v>#DIV/0!</v>
      </c>
      <c r="M11" s="104">
        <f t="shared" si="8"/>
        <v>0.71823312881593304</v>
      </c>
    </row>
    <row r="12" spans="1:13">
      <c r="A12" s="327">
        <v>3634</v>
      </c>
      <c r="B12" s="8" t="str">
        <f t="shared" si="2"/>
        <v>FY 18</v>
      </c>
      <c r="C12" s="4" t="s">
        <v>112</v>
      </c>
      <c r="D12" s="100">
        <f>'TSTCW Sum'!$G$14</f>
        <v>3500499</v>
      </c>
      <c r="E12" s="24">
        <f>'TSTCW Sum'!$F$14</f>
        <v>0</v>
      </c>
      <c r="F12" s="24">
        <f t="shared" si="0"/>
        <v>3500499</v>
      </c>
      <c r="G12" s="24">
        <f>'TSTCW Sum'!$F$47</f>
        <v>110776653</v>
      </c>
      <c r="H12" s="10"/>
      <c r="I12" s="382">
        <f t="shared" si="1"/>
        <v>0</v>
      </c>
      <c r="J12" s="108"/>
      <c r="K12" s="105" t="e">
        <f t="shared" si="6"/>
        <v>#DIV/0!</v>
      </c>
      <c r="L12" s="105" t="e">
        <f t="shared" si="7"/>
        <v>#DIV/0!</v>
      </c>
      <c r="M12" s="104">
        <f t="shared" si="8"/>
        <v>3.1599609711985069E-2</v>
      </c>
    </row>
    <row r="13" spans="1:13">
      <c r="A13" s="327">
        <v>133965</v>
      </c>
      <c r="B13" s="8" t="str">
        <f t="shared" si="2"/>
        <v>FY 18</v>
      </c>
      <c r="C13" s="4" t="s">
        <v>1425</v>
      </c>
      <c r="D13" s="100">
        <f>'TSTCNT Sum'!$G$14</f>
        <v>63750</v>
      </c>
      <c r="E13" s="24">
        <f>'TSTCNT Sum'!$F$14</f>
        <v>0</v>
      </c>
      <c r="F13" s="24">
        <f t="shared" ref="F13:F14" si="9">SUM(D13:E13)</f>
        <v>63750</v>
      </c>
      <c r="G13" s="24">
        <f>'TSTCNT Sum'!$F$47</f>
        <v>6872678</v>
      </c>
      <c r="H13" s="10"/>
      <c r="I13" s="382">
        <f t="shared" si="1"/>
        <v>0</v>
      </c>
      <c r="J13" s="108"/>
      <c r="K13" s="105" t="e">
        <f t="shared" ref="K13:K14" si="10">F13/I13</f>
        <v>#DIV/0!</v>
      </c>
      <c r="L13" s="105" t="e">
        <f t="shared" ref="L13:L14" si="11">G13/I13</f>
        <v>#DIV/0!</v>
      </c>
      <c r="M13" s="104">
        <f t="shared" si="8"/>
        <v>9.2758601523307213E-3</v>
      </c>
    </row>
    <row r="14" spans="1:13">
      <c r="A14" s="327">
        <v>203634</v>
      </c>
      <c r="B14" s="8" t="str">
        <f t="shared" si="2"/>
        <v>FY 18</v>
      </c>
      <c r="C14" s="4" t="s">
        <v>1426</v>
      </c>
      <c r="D14" s="100">
        <f>'TSTCFB Sum'!$G$14</f>
        <v>1501800</v>
      </c>
      <c r="E14" s="24">
        <f>'TSTCFB Sum'!$F$14</f>
        <v>0</v>
      </c>
      <c r="F14" s="24">
        <f t="shared" si="9"/>
        <v>1501800</v>
      </c>
      <c r="G14" s="24">
        <f>'TSTCFB Sum'!$F$47</f>
        <v>11556281</v>
      </c>
      <c r="H14" s="10"/>
      <c r="I14" s="382">
        <f t="shared" si="1"/>
        <v>0</v>
      </c>
      <c r="J14" s="108"/>
      <c r="K14" s="105" t="e">
        <f t="shared" si="10"/>
        <v>#DIV/0!</v>
      </c>
      <c r="L14" s="105" t="e">
        <f t="shared" si="11"/>
        <v>#DIV/0!</v>
      </c>
      <c r="M14" s="104">
        <f t="shared" si="8"/>
        <v>0.12995530309448169</v>
      </c>
    </row>
    <row r="15" spans="1:13">
      <c r="B15" s="8"/>
      <c r="D15" s="100"/>
      <c r="E15" s="24"/>
      <c r="F15" s="24"/>
      <c r="G15" s="24"/>
      <c r="H15" s="10"/>
      <c r="I15" s="96"/>
      <c r="J15" s="108"/>
      <c r="K15" s="105"/>
      <c r="L15" s="105"/>
      <c r="M15" s="104"/>
    </row>
    <row r="16" spans="1:13" ht="13.8" thickBot="1">
      <c r="A16" s="26"/>
      <c r="B16" s="27">
        <f>COUNTA(B6:B12)</f>
        <v>7</v>
      </c>
      <c r="C16" s="28" t="s">
        <v>113</v>
      </c>
      <c r="D16" s="29">
        <f>SUM(D6:D14)</f>
        <v>119503775</v>
      </c>
      <c r="E16" s="29">
        <f>SUM(E6:E14)</f>
        <v>0</v>
      </c>
      <c r="F16" s="29">
        <f>SUM(F6:F14)</f>
        <v>119503775</v>
      </c>
      <c r="G16" s="29">
        <f>SUM(G6:G14)</f>
        <v>312996536</v>
      </c>
      <c r="H16" s="30"/>
      <c r="I16" s="97">
        <f>SUM(I6:I14)</f>
        <v>0</v>
      </c>
      <c r="J16" s="109">
        <f>SUM(J6:J14)</f>
        <v>0</v>
      </c>
      <c r="K16" s="106" t="e">
        <f t="shared" si="6"/>
        <v>#DIV/0!</v>
      </c>
      <c r="L16" s="106" t="e">
        <f t="shared" si="7"/>
        <v>#DIV/0!</v>
      </c>
      <c r="M16" s="107">
        <f t="shared" si="8"/>
        <v>0.38180542355906455</v>
      </c>
    </row>
    <row r="17" spans="2:6" s="15" customFormat="1" ht="13.8" thickTop="1"/>
    <row r="18" spans="2:6" s="15" customFormat="1">
      <c r="D18" s="8" t="s">
        <v>114</v>
      </c>
      <c r="E18" s="8" t="s">
        <v>114</v>
      </c>
      <c r="F18" s="33"/>
    </row>
    <row r="19" spans="2:6" s="15" customFormat="1" ht="26.4">
      <c r="C19" s="15" t="s">
        <v>115</v>
      </c>
      <c r="D19" s="34" t="s">
        <v>1</v>
      </c>
      <c r="E19" s="35" t="s">
        <v>28</v>
      </c>
      <c r="F19" s="35" t="s">
        <v>155</v>
      </c>
    </row>
    <row r="20" spans="2:6" s="15" customFormat="1" ht="39.6">
      <c r="D20" s="34" t="s">
        <v>2</v>
      </c>
      <c r="E20" s="35" t="s">
        <v>49</v>
      </c>
      <c r="F20" s="36"/>
    </row>
    <row r="21" spans="2:6" s="15" customFormat="1" ht="26.4">
      <c r="D21" s="34" t="s">
        <v>116</v>
      </c>
      <c r="E21" s="36"/>
      <c r="F21" s="36"/>
    </row>
    <row r="22" spans="2:6" s="15" customFormat="1"/>
    <row r="23" spans="2:6" s="15" customFormat="1"/>
    <row r="24" spans="2:6" s="15" customFormat="1">
      <c r="B24" s="15" t="s">
        <v>180</v>
      </c>
      <c r="D24" s="16" t="s">
        <v>117</v>
      </c>
    </row>
    <row r="25" spans="2:6" s="15" customFormat="1">
      <c r="D25" s="37"/>
    </row>
    <row r="26" spans="2:6" s="15" customFormat="1">
      <c r="D26" s="37" t="s">
        <v>118</v>
      </c>
    </row>
    <row r="27" spans="2:6" s="15" customFormat="1">
      <c r="D27" s="37" t="s">
        <v>119</v>
      </c>
    </row>
    <row r="28" spans="2:6" s="15" customFormat="1">
      <c r="D28" s="37" t="s">
        <v>120</v>
      </c>
    </row>
    <row r="29" spans="2:6" s="15" customFormat="1"/>
    <row r="30" spans="2:6" s="15" customFormat="1"/>
    <row r="31" spans="2:6" s="15" customFormat="1"/>
    <row r="32" spans="2:6" s="15" customFormat="1"/>
    <row r="33" spans="3:12" s="15" customFormat="1"/>
    <row r="34" spans="3:12" s="15" customFormat="1"/>
    <row r="35" spans="3:12" s="15" customFormat="1"/>
    <row r="36" spans="3:12" s="15" customFormat="1"/>
    <row r="37" spans="3:12" s="15" customFormat="1"/>
    <row r="38" spans="3:12" s="15" customFormat="1"/>
    <row r="39" spans="3:12" s="15" customFormat="1"/>
    <row r="40" spans="3:12" s="15" customFormat="1" ht="13.8" thickBot="1">
      <c r="C40" s="15" t="s">
        <v>1048</v>
      </c>
      <c r="D40" s="101">
        <v>108047973</v>
      </c>
      <c r="E40" s="29">
        <v>10587909</v>
      </c>
      <c r="F40" s="29">
        <v>118635882</v>
      </c>
      <c r="G40" s="29">
        <v>224761675</v>
      </c>
      <c r="H40" s="30"/>
      <c r="I40" s="97">
        <v>18191.440000000002</v>
      </c>
      <c r="J40" s="109">
        <v>0</v>
      </c>
      <c r="K40" s="106">
        <v>6521.5223203880496</v>
      </c>
      <c r="L40" s="106">
        <v>12355.353671836863</v>
      </c>
    </row>
    <row r="41" spans="3:12" s="15" customFormat="1" ht="13.8" thickTop="1"/>
    <row r="42" spans="3:12" s="15" customFormat="1"/>
    <row r="43" spans="3:12" s="15" customFormat="1"/>
    <row r="44" spans="3:12" s="15" customFormat="1"/>
    <row r="45" spans="3:12" s="15" customFormat="1"/>
    <row r="46" spans="3:12" s="15" customFormat="1"/>
    <row r="47" spans="3:12" s="15" customFormat="1"/>
    <row r="48" spans="3:12" s="15" customFormat="1"/>
    <row r="49" s="15" customFormat="1"/>
    <row r="50" s="15" customFormat="1"/>
    <row r="51" s="15" customFormat="1"/>
    <row r="52" s="15" customFormat="1"/>
    <row r="53" s="15" customFormat="1"/>
    <row r="54" s="15" customFormat="1"/>
    <row r="55" s="15" customFormat="1"/>
    <row r="56" s="15" customFormat="1"/>
    <row r="57" s="15" customFormat="1"/>
    <row r="58" s="15" customFormat="1"/>
    <row r="59" s="15" customFormat="1"/>
    <row r="60" s="15" customFormat="1"/>
    <row r="61" s="15" customFormat="1"/>
    <row r="62" s="15" customFormat="1"/>
    <row r="63" s="15" customFormat="1"/>
    <row r="64" s="15" customFormat="1"/>
    <row r="65" s="15" customFormat="1"/>
    <row r="66" s="15" customFormat="1"/>
    <row r="67" s="15" customFormat="1"/>
    <row r="68" s="15" customFormat="1"/>
    <row r="69" s="15" customFormat="1"/>
    <row r="70" s="15" customFormat="1"/>
    <row r="71" s="15" customFormat="1"/>
    <row r="72" s="15" customFormat="1"/>
    <row r="73" s="15" customFormat="1"/>
    <row r="74" s="15" customFormat="1"/>
    <row r="75" s="15" customFormat="1"/>
    <row r="76" s="15" customFormat="1"/>
    <row r="77" s="15" customFormat="1"/>
    <row r="78" s="15" customFormat="1"/>
    <row r="79" s="15" customFormat="1"/>
    <row r="80" s="15" customFormat="1"/>
    <row r="81" s="15" customFormat="1"/>
    <row r="82" s="15" customFormat="1"/>
    <row r="83" s="15" customFormat="1"/>
    <row r="84" s="15" customFormat="1"/>
    <row r="85" s="15" customFormat="1"/>
    <row r="86" s="15" customFormat="1"/>
    <row r="87" s="15" customFormat="1"/>
    <row r="88" s="15" customFormat="1"/>
    <row r="89" s="15" customFormat="1"/>
    <row r="90" s="15" customFormat="1"/>
    <row r="91" s="15" customFormat="1"/>
    <row r="92" s="15" customFormat="1"/>
    <row r="93" s="15" customFormat="1"/>
    <row r="94" s="15" customFormat="1"/>
    <row r="95" s="15" customFormat="1"/>
    <row r="96" s="15" customFormat="1"/>
    <row r="97" s="15" customFormat="1"/>
    <row r="98" s="15" customFormat="1"/>
    <row r="99" s="15" customFormat="1"/>
    <row r="100" s="15" customFormat="1"/>
    <row r="101" s="15" customFormat="1"/>
    <row r="102" s="15" customFormat="1"/>
    <row r="103" s="15" customFormat="1"/>
    <row r="104" s="15" customFormat="1"/>
    <row r="105" s="15" customFormat="1"/>
    <row r="106" s="15" customFormat="1"/>
    <row r="107" s="15" customFormat="1"/>
    <row r="108" s="15" customFormat="1"/>
    <row r="109" s="15" customFormat="1"/>
    <row r="110" s="15" customFormat="1"/>
    <row r="111" s="15" customFormat="1"/>
    <row r="112" s="15" customFormat="1"/>
    <row r="113" s="15" customFormat="1"/>
    <row r="114" s="15" customFormat="1"/>
    <row r="115" s="15" customFormat="1"/>
    <row r="116" s="15" customFormat="1"/>
    <row r="117" s="15" customFormat="1"/>
    <row r="118" s="15" customFormat="1"/>
    <row r="119" s="15" customFormat="1"/>
    <row r="120" s="15" customFormat="1"/>
    <row r="121" s="15" customFormat="1"/>
    <row r="122" s="15" customFormat="1"/>
    <row r="123" s="15" customFormat="1"/>
    <row r="124" s="15" customFormat="1"/>
    <row r="125" s="15" customFormat="1"/>
    <row r="126" s="15" customFormat="1"/>
    <row r="127" s="15" customFormat="1"/>
    <row r="128" s="15" customFormat="1"/>
    <row r="129" s="15" customFormat="1"/>
    <row r="130" s="15" customFormat="1"/>
    <row r="131" s="15" customFormat="1"/>
    <row r="132" s="15" customFormat="1"/>
    <row r="133" s="15" customFormat="1"/>
    <row r="134" s="15" customFormat="1"/>
    <row r="135" s="15" customFormat="1"/>
    <row r="136" s="15" customFormat="1"/>
    <row r="137" s="15" customFormat="1"/>
    <row r="138" s="15" customFormat="1"/>
    <row r="139" s="15" customFormat="1"/>
    <row r="140" s="15" customFormat="1"/>
    <row r="141" s="15" customFormat="1"/>
    <row r="142" s="15" customFormat="1"/>
    <row r="143" s="15" customFormat="1"/>
    <row r="144" s="15" customFormat="1"/>
    <row r="145" s="15" customFormat="1"/>
    <row r="146" s="15" customFormat="1"/>
    <row r="147" s="15" customFormat="1"/>
    <row r="148" s="15" customFormat="1"/>
    <row r="149" s="15" customFormat="1"/>
    <row r="150" s="15" customFormat="1"/>
    <row r="151" s="15" customFormat="1"/>
    <row r="152" s="15" customFormat="1"/>
    <row r="153" s="15" customFormat="1"/>
    <row r="154" s="15" customFormat="1"/>
    <row r="155" s="15" customFormat="1"/>
    <row r="156" s="15" customFormat="1"/>
    <row r="157" s="15" customFormat="1"/>
    <row r="158" s="15" customFormat="1"/>
    <row r="159" s="15" customFormat="1"/>
    <row r="160" s="15" customFormat="1"/>
    <row r="161" s="15" customFormat="1"/>
    <row r="162" s="15" customFormat="1"/>
    <row r="163" s="15" customFormat="1"/>
    <row r="164" s="15" customFormat="1"/>
    <row r="165" s="15" customFormat="1"/>
    <row r="166" s="15" customFormat="1"/>
    <row r="167" s="15" customFormat="1"/>
    <row r="168" s="15" customFormat="1"/>
    <row r="169" s="15" customFormat="1"/>
    <row r="170" s="15" customFormat="1"/>
    <row r="171" s="15" customFormat="1"/>
    <row r="172" s="15" customFormat="1"/>
    <row r="173" s="15" customFormat="1"/>
    <row r="174" s="15" customFormat="1"/>
    <row r="175" s="15" customFormat="1"/>
    <row r="176" s="15" customFormat="1"/>
    <row r="177" s="15" customFormat="1"/>
    <row r="178" s="15" customFormat="1"/>
    <row r="179" s="15" customFormat="1"/>
    <row r="180" s="15" customFormat="1"/>
    <row r="181" s="15" customFormat="1"/>
    <row r="182" s="15" customFormat="1"/>
    <row r="183" s="15" customFormat="1"/>
    <row r="184" s="15" customFormat="1"/>
    <row r="185" s="15" customFormat="1"/>
    <row r="186" s="15" customFormat="1"/>
    <row r="187" s="15" customFormat="1"/>
    <row r="188" s="15" customFormat="1"/>
    <row r="189" s="15" customFormat="1"/>
    <row r="190" s="15" customFormat="1"/>
    <row r="191" s="15" customFormat="1"/>
    <row r="192" s="15" customFormat="1"/>
    <row r="193" s="15" customFormat="1"/>
    <row r="194" s="15" customFormat="1"/>
    <row r="195" s="15" customFormat="1"/>
    <row r="196" s="15" customFormat="1"/>
    <row r="197" s="15" customFormat="1"/>
    <row r="198" s="15" customFormat="1"/>
    <row r="199" s="15" customFormat="1"/>
    <row r="200" s="15" customFormat="1"/>
    <row r="201" s="15" customFormat="1"/>
    <row r="202" s="15" customFormat="1"/>
    <row r="203" s="15" customFormat="1"/>
    <row r="204" s="15" customFormat="1"/>
    <row r="205" s="15" customFormat="1"/>
    <row r="206" s="15" customFormat="1"/>
    <row r="207" s="15" customFormat="1"/>
    <row r="208" s="15" customFormat="1"/>
    <row r="209" s="15" customFormat="1"/>
    <row r="210" s="15" customFormat="1"/>
    <row r="211" s="15" customFormat="1"/>
    <row r="212" s="15" customFormat="1"/>
    <row r="213" s="15" customFormat="1"/>
    <row r="214" s="15" customFormat="1"/>
    <row r="215" s="15" customFormat="1"/>
    <row r="216" s="15" customFormat="1"/>
    <row r="217" s="15" customFormat="1"/>
    <row r="218" s="15" customFormat="1"/>
    <row r="219" s="15" customFormat="1"/>
    <row r="220" s="15" customFormat="1"/>
    <row r="221" s="15" customFormat="1"/>
    <row r="222" s="15" customFormat="1"/>
    <row r="223" s="15" customFormat="1"/>
    <row r="224" s="15" customFormat="1"/>
    <row r="225" s="15" customFormat="1"/>
    <row r="226" s="15" customFormat="1"/>
    <row r="227" s="15" customFormat="1"/>
    <row r="228" s="15" customFormat="1"/>
    <row r="229" s="15" customFormat="1"/>
    <row r="230" s="15" customFormat="1"/>
    <row r="231" s="15" customFormat="1"/>
    <row r="232" s="15" customFormat="1"/>
    <row r="233" s="15" customFormat="1"/>
    <row r="234" s="15" customFormat="1"/>
    <row r="235" s="15" customFormat="1"/>
    <row r="236" s="15" customFormat="1"/>
    <row r="237" s="15" customFormat="1"/>
    <row r="238" s="15" customFormat="1"/>
    <row r="239" s="15" customFormat="1"/>
    <row r="240" s="15" customFormat="1"/>
    <row r="241" s="15" customFormat="1"/>
    <row r="242" s="15" customFormat="1"/>
    <row r="243" s="15" customFormat="1"/>
    <row r="244" s="15" customFormat="1"/>
    <row r="245" s="15" customFormat="1"/>
    <row r="246" s="15" customFormat="1"/>
    <row r="247" s="15" customFormat="1"/>
    <row r="248" s="15" customFormat="1"/>
    <row r="249" s="15" customFormat="1"/>
    <row r="250" s="15" customFormat="1"/>
    <row r="251" s="15" customFormat="1"/>
    <row r="252" s="15" customFormat="1"/>
    <row r="253" s="15" customFormat="1"/>
    <row r="254" s="15" customFormat="1"/>
    <row r="255" s="15" customFormat="1"/>
    <row r="256" s="15" customFormat="1"/>
    <row r="257" s="15" customFormat="1"/>
    <row r="258" s="15" customFormat="1"/>
    <row r="259" s="15" customFormat="1"/>
    <row r="260" s="15" customFormat="1"/>
    <row r="261" s="15" customFormat="1"/>
    <row r="262" s="15" customFormat="1"/>
    <row r="263" s="15" customFormat="1"/>
    <row r="264" s="15" customFormat="1"/>
    <row r="265" s="15" customFormat="1"/>
    <row r="266" s="15" customFormat="1"/>
    <row r="267" s="15" customFormat="1"/>
    <row r="268" s="15" customFormat="1"/>
    <row r="269" s="15" customFormat="1"/>
    <row r="270" s="15" customFormat="1"/>
    <row r="271" s="15" customFormat="1"/>
    <row r="272" s="15" customFormat="1"/>
    <row r="273" s="15" customFormat="1"/>
    <row r="274" s="15" customFormat="1"/>
    <row r="275" s="15" customFormat="1"/>
    <row r="276" s="15" customFormat="1"/>
    <row r="277" s="15" customFormat="1"/>
    <row r="278" s="15" customFormat="1"/>
    <row r="279" s="15" customFormat="1"/>
    <row r="280" s="15" customFormat="1"/>
    <row r="281" s="15" customFormat="1"/>
    <row r="282" s="15" customFormat="1"/>
    <row r="283" s="15" customFormat="1"/>
    <row r="284" s="15" customFormat="1"/>
    <row r="285" s="15" customFormat="1"/>
    <row r="286" s="15" customFormat="1"/>
    <row r="287" s="15" customFormat="1"/>
    <row r="288" s="15" customFormat="1"/>
    <row r="289" s="15" customFormat="1"/>
    <row r="290" s="15" customFormat="1"/>
    <row r="291" s="15" customFormat="1"/>
    <row r="292" s="15" customFormat="1"/>
    <row r="293" s="15" customFormat="1"/>
    <row r="294" s="15" customFormat="1"/>
    <row r="295" s="15" customFormat="1"/>
    <row r="296" s="15" customFormat="1"/>
    <row r="297" s="15" customFormat="1"/>
    <row r="298" s="15" customFormat="1"/>
    <row r="299" s="15" customFormat="1"/>
    <row r="300" s="15" customFormat="1"/>
    <row r="301" s="15" customFormat="1"/>
    <row r="302" s="15" customFormat="1"/>
    <row r="303" s="15" customFormat="1"/>
    <row r="304" s="15" customFormat="1"/>
    <row r="305" s="15" customFormat="1"/>
    <row r="306" s="15" customFormat="1"/>
    <row r="307" s="15" customFormat="1"/>
    <row r="308" s="15" customFormat="1"/>
    <row r="309" s="15" customFormat="1"/>
    <row r="310" s="15" customFormat="1"/>
    <row r="311" s="15" customFormat="1"/>
    <row r="312" s="15" customFormat="1"/>
    <row r="313" s="15" customFormat="1"/>
    <row r="314" s="15" customFormat="1"/>
    <row r="315" s="15" customFormat="1"/>
    <row r="316" s="15" customFormat="1"/>
    <row r="317" s="15" customFormat="1"/>
    <row r="318" s="15" customFormat="1"/>
    <row r="319" s="15" customFormat="1"/>
    <row r="320" s="15" customFormat="1"/>
    <row r="321" s="15" customFormat="1"/>
    <row r="322" s="15" customFormat="1"/>
    <row r="323" s="15" customFormat="1"/>
    <row r="324" s="15" customFormat="1"/>
    <row r="325" s="15" customFormat="1"/>
    <row r="326" s="15" customFormat="1"/>
    <row r="327" s="15" customFormat="1"/>
    <row r="328" s="15" customFormat="1"/>
    <row r="329" s="15" customFormat="1"/>
    <row r="330" s="15" customFormat="1"/>
    <row r="331" s="15" customFormat="1"/>
    <row r="332" s="15" customFormat="1"/>
    <row r="333" s="15" customFormat="1"/>
    <row r="334" s="15" customFormat="1"/>
    <row r="335" s="15" customFormat="1"/>
    <row r="336" s="15" customFormat="1"/>
    <row r="337" s="15" customFormat="1"/>
    <row r="338" s="15" customFormat="1"/>
    <row r="339" s="15" customFormat="1"/>
    <row r="340" s="15" customFormat="1"/>
    <row r="341" s="15" customFormat="1"/>
    <row r="342" s="15" customFormat="1"/>
    <row r="343" s="15" customFormat="1"/>
    <row r="344" s="15" customFormat="1"/>
    <row r="345" s="15" customFormat="1"/>
    <row r="346" s="15" customFormat="1"/>
    <row r="347" s="15" customFormat="1"/>
    <row r="348" s="15" customFormat="1"/>
    <row r="349" s="15" customFormat="1"/>
    <row r="350" s="15" customFormat="1"/>
    <row r="351" s="15" customFormat="1"/>
    <row r="352" s="15" customFormat="1"/>
    <row r="353" s="15" customFormat="1"/>
    <row r="354" s="15" customFormat="1"/>
    <row r="355" s="15" customFormat="1"/>
    <row r="356" s="15" customFormat="1"/>
    <row r="357" s="15" customFormat="1"/>
    <row r="358" s="15" customFormat="1"/>
    <row r="359" s="15" customFormat="1"/>
    <row r="360" s="15" customFormat="1"/>
    <row r="361" s="15" customFormat="1"/>
    <row r="362" s="15" customFormat="1"/>
    <row r="363" s="15" customFormat="1"/>
    <row r="364" s="15" customFormat="1"/>
    <row r="365" s="15" customFormat="1"/>
    <row r="366" s="15" customFormat="1"/>
    <row r="367" s="15" customFormat="1"/>
    <row r="368" s="15" customFormat="1"/>
    <row r="369" s="15" customFormat="1"/>
    <row r="370" s="15" customFormat="1"/>
    <row r="371" s="15" customFormat="1"/>
    <row r="372" s="15" customFormat="1"/>
    <row r="373" s="15" customFormat="1"/>
    <row r="374" s="15" customFormat="1"/>
    <row r="375" s="15" customFormat="1"/>
    <row r="376" s="15" customFormat="1"/>
    <row r="377" s="15" customFormat="1"/>
    <row r="378" s="15" customFormat="1"/>
    <row r="379" s="15" customFormat="1"/>
    <row r="380" s="15" customFormat="1"/>
    <row r="381" s="15" customFormat="1"/>
    <row r="382" s="15" customFormat="1"/>
    <row r="383" s="15" customFormat="1"/>
    <row r="384" s="15" customFormat="1"/>
    <row r="385" s="15" customFormat="1"/>
    <row r="386" s="15" customFormat="1"/>
    <row r="387" s="15" customFormat="1"/>
    <row r="388" s="15" customFormat="1"/>
    <row r="389" s="15" customFormat="1"/>
    <row r="390" s="15" customFormat="1"/>
    <row r="391" s="15" customFormat="1"/>
    <row r="392" s="15" customFormat="1"/>
    <row r="393" s="15" customFormat="1"/>
    <row r="394" s="15" customFormat="1"/>
    <row r="395" s="15" customFormat="1"/>
    <row r="396" s="15" customFormat="1"/>
    <row r="397" s="15" customFormat="1"/>
    <row r="398" s="15" customFormat="1"/>
    <row r="399" s="15" customFormat="1"/>
    <row r="400" s="15" customFormat="1"/>
    <row r="401" s="15" customFormat="1"/>
    <row r="402" s="15" customFormat="1"/>
    <row r="403" s="15" customFormat="1"/>
    <row r="404" s="15" customFormat="1"/>
    <row r="405" s="15" customFormat="1"/>
    <row r="406" s="15" customFormat="1"/>
    <row r="407" s="15" customFormat="1"/>
    <row r="408" s="15" customFormat="1"/>
    <row r="409" s="15" customFormat="1"/>
    <row r="410" s="15" customFormat="1"/>
    <row r="411" s="15" customFormat="1"/>
    <row r="412" s="15" customFormat="1"/>
    <row r="413" s="15" customFormat="1"/>
    <row r="414" s="15" customFormat="1"/>
    <row r="415" s="15" customFormat="1"/>
    <row r="416" s="15" customFormat="1"/>
    <row r="417" s="15" customFormat="1"/>
    <row r="418" s="15" customFormat="1"/>
    <row r="419" s="15" customFormat="1"/>
    <row r="420" s="15" customFormat="1"/>
    <row r="421" s="15" customFormat="1"/>
    <row r="422" s="15" customFormat="1"/>
    <row r="423" s="15" customFormat="1"/>
    <row r="424" s="15" customFormat="1"/>
    <row r="425" s="15" customFormat="1"/>
    <row r="426" s="15" customFormat="1"/>
    <row r="427" s="15" customFormat="1"/>
    <row r="428" s="15" customFormat="1"/>
    <row r="429" s="15" customFormat="1"/>
    <row r="430" s="15" customFormat="1"/>
    <row r="431" s="15" customFormat="1"/>
    <row r="432" s="15" customFormat="1"/>
    <row r="433" s="15" customFormat="1"/>
    <row r="434" s="15" customFormat="1"/>
    <row r="435" s="15" customFormat="1"/>
    <row r="436" s="15" customFormat="1"/>
    <row r="437" s="15" customFormat="1"/>
    <row r="438" s="15" customFormat="1"/>
    <row r="439" s="15" customFormat="1"/>
    <row r="440" s="15" customFormat="1"/>
    <row r="441" s="15" customFormat="1"/>
    <row r="442" s="15" customFormat="1"/>
    <row r="443" s="15" customFormat="1"/>
    <row r="444" s="15" customFormat="1"/>
    <row r="445" s="15" customFormat="1"/>
    <row r="446" s="15" customFormat="1"/>
    <row r="447" s="15" customFormat="1"/>
    <row r="448" s="15" customFormat="1"/>
    <row r="449" s="15" customFormat="1"/>
    <row r="450" s="15" customFormat="1"/>
    <row r="451" s="15" customFormat="1"/>
    <row r="452" s="15" customFormat="1"/>
    <row r="453" s="15" customFormat="1"/>
    <row r="454" s="15" customFormat="1"/>
    <row r="455" s="15" customFormat="1"/>
    <row r="456" s="15" customFormat="1"/>
    <row r="457" s="15" customFormat="1"/>
    <row r="458" s="15" customFormat="1"/>
    <row r="459" s="15" customFormat="1"/>
    <row r="460" s="15" customFormat="1"/>
    <row r="461" s="15" customFormat="1"/>
    <row r="462" s="15" customFormat="1"/>
    <row r="463" s="15" customFormat="1"/>
    <row r="464" s="15" customFormat="1"/>
    <row r="465" s="15" customFormat="1"/>
    <row r="466" s="15" customFormat="1"/>
    <row r="467" s="15" customFormat="1"/>
    <row r="468" s="15" customFormat="1"/>
    <row r="469" s="15" customFormat="1"/>
    <row r="470" s="15" customFormat="1"/>
    <row r="471" s="15" customFormat="1"/>
    <row r="472" s="15" customFormat="1"/>
    <row r="473" s="15" customFormat="1"/>
    <row r="474" s="15" customFormat="1"/>
    <row r="475" s="15" customFormat="1"/>
    <row r="476" s="15" customFormat="1"/>
    <row r="477" s="15" customFormat="1"/>
    <row r="478" s="15" customFormat="1"/>
    <row r="479" s="15" customFormat="1"/>
    <row r="480" s="15" customFormat="1"/>
    <row r="481" s="15" customFormat="1"/>
    <row r="482" s="15" customFormat="1"/>
    <row r="483" s="15" customFormat="1"/>
    <row r="484" s="15" customFormat="1"/>
    <row r="485" s="15" customFormat="1"/>
    <row r="486" s="15" customFormat="1"/>
    <row r="487" s="15" customFormat="1"/>
    <row r="488" s="15" customFormat="1"/>
    <row r="489" s="15" customFormat="1"/>
    <row r="490" s="15" customFormat="1"/>
    <row r="491" s="15" customFormat="1"/>
    <row r="492" s="15" customFormat="1"/>
    <row r="493" s="15" customFormat="1"/>
    <row r="494" s="15" customFormat="1"/>
    <row r="495" s="15" customFormat="1"/>
    <row r="496" s="15" customFormat="1"/>
    <row r="497" s="15" customFormat="1"/>
    <row r="498" s="15" customFormat="1"/>
    <row r="499" s="15" customFormat="1"/>
    <row r="500" s="15" customFormat="1"/>
    <row r="501" s="15" customFormat="1"/>
    <row r="502" s="15" customFormat="1"/>
    <row r="503" s="15" customFormat="1"/>
    <row r="504" s="15" customFormat="1"/>
    <row r="505" s="15" customFormat="1"/>
    <row r="506" s="15" customFormat="1"/>
    <row r="507" s="15" customFormat="1"/>
    <row r="508" s="15" customFormat="1"/>
    <row r="509" s="15" customFormat="1"/>
    <row r="510" s="15" customFormat="1"/>
    <row r="511" s="15" customFormat="1"/>
    <row r="512" s="15" customFormat="1"/>
    <row r="513" s="15" customFormat="1"/>
    <row r="514" s="15" customFormat="1"/>
    <row r="515" s="15" customFormat="1"/>
    <row r="516" s="15" customFormat="1"/>
    <row r="517" s="15" customFormat="1"/>
    <row r="518" s="15" customFormat="1"/>
    <row r="519" s="15" customFormat="1"/>
    <row r="520" s="15" customFormat="1"/>
    <row r="521" s="15" customFormat="1"/>
    <row r="522" s="15" customFormat="1"/>
    <row r="523" s="15" customFormat="1"/>
    <row r="524" s="15" customFormat="1"/>
    <row r="525" s="15" customFormat="1"/>
    <row r="526" s="15" customFormat="1"/>
    <row r="527" s="15" customFormat="1"/>
    <row r="528" s="15" customFormat="1"/>
    <row r="529" s="15" customFormat="1"/>
    <row r="530" s="15" customFormat="1"/>
    <row r="531" s="15" customFormat="1"/>
    <row r="532" s="15" customFormat="1"/>
    <row r="533" s="15" customFormat="1"/>
    <row r="534" s="15" customFormat="1"/>
    <row r="535" s="15" customFormat="1"/>
    <row r="536" s="15" customFormat="1"/>
    <row r="537" s="15" customFormat="1"/>
    <row r="538" s="15" customFormat="1"/>
    <row r="539" s="15" customFormat="1"/>
    <row r="540" s="15" customFormat="1"/>
    <row r="541" s="15" customFormat="1"/>
    <row r="542" s="15" customFormat="1"/>
    <row r="543" s="15" customFormat="1"/>
    <row r="544" s="15" customFormat="1"/>
    <row r="545" s="15" customFormat="1"/>
    <row r="546" s="15" customFormat="1"/>
    <row r="547" s="15" customFormat="1"/>
    <row r="548" s="15" customFormat="1"/>
    <row r="549" s="15" customFormat="1"/>
    <row r="550" s="15" customFormat="1"/>
    <row r="551" s="15" customFormat="1"/>
    <row r="552" s="15" customFormat="1"/>
    <row r="553" s="15" customFormat="1"/>
    <row r="554" s="15" customFormat="1"/>
    <row r="555" s="15" customFormat="1"/>
    <row r="556" s="15" customFormat="1"/>
    <row r="557" s="15" customFormat="1"/>
    <row r="558" s="15" customFormat="1"/>
    <row r="559" s="15" customFormat="1"/>
    <row r="560" s="15" customFormat="1"/>
    <row r="561" s="15" customFormat="1"/>
    <row r="562" s="15" customFormat="1"/>
    <row r="563" s="15" customFormat="1"/>
    <row r="564" s="15" customFormat="1"/>
    <row r="565" s="15" customFormat="1"/>
    <row r="566" s="15" customFormat="1"/>
    <row r="567" s="15" customFormat="1"/>
    <row r="568" s="15" customFormat="1"/>
    <row r="569" s="15" customFormat="1"/>
    <row r="570" s="15" customFormat="1"/>
    <row r="571" s="15" customFormat="1"/>
    <row r="572" s="15" customFormat="1"/>
    <row r="573" s="15" customFormat="1"/>
    <row r="574" s="15" customFormat="1"/>
    <row r="575" s="15" customFormat="1"/>
    <row r="576" s="15" customFormat="1"/>
    <row r="577" s="15" customFormat="1"/>
    <row r="578" s="15" customFormat="1"/>
    <row r="579" s="15" customFormat="1"/>
    <row r="580" s="15" customFormat="1"/>
    <row r="581" s="15" customFormat="1"/>
    <row r="582" s="15" customFormat="1"/>
    <row r="583" s="15" customFormat="1"/>
    <row r="584" s="15" customFormat="1"/>
    <row r="585" s="15" customFormat="1"/>
    <row r="586" s="15" customFormat="1"/>
    <row r="587" s="15" customFormat="1"/>
    <row r="588" s="15" customFormat="1"/>
    <row r="589" s="15" customFormat="1"/>
    <row r="590" s="15" customFormat="1"/>
    <row r="591" s="15" customFormat="1"/>
    <row r="592" s="15" customFormat="1"/>
    <row r="593" s="15" customFormat="1"/>
    <row r="594" s="15" customFormat="1"/>
    <row r="595" s="15" customFormat="1"/>
    <row r="596" s="15" customFormat="1"/>
    <row r="597" s="15" customFormat="1"/>
    <row r="598" s="15" customFormat="1"/>
    <row r="599" s="15" customFormat="1"/>
    <row r="600" s="15" customFormat="1"/>
    <row r="601" s="15" customFormat="1"/>
    <row r="602" s="15" customFormat="1"/>
    <row r="603" s="15" customFormat="1"/>
    <row r="604" s="15" customFormat="1"/>
    <row r="605" s="15" customFormat="1"/>
    <row r="606" s="15" customFormat="1"/>
    <row r="607" s="15" customFormat="1"/>
    <row r="608" s="15" customFormat="1"/>
    <row r="609" s="15" customFormat="1"/>
    <row r="610" s="15" customFormat="1"/>
    <row r="611" s="15" customFormat="1"/>
    <row r="612" s="15" customFormat="1"/>
    <row r="613" s="15" customFormat="1"/>
    <row r="614" s="15" customFormat="1"/>
    <row r="615" s="15" customFormat="1"/>
    <row r="616" s="15" customFormat="1"/>
    <row r="617" s="15" customFormat="1"/>
    <row r="618" s="15" customFormat="1"/>
    <row r="619" s="15" customFormat="1"/>
    <row r="620" s="15" customFormat="1"/>
    <row r="621" s="15" customFormat="1"/>
    <row r="622" s="15" customFormat="1"/>
    <row r="623" s="15" customFormat="1"/>
    <row r="624" s="15" customFormat="1"/>
    <row r="625" s="15" customFormat="1"/>
    <row r="626" s="15" customFormat="1"/>
    <row r="627" s="15" customFormat="1"/>
    <row r="628" s="15" customFormat="1"/>
    <row r="629" s="15" customFormat="1"/>
    <row r="630" s="15" customFormat="1"/>
    <row r="631" s="15" customFormat="1"/>
    <row r="632" s="15" customFormat="1"/>
    <row r="633" s="15" customFormat="1"/>
    <row r="634" s="15" customFormat="1"/>
    <row r="635" s="15" customFormat="1"/>
    <row r="636" s="15" customFormat="1"/>
    <row r="637" s="15" customFormat="1"/>
    <row r="638" s="15" customFormat="1"/>
    <row r="639" s="15" customFormat="1"/>
    <row r="640" s="15" customFormat="1"/>
    <row r="641" s="15" customFormat="1"/>
    <row r="642" s="15" customFormat="1"/>
    <row r="643" s="15" customFormat="1"/>
    <row r="644" s="15" customFormat="1"/>
    <row r="645" s="15" customFormat="1"/>
    <row r="646" s="15" customFormat="1"/>
    <row r="647" s="15" customFormat="1"/>
    <row r="648" s="15" customFormat="1"/>
    <row r="649" s="15" customFormat="1"/>
    <row r="650" s="15" customFormat="1"/>
    <row r="651" s="15" customFormat="1"/>
    <row r="652" s="15" customFormat="1"/>
    <row r="653" s="15" customFormat="1"/>
    <row r="654" s="15" customFormat="1"/>
    <row r="655" s="15" customFormat="1"/>
    <row r="656" s="15" customFormat="1"/>
    <row r="657" s="15" customFormat="1"/>
    <row r="658" s="15" customFormat="1"/>
    <row r="659" s="15" customFormat="1"/>
    <row r="660" s="15" customFormat="1"/>
    <row r="661" s="15" customFormat="1"/>
    <row r="662" s="15" customFormat="1"/>
    <row r="663" s="15" customFormat="1"/>
    <row r="664" s="15" customFormat="1"/>
    <row r="665" s="15" customFormat="1"/>
    <row r="666" s="15" customFormat="1"/>
    <row r="667" s="15" customFormat="1"/>
    <row r="668" s="15" customFormat="1"/>
    <row r="669" s="15" customFormat="1"/>
    <row r="670" s="15" customFormat="1"/>
    <row r="671" s="15" customFormat="1"/>
    <row r="672" s="15" customFormat="1"/>
    <row r="673" s="15" customFormat="1"/>
    <row r="674" s="15" customFormat="1"/>
    <row r="675" s="15" customFormat="1"/>
    <row r="676" s="15" customFormat="1"/>
    <row r="677" s="15" customFormat="1"/>
    <row r="678" s="15" customFormat="1"/>
    <row r="679" s="15" customFormat="1"/>
    <row r="680" s="15" customFormat="1"/>
    <row r="681" s="15" customFormat="1"/>
    <row r="682" s="15" customFormat="1"/>
    <row r="683" s="15" customFormat="1"/>
    <row r="684" s="15" customFormat="1"/>
    <row r="685" s="15" customFormat="1"/>
    <row r="686" s="15" customFormat="1"/>
    <row r="687" s="15" customFormat="1"/>
    <row r="688" s="15" customFormat="1"/>
    <row r="689" s="15" customFormat="1"/>
    <row r="690" s="15" customFormat="1"/>
    <row r="691" s="15" customFormat="1"/>
    <row r="692" s="15" customFormat="1"/>
    <row r="693" s="15" customFormat="1"/>
    <row r="694" s="15" customFormat="1"/>
    <row r="695" s="15" customFormat="1"/>
    <row r="696" s="15" customFormat="1"/>
    <row r="697" s="15" customFormat="1"/>
    <row r="698" s="15" customFormat="1"/>
    <row r="699" s="15" customFormat="1"/>
    <row r="700" s="15" customFormat="1"/>
    <row r="701" s="15" customFormat="1"/>
    <row r="702" s="15" customFormat="1"/>
    <row r="703" s="15" customFormat="1"/>
    <row r="704" s="15" customFormat="1"/>
    <row r="705" s="15" customFormat="1"/>
    <row r="706" s="15" customFormat="1"/>
    <row r="707" s="15" customFormat="1"/>
    <row r="708" s="15" customFormat="1"/>
    <row r="709" s="15" customFormat="1"/>
    <row r="710" s="15" customFormat="1"/>
    <row r="711" s="15" customFormat="1"/>
    <row r="712" s="15" customFormat="1"/>
    <row r="713" s="15" customFormat="1"/>
    <row r="714" s="15" customFormat="1"/>
    <row r="715" s="15" customFormat="1"/>
    <row r="716" s="15" customFormat="1"/>
    <row r="717" s="15" customFormat="1"/>
    <row r="718" s="15" customFormat="1"/>
    <row r="719" s="15" customFormat="1"/>
    <row r="720" s="15" customFormat="1"/>
    <row r="721" s="15" customFormat="1"/>
    <row r="722" s="15" customFormat="1"/>
    <row r="723" s="15" customFormat="1"/>
    <row r="724" s="15" customFormat="1"/>
    <row r="725" s="15" customFormat="1"/>
    <row r="726" s="15" customFormat="1"/>
    <row r="727" s="15" customFormat="1"/>
    <row r="728" s="15" customFormat="1"/>
    <row r="729" s="15" customFormat="1"/>
    <row r="730" s="15" customFormat="1"/>
    <row r="731" s="15" customFormat="1"/>
    <row r="732" s="15" customFormat="1"/>
    <row r="733" s="15" customFormat="1"/>
    <row r="734" s="15" customFormat="1"/>
    <row r="735" s="15" customFormat="1"/>
    <row r="736" s="15" customFormat="1"/>
    <row r="737" s="15" customFormat="1"/>
    <row r="738" s="15" customFormat="1"/>
    <row r="739" s="15" customFormat="1"/>
    <row r="740" s="15" customFormat="1"/>
    <row r="741" s="15" customFormat="1"/>
    <row r="742" s="15" customFormat="1"/>
    <row r="743" s="15" customFormat="1"/>
    <row r="744" s="15" customFormat="1"/>
    <row r="745" s="15" customFormat="1"/>
    <row r="746" s="15" customFormat="1"/>
    <row r="747" s="15" customFormat="1"/>
    <row r="748" s="15" customFormat="1"/>
    <row r="749" s="15" customFormat="1"/>
    <row r="750" s="15" customFormat="1"/>
    <row r="751" s="15" customFormat="1"/>
    <row r="752" s="15" customFormat="1"/>
    <row r="753" s="15" customFormat="1"/>
    <row r="754" s="15" customFormat="1"/>
    <row r="755" s="15" customFormat="1"/>
    <row r="756" s="15" customFormat="1"/>
    <row r="757" s="15" customFormat="1"/>
    <row r="758" s="15" customFormat="1"/>
    <row r="759" s="15" customFormat="1"/>
    <row r="760" s="15" customFormat="1"/>
    <row r="761" s="15" customFormat="1"/>
    <row r="762" s="15" customFormat="1"/>
    <row r="763" s="15" customFormat="1"/>
    <row r="764" s="15" customFormat="1"/>
    <row r="765" s="15" customFormat="1"/>
    <row r="766" s="15" customFormat="1"/>
    <row r="767" s="15" customFormat="1"/>
    <row r="768" s="15" customFormat="1"/>
    <row r="769" s="15" customFormat="1"/>
    <row r="770" s="15" customFormat="1"/>
    <row r="771" s="15" customFormat="1"/>
    <row r="772" s="15" customFormat="1"/>
    <row r="773" s="15" customFormat="1"/>
    <row r="774" s="15" customFormat="1"/>
    <row r="775" s="15" customFormat="1"/>
    <row r="776" s="15" customFormat="1"/>
    <row r="777" s="15" customFormat="1"/>
    <row r="778" s="15" customFormat="1"/>
    <row r="779" s="15" customFormat="1"/>
    <row r="780" s="15" customFormat="1"/>
    <row r="781" s="15" customFormat="1"/>
    <row r="782" s="15" customFormat="1"/>
    <row r="783" s="15" customFormat="1"/>
    <row r="784" s="15" customFormat="1"/>
    <row r="785" s="15" customFormat="1"/>
    <row r="786" s="15" customFormat="1"/>
    <row r="787" s="15" customFormat="1"/>
    <row r="788" s="15" customFormat="1"/>
    <row r="789" s="15" customFormat="1"/>
    <row r="790" s="15" customFormat="1"/>
    <row r="791" s="15" customFormat="1"/>
    <row r="792" s="15" customFormat="1"/>
    <row r="793" s="15" customFormat="1"/>
    <row r="794" s="15" customFormat="1"/>
    <row r="795" s="15" customFormat="1"/>
    <row r="796" s="15" customFormat="1"/>
    <row r="797" s="15" customFormat="1"/>
    <row r="798" s="15" customFormat="1"/>
    <row r="799" s="15" customFormat="1"/>
    <row r="800" s="15" customFormat="1"/>
    <row r="801" s="15" customFormat="1"/>
    <row r="802" s="15" customFormat="1"/>
    <row r="803" s="15" customFormat="1"/>
    <row r="804" s="15" customFormat="1"/>
    <row r="805" s="15" customFormat="1"/>
    <row r="806" s="15" customFormat="1"/>
    <row r="807" s="15" customFormat="1"/>
    <row r="808" s="15" customFormat="1"/>
    <row r="809" s="15" customFormat="1"/>
    <row r="810" s="15" customFormat="1"/>
    <row r="811" s="15" customFormat="1"/>
  </sheetData>
  <conditionalFormatting sqref="M6:M7">
    <cfRule type="colorScale" priority="11">
      <colorScale>
        <cfvo type="min"/>
        <cfvo type="percentile" val="50"/>
        <cfvo type="max"/>
        <color rgb="FFF8696B"/>
        <color rgb="FFFFEB84"/>
        <color rgb="FF63BE7B"/>
      </colorScale>
    </cfRule>
    <cfRule type="colorScale" priority="12">
      <colorScale>
        <cfvo type="min"/>
        <cfvo type="percentile" val="50"/>
        <cfvo type="max"/>
        <color rgb="FFF8696B"/>
        <color rgb="FFFFEB84"/>
        <color rgb="FF63BE7B"/>
      </colorScale>
    </cfRule>
  </conditionalFormatting>
  <conditionalFormatting sqref="M6:M9">
    <cfRule type="colorScale" priority="8">
      <colorScale>
        <cfvo type="min"/>
        <cfvo type="percentile" val="50"/>
        <cfvo type="max"/>
        <color rgb="FFF8696B"/>
        <color rgb="FFFFEB84"/>
        <color rgb="FF63BE7B"/>
      </colorScale>
    </cfRule>
  </conditionalFormatting>
  <conditionalFormatting sqref="M6:M16">
    <cfRule type="colorScale" priority="1">
      <colorScale>
        <cfvo type="min"/>
        <cfvo type="percentile" val="50"/>
        <cfvo type="max"/>
        <color rgb="FFF8696B"/>
        <color rgb="FFFFEB84"/>
        <color rgb="FF63BE7B"/>
      </colorScale>
    </cfRule>
  </conditionalFormatting>
  <conditionalFormatting sqref="M8:M9">
    <cfRule type="colorScale" priority="9">
      <colorScale>
        <cfvo type="min"/>
        <cfvo type="percentile" val="50"/>
        <cfvo type="max"/>
        <color rgb="FFF8696B"/>
        <color rgb="FFFFEB84"/>
        <color rgb="FF63BE7B"/>
      </colorScale>
    </cfRule>
    <cfRule type="colorScale" priority="10">
      <colorScale>
        <cfvo type="min"/>
        <cfvo type="percentile" val="50"/>
        <cfvo type="max"/>
        <color rgb="FFF8696B"/>
        <color rgb="FFFFEB84"/>
        <color rgb="FF63BE7B"/>
      </colorScale>
    </cfRule>
  </conditionalFormatting>
  <conditionalFormatting sqref="M10:M16">
    <cfRule type="colorScale" priority="5">
      <colorScale>
        <cfvo type="min"/>
        <cfvo type="percentile" val="50"/>
        <cfvo type="max"/>
        <color rgb="FFF8696B"/>
        <color rgb="FFFFEB84"/>
        <color rgb="FF63BE7B"/>
      </colorScale>
    </cfRule>
    <cfRule type="colorScale" priority="6">
      <colorScale>
        <cfvo type="min"/>
        <cfvo type="percentile" val="50"/>
        <cfvo type="max"/>
        <color rgb="FFF8696B"/>
        <color rgb="FFFFEB84"/>
        <color rgb="FF63BE7B"/>
      </colorScale>
    </cfRule>
    <cfRule type="colorScale" priority="7">
      <colorScale>
        <cfvo type="min"/>
        <cfvo type="percentile" val="50"/>
        <cfvo type="max"/>
        <color rgb="FFF8696B"/>
        <color rgb="FFFFEB84"/>
        <color rgb="FF63BE7B"/>
      </colorScale>
    </cfRule>
  </conditionalFormatting>
  <conditionalFormatting sqref="M16">
    <cfRule type="colorScale" priority="2">
      <colorScale>
        <cfvo type="min"/>
        <cfvo type="percentile" val="50"/>
        <cfvo type="max"/>
        <color rgb="FFF8696B"/>
        <color rgb="FFFFEB84"/>
        <color rgb="FF63BE7B"/>
      </colorScale>
    </cfRule>
    <cfRule type="colorScale" priority="3">
      <colorScale>
        <cfvo type="min"/>
        <cfvo type="percentile" val="50"/>
        <cfvo type="max"/>
        <color rgb="FFF8696B"/>
        <color rgb="FFFFEB84"/>
        <color rgb="FF63BE7B"/>
      </colorScale>
    </cfRule>
    <cfRule type="colorScale" priority="4">
      <colorScale>
        <cfvo type="min"/>
        <cfvo type="percentile" val="50"/>
        <cfvo type="max"/>
        <color rgb="FFF8696B"/>
        <color rgb="FFFFEB84"/>
        <color rgb="FF63BE7B"/>
      </colorScale>
    </cfRule>
  </conditionalFormatting>
  <hyperlinks>
    <hyperlink ref="I1" location="Index!A1" display="Return to Index" xr:uid="{00000000-0004-0000-0400-000000000000}"/>
  </hyperlinks>
  <printOptions horizontalCentered="1"/>
  <pageMargins left="0.25" right="0.25" top="0.5" bottom="0.5" header="0.5" footer="0.5"/>
  <pageSetup scale="80" orientation="landscape" horizontalDpi="1200" verticalDpi="1200" r:id="rId1"/>
  <headerFooter alignWithMargins="0">
    <oddFooter>&amp;L&amp;8Planning &amp; Accountability&amp;R&amp;8&amp;D</oddFooter>
  </headerFooter>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ransitionEvaluation="1" transitionEntry="1">
    <tabColor indexed="13"/>
  </sheetPr>
  <dimension ref="A1:AD74"/>
  <sheetViews>
    <sheetView showGridLines="0" zoomScale="85" zoomScaleNormal="85" workbookViewId="0">
      <pane xSplit="2" ySplit="6" topLeftCell="C7" activePane="bottomRight" state="frozen"/>
      <selection activeCell="I90" sqref="I90"/>
      <selection pane="topRight" activeCell="I90" sqref="I90"/>
      <selection pane="bottomLeft" activeCell="I90" sqref="I90"/>
      <selection pane="bottomRight" activeCell="I90" sqref="I90"/>
    </sheetView>
  </sheetViews>
  <sheetFormatPr defaultColWidth="9.109375" defaultRowHeight="13.2"/>
  <cols>
    <col min="1" max="1" width="61.6640625" style="424" customWidth="1"/>
    <col min="2" max="2" width="17.88671875" style="424" customWidth="1"/>
    <col min="3" max="3" width="14.6640625" style="428" customWidth="1"/>
    <col min="4" max="5" width="12.33203125" style="428" customWidth="1"/>
    <col min="6" max="6" width="16.88671875" style="428" customWidth="1"/>
    <col min="7" max="7" width="19.6640625" style="428" customWidth="1"/>
    <col min="8" max="8" width="24.33203125" style="428" customWidth="1"/>
    <col min="9" max="15" width="12.33203125" style="428" customWidth="1"/>
    <col min="16" max="16" width="9.5546875" style="428" customWidth="1"/>
    <col min="17" max="17" width="9.109375" style="428"/>
    <col min="18" max="16384" width="9.109375" style="424"/>
  </cols>
  <sheetData>
    <row r="1" spans="1:15" ht="16.8" thickTop="1" thickBot="1">
      <c r="A1" s="614" t="str">
        <f>'TSTCM Chrts'!$A$1</f>
        <v>Texas State Technical College - Marshall</v>
      </c>
      <c r="B1" s="447" t="s">
        <v>1129</v>
      </c>
      <c r="C1" s="447"/>
      <c r="D1" s="1233" t="s">
        <v>1079</v>
      </c>
      <c r="E1" s="1234"/>
      <c r="F1" s="1156" t="s">
        <v>1080</v>
      </c>
      <c r="G1" s="1156"/>
      <c r="H1" s="1156"/>
      <c r="I1" s="1156"/>
      <c r="J1" s="1164" t="s">
        <v>1081</v>
      </c>
      <c r="K1" s="1165"/>
      <c r="L1" s="1165"/>
      <c r="M1" s="1165"/>
      <c r="N1" s="1165"/>
      <c r="O1" s="1166"/>
    </row>
    <row r="2" spans="1:15" ht="15.6">
      <c r="A2" s="615" t="str">
        <f>'Smmy LIT-TSTC Chrts'!$A$2</f>
        <v>For the Year Ended August 31, 2022</v>
      </c>
      <c r="B2" s="447"/>
      <c r="C2" s="447"/>
      <c r="D2" s="616"/>
      <c r="E2" s="616"/>
      <c r="F2" s="616"/>
      <c r="J2" s="616"/>
      <c r="K2" s="616"/>
      <c r="L2" s="616"/>
      <c r="M2" s="616"/>
    </row>
    <row r="3" spans="1:15" ht="15.6">
      <c r="A3" s="615" t="str">
        <f>'Smmy LIT-TSTC Chrts'!$A$3</f>
        <v>Source: FY 2022 Annual Financial Report</v>
      </c>
      <c r="B3" s="447"/>
      <c r="C3" s="447"/>
    </row>
    <row r="4" spans="1:15" ht="13.5" customHeight="1">
      <c r="B4" s="436"/>
      <c r="C4" s="439"/>
      <c r="D4" s="1167" t="s">
        <v>80</v>
      </c>
      <c r="E4" s="1167" t="s">
        <v>1053</v>
      </c>
    </row>
    <row r="5" spans="1:15" ht="17.399999999999999">
      <c r="A5" s="617" t="str">
        <f>'Smmy LIT-TSTC Chrts'!$C$34</f>
        <v>Summary Worksheet FY 2022</v>
      </c>
      <c r="B5" s="618" t="s">
        <v>86</v>
      </c>
      <c r="C5" s="618" t="s">
        <v>122</v>
      </c>
      <c r="D5" s="1168"/>
      <c r="E5" s="1168"/>
      <c r="G5" s="620" t="s">
        <v>1082</v>
      </c>
      <c r="I5" s="621" t="s">
        <v>1406</v>
      </c>
      <c r="J5" s="622" t="s">
        <v>1054</v>
      </c>
    </row>
    <row r="6" spans="1:15" ht="13.5" customHeight="1">
      <c r="A6" s="623" t="s">
        <v>160</v>
      </c>
      <c r="B6" s="624"/>
      <c r="C6" s="625">
        <f>VLOOKUP($F$6,FTSELU,9,FALSE)</f>
        <v>449.61</v>
      </c>
      <c r="F6" s="428">
        <f>VLOOKUP($A$1,Names!$B$9:$E$116,2,FALSE)</f>
        <v>33965</v>
      </c>
      <c r="J6" s="626"/>
    </row>
    <row r="7" spans="1:15">
      <c r="I7" s="627" t="s">
        <v>1083</v>
      </c>
      <c r="J7" s="628"/>
    </row>
    <row r="8" spans="1:15">
      <c r="A8" s="629" t="s">
        <v>70</v>
      </c>
      <c r="B8" s="629"/>
      <c r="C8" s="630"/>
      <c r="I8" s="631">
        <f>VLOOKUP($F$6,FTSELU,11,FALSE)</f>
        <v>23.704999999999998</v>
      </c>
      <c r="J8" s="626"/>
    </row>
    <row r="9" spans="1:15" ht="12.75" customHeight="1" thickBot="1">
      <c r="A9" s="623" t="s">
        <v>0</v>
      </c>
      <c r="B9" s="632"/>
      <c r="C9" s="632"/>
      <c r="J9" s="626"/>
    </row>
    <row r="10" spans="1:15" ht="12.75" customHeight="1" thickTop="1">
      <c r="A10" s="424" t="s">
        <v>1</v>
      </c>
      <c r="B10" s="633">
        <f>'TSTCM FGD'!M10</f>
        <v>6873858</v>
      </c>
      <c r="C10" s="633">
        <f>ROUND(B10/$C$6,0)</f>
        <v>15288</v>
      </c>
      <c r="D10" s="470">
        <f>'TSTCM FGD'!F10</f>
        <v>0</v>
      </c>
      <c r="E10" s="470"/>
      <c r="F10" s="634">
        <f>B10-(SUM(D10:E10))</f>
        <v>6873858</v>
      </c>
      <c r="G10" s="635" t="s">
        <v>1</v>
      </c>
      <c r="H10" s="636"/>
      <c r="I10" s="637" t="s">
        <v>1084</v>
      </c>
      <c r="J10" s="638">
        <f>ROUND(F10/$C$6,0)</f>
        <v>15288</v>
      </c>
    </row>
    <row r="11" spans="1:15" ht="12.75" customHeight="1" thickBot="1">
      <c r="A11" s="424" t="s">
        <v>2</v>
      </c>
      <c r="B11" s="639">
        <f>'TSTCM FGD'!M11</f>
        <v>131859</v>
      </c>
      <c r="C11" s="434">
        <f t="shared" ref="C11:C14" si="0">ROUND(B11/$C$6,0)</f>
        <v>293</v>
      </c>
      <c r="D11" s="639">
        <f>'TSTCM FGD'!F11</f>
        <v>0</v>
      </c>
      <c r="E11" s="447"/>
      <c r="F11" s="640">
        <f t="shared" ref="F11:F14" si="1">B11-(SUM(D11:E11))</f>
        <v>131859</v>
      </c>
      <c r="G11" s="641">
        <f>SUM(F10:F11)</f>
        <v>7005717</v>
      </c>
      <c r="H11" s="642"/>
      <c r="I11" s="643">
        <f>ROUND($G$11/$C$6,0)</f>
        <v>15582</v>
      </c>
      <c r="J11" s="644">
        <f t="shared" ref="J11:J14" si="2">ROUND(F11/$C$6,0)</f>
        <v>293</v>
      </c>
    </row>
    <row r="12" spans="1:15" ht="12.75" hidden="1" customHeight="1" thickTop="1" thickBot="1">
      <c r="A12" s="424" t="s">
        <v>1366</v>
      </c>
      <c r="B12" s="639"/>
      <c r="C12" s="434"/>
      <c r="D12" s="639"/>
      <c r="E12" s="447"/>
      <c r="F12" s="645"/>
      <c r="J12" s="644"/>
      <c r="O12" s="646"/>
    </row>
    <row r="13" spans="1:15" ht="12.75" customHeight="1" thickTop="1">
      <c r="A13" s="424" t="s">
        <v>1334</v>
      </c>
      <c r="B13" s="639">
        <f>'TSTCM FGD'!M13</f>
        <v>357565</v>
      </c>
      <c r="C13" s="434">
        <f t="shared" si="0"/>
        <v>795</v>
      </c>
      <c r="D13" s="639">
        <f>'TSTCM FGD'!F13</f>
        <v>0</v>
      </c>
      <c r="E13" s="447"/>
      <c r="F13" s="647">
        <f t="shared" si="1"/>
        <v>357565</v>
      </c>
      <c r="G13" s="648" t="s">
        <v>81</v>
      </c>
      <c r="H13" s="649"/>
      <c r="I13" s="650" t="s">
        <v>1085</v>
      </c>
      <c r="J13" s="644">
        <f t="shared" si="2"/>
        <v>795</v>
      </c>
    </row>
    <row r="14" spans="1:15" ht="12.75" customHeight="1" thickBot="1">
      <c r="A14" s="424" t="s">
        <v>49</v>
      </c>
      <c r="B14" s="639">
        <f>'TSTCM FGD'!M14</f>
        <v>0</v>
      </c>
      <c r="C14" s="434">
        <f t="shared" si="0"/>
        <v>0</v>
      </c>
      <c r="D14" s="639">
        <f>'TSTCM FGD'!F14</f>
        <v>0</v>
      </c>
      <c r="E14" s="447"/>
      <c r="F14" s="645">
        <f t="shared" si="1"/>
        <v>0</v>
      </c>
      <c r="G14" s="651">
        <f>SUM(F13:F14)</f>
        <v>357565</v>
      </c>
      <c r="H14" s="652"/>
      <c r="I14" s="653">
        <f>ROUND($G$11/$I$8,0)</f>
        <v>295538</v>
      </c>
      <c r="J14" s="654">
        <f t="shared" si="2"/>
        <v>0</v>
      </c>
    </row>
    <row r="15" spans="1:15" ht="12.75" customHeight="1" thickTop="1">
      <c r="A15" s="655" t="s">
        <v>3</v>
      </c>
      <c r="B15" s="656">
        <f>SUM(B10:B14)</f>
        <v>7363282</v>
      </c>
      <c r="C15" s="656">
        <f>SUM(C10:C14)</f>
        <v>16376</v>
      </c>
      <c r="D15" s="656">
        <f>SUM(D10:D14)</f>
        <v>0</v>
      </c>
      <c r="E15" s="656">
        <f>SUM(E10:E14)</f>
        <v>0</v>
      </c>
      <c r="F15" s="657">
        <f>SUM(F10:F14)</f>
        <v>7363282</v>
      </c>
      <c r="I15" s="658"/>
      <c r="J15" s="659">
        <f>SUM(J10:J14)</f>
        <v>16376</v>
      </c>
    </row>
    <row r="16" spans="1:15">
      <c r="B16" s="660"/>
      <c r="C16" s="424"/>
      <c r="J16" s="626"/>
    </row>
    <row r="17" spans="1:30" ht="12.75" customHeight="1">
      <c r="A17" s="623" t="s">
        <v>4</v>
      </c>
      <c r="B17" s="639"/>
      <c r="C17" s="424"/>
      <c r="J17" s="626"/>
    </row>
    <row r="18" spans="1:30">
      <c r="A18" s="424" t="s">
        <v>39</v>
      </c>
      <c r="B18" s="633">
        <f>'TSTCM FGD'!M29</f>
        <v>2143152</v>
      </c>
      <c r="C18" s="633">
        <f t="shared" ref="C18:C19" si="3">ROUND(B18/$C$6,0)</f>
        <v>4767</v>
      </c>
      <c r="D18" s="470">
        <f>'TSTCM FGD'!$F$29</f>
        <v>0</v>
      </c>
      <c r="E18" s="470"/>
      <c r="F18" s="470">
        <f t="shared" ref="F18:F19" si="4">B18-(SUM(D18:E18))</f>
        <v>2143152</v>
      </c>
      <c r="J18" s="638">
        <f>ROUND(F18/$C$6,0)</f>
        <v>4767</v>
      </c>
    </row>
    <row r="19" spans="1:30" ht="13.8" thickBot="1">
      <c r="A19" s="424" t="s">
        <v>40</v>
      </c>
      <c r="B19" s="639">
        <f>'TSTCM FGD'!M42</f>
        <v>964</v>
      </c>
      <c r="C19" s="434">
        <f t="shared" si="3"/>
        <v>2</v>
      </c>
      <c r="D19" s="447">
        <f>'TSTCM FGD'!$F$42</f>
        <v>0</v>
      </c>
      <c r="E19" s="447"/>
      <c r="F19" s="447">
        <f t="shared" si="4"/>
        <v>964</v>
      </c>
      <c r="J19" s="644">
        <f>ROUND(F19/$C$6,0)</f>
        <v>2</v>
      </c>
    </row>
    <row r="20" spans="1:30" ht="14.4" thickTop="1" thickBot="1">
      <c r="A20" s="655" t="s">
        <v>5</v>
      </c>
      <c r="B20" s="656">
        <f>SUM(B18:B19)</f>
        <v>2144116</v>
      </c>
      <c r="C20" s="656">
        <f>SUM(C18:C19)</f>
        <v>4769</v>
      </c>
      <c r="D20" s="501">
        <f>SUM(D18:D19)</f>
        <v>0</v>
      </c>
      <c r="E20" s="661">
        <f>SUM(E18:E19)</f>
        <v>0</v>
      </c>
      <c r="F20" s="662">
        <f>SUM(F18:F19)</f>
        <v>2144116</v>
      </c>
      <c r="G20" s="663" t="s">
        <v>26</v>
      </c>
      <c r="H20" s="664"/>
      <c r="J20" s="665">
        <f>SUM(J18:J19)</f>
        <v>4769</v>
      </c>
    </row>
    <row r="21" spans="1:30" ht="12.75" customHeight="1" thickTop="1">
      <c r="B21" s="666"/>
      <c r="C21" s="424"/>
      <c r="F21" s="667"/>
      <c r="J21" s="626"/>
    </row>
    <row r="22" spans="1:30" ht="14.25" customHeight="1" thickBot="1">
      <c r="A22" s="623" t="s">
        <v>6</v>
      </c>
      <c r="B22" s="666"/>
      <c r="C22" s="424"/>
      <c r="J22" s="626"/>
    </row>
    <row r="23" spans="1:30" ht="14.4" thickTop="1" thickBot="1">
      <c r="A23" s="655" t="s">
        <v>7</v>
      </c>
      <c r="B23" s="668">
        <f>'TSTCM FGD'!M47</f>
        <v>2787099</v>
      </c>
      <c r="C23" s="656">
        <f>ROUND(B23/$C$6,0)</f>
        <v>6199</v>
      </c>
      <c r="D23" s="501">
        <f>'TSTCM FGD'!F47</f>
        <v>0</v>
      </c>
      <c r="E23" s="661"/>
      <c r="F23" s="662">
        <f>B23-(SUM(D23:E23))</f>
        <v>2787099</v>
      </c>
      <c r="G23" s="669" t="s">
        <v>73</v>
      </c>
      <c r="H23" s="664"/>
      <c r="J23" s="670">
        <f>ROUND(F23/$C$6,0)</f>
        <v>6199</v>
      </c>
    </row>
    <row r="24" spans="1:30" ht="13.8" thickTop="1">
      <c r="B24" s="666"/>
      <c r="C24" s="424"/>
      <c r="J24" s="626"/>
    </row>
    <row r="25" spans="1:30">
      <c r="A25" s="623" t="s">
        <v>8</v>
      </c>
      <c r="B25" s="666"/>
      <c r="C25" s="424"/>
      <c r="J25" s="626"/>
    </row>
    <row r="26" spans="1:30">
      <c r="A26" s="424" t="s">
        <v>42</v>
      </c>
      <c r="B26" s="633">
        <f>'TSTCM FGD'!M50</f>
        <v>843</v>
      </c>
      <c r="C26" s="633">
        <f t="shared" ref="C26:C31" si="5">ROUND(B26/$C$6,0)</f>
        <v>2</v>
      </c>
      <c r="D26" s="470">
        <f>'TSTCM FGD'!F50</f>
        <v>0</v>
      </c>
      <c r="E26" s="470"/>
      <c r="F26" s="470">
        <f t="shared" ref="F26:F31" si="6">B26-(SUM(D26:E26))</f>
        <v>843</v>
      </c>
      <c r="J26" s="638">
        <f>ROUND(F26/$C$6,0)</f>
        <v>2</v>
      </c>
    </row>
    <row r="27" spans="1:30">
      <c r="A27" s="424" t="s">
        <v>9</v>
      </c>
      <c r="B27" s="639">
        <f>'TSTCM FGD'!M51</f>
        <v>2000</v>
      </c>
      <c r="C27" s="434">
        <f t="shared" si="5"/>
        <v>4</v>
      </c>
      <c r="D27" s="639">
        <f>'TSTCM FGD'!F51</f>
        <v>0</v>
      </c>
      <c r="E27" s="447"/>
      <c r="F27" s="447">
        <f t="shared" si="6"/>
        <v>2000</v>
      </c>
      <c r="J27" s="644">
        <f t="shared" ref="J27:J31" si="7">ROUND(F27/$C$6,0)</f>
        <v>4</v>
      </c>
    </row>
    <row r="28" spans="1:30" ht="13.8" thickBot="1">
      <c r="A28" s="424" t="s">
        <v>10</v>
      </c>
      <c r="B28" s="639">
        <f>'TSTCM FGD'!M52</f>
        <v>126356</v>
      </c>
      <c r="C28" s="434">
        <f t="shared" si="5"/>
        <v>281</v>
      </c>
      <c r="D28" s="639">
        <f>'TSTCM FGD'!F52</f>
        <v>0</v>
      </c>
      <c r="E28" s="447"/>
      <c r="F28" s="447">
        <f t="shared" si="6"/>
        <v>126356</v>
      </c>
      <c r="J28" s="644">
        <f t="shared" si="7"/>
        <v>281</v>
      </c>
    </row>
    <row r="29" spans="1:30" ht="13.8" thickBot="1">
      <c r="A29" s="424" t="s">
        <v>11</v>
      </c>
      <c r="B29" s="639">
        <f>'TSTCM FGD'!M53</f>
        <v>110373</v>
      </c>
      <c r="C29" s="434">
        <f t="shared" si="5"/>
        <v>245</v>
      </c>
      <c r="D29" s="639">
        <f>'TSTCM FGD'!F53</f>
        <v>0</v>
      </c>
      <c r="E29" s="447"/>
      <c r="F29" s="447">
        <f t="shared" si="6"/>
        <v>110373</v>
      </c>
      <c r="J29" s="644">
        <f t="shared" si="7"/>
        <v>245</v>
      </c>
      <c r="K29" s="1172" t="s">
        <v>664</v>
      </c>
      <c r="L29" s="1165"/>
      <c r="M29" s="1165"/>
      <c r="N29" s="1165"/>
      <c r="O29" s="1166"/>
    </row>
    <row r="30" spans="1:30" ht="13.8" thickBot="1">
      <c r="A30" s="424" t="s">
        <v>1376</v>
      </c>
      <c r="B30" s="671">
        <f>'TSTCM FGD'!M54</f>
        <v>294836</v>
      </c>
      <c r="C30" s="434">
        <f t="shared" si="5"/>
        <v>656</v>
      </c>
      <c r="D30" s="672">
        <f>B30</f>
        <v>294836</v>
      </c>
      <c r="E30" s="447"/>
      <c r="F30" s="447">
        <f t="shared" si="6"/>
        <v>0</v>
      </c>
      <c r="J30" s="644">
        <f t="shared" si="7"/>
        <v>0</v>
      </c>
      <c r="K30" s="1172" t="s">
        <v>643</v>
      </c>
      <c r="L30" s="1165"/>
      <c r="M30" s="1165"/>
      <c r="N30" s="1165"/>
      <c r="O30" s="1166"/>
    </row>
    <row r="31" spans="1:30" ht="13.5" customHeight="1" thickBot="1">
      <c r="A31" s="673" t="s">
        <v>43</v>
      </c>
      <c r="B31" s="639">
        <f>'TSTCM FGD'!M55</f>
        <v>0</v>
      </c>
      <c r="C31" s="434">
        <f t="shared" si="5"/>
        <v>0</v>
      </c>
      <c r="D31" s="639">
        <f>'TSTCM FGD'!F55</f>
        <v>0</v>
      </c>
      <c r="E31" s="447"/>
      <c r="F31" s="447">
        <f t="shared" si="6"/>
        <v>0</v>
      </c>
      <c r="G31" s="468"/>
      <c r="H31" s="468"/>
      <c r="I31" s="468"/>
      <c r="J31" s="644">
        <f t="shared" si="7"/>
        <v>0</v>
      </c>
      <c r="K31" s="1157" t="s">
        <v>651</v>
      </c>
      <c r="L31" s="1157" t="s">
        <v>652</v>
      </c>
      <c r="M31" s="1157" t="s">
        <v>653</v>
      </c>
      <c r="N31" s="1157" t="s">
        <v>1303</v>
      </c>
      <c r="O31" s="1157" t="s">
        <v>347</v>
      </c>
      <c r="P31" s="468"/>
      <c r="Q31" s="468"/>
      <c r="R31" s="674"/>
      <c r="S31" s="674"/>
      <c r="T31" s="674"/>
      <c r="U31" s="674"/>
      <c r="V31" s="674"/>
      <c r="W31" s="674"/>
      <c r="X31" s="674"/>
      <c r="Y31" s="674"/>
      <c r="Z31" s="674"/>
      <c r="AA31" s="674"/>
      <c r="AB31" s="674"/>
      <c r="AC31" s="674"/>
      <c r="AD31" s="674"/>
    </row>
    <row r="32" spans="1:30" ht="14.25" customHeight="1" thickTop="1" thickBot="1">
      <c r="A32" s="655" t="s">
        <v>3</v>
      </c>
      <c r="B32" s="656">
        <f>SUM(B26:B31)</f>
        <v>534408</v>
      </c>
      <c r="C32" s="656">
        <f>SUM(C26:C31)</f>
        <v>1188</v>
      </c>
      <c r="D32" s="675">
        <f>SUM(D26:D31)</f>
        <v>294836</v>
      </c>
      <c r="E32" s="675">
        <f>SUM(E26:E31)</f>
        <v>0</v>
      </c>
      <c r="F32" s="676">
        <f>SUM(F26:F31)</f>
        <v>239572</v>
      </c>
      <c r="G32" s="1169" t="s">
        <v>8</v>
      </c>
      <c r="H32" s="1170"/>
      <c r="I32" s="677" t="s">
        <v>1087</v>
      </c>
      <c r="J32" s="678">
        <f>SUM(J26:J31)</f>
        <v>532</v>
      </c>
      <c r="K32" s="1158"/>
      <c r="L32" s="1158"/>
      <c r="M32" s="1158"/>
      <c r="N32" s="1158" t="s">
        <v>654</v>
      </c>
      <c r="O32" s="1158" t="s">
        <v>347</v>
      </c>
    </row>
    <row r="33" spans="1:30" ht="13.8" thickTop="1">
      <c r="A33" s="679" t="s">
        <v>67</v>
      </c>
      <c r="B33" s="680">
        <f>B15+B20+B23+B32</f>
        <v>12828905</v>
      </c>
      <c r="C33" s="681">
        <f>C15+C20+C23+C32</f>
        <v>28532</v>
      </c>
      <c r="D33" s="680">
        <f>D15+D20+D23+D32</f>
        <v>294836</v>
      </c>
      <c r="E33" s="680">
        <f>E15+E20+E23+E32</f>
        <v>0</v>
      </c>
      <c r="F33" s="682">
        <f>F15+F20+F23+F32</f>
        <v>12534069</v>
      </c>
      <c r="G33" s="1178" t="s">
        <v>84</v>
      </c>
      <c r="H33" s="1178"/>
      <c r="I33" s="683">
        <f>ROUND($G$35/$C$6,0)</f>
        <v>27082</v>
      </c>
      <c r="J33" s="684">
        <f>J15+J20+J23+J32</f>
        <v>27876</v>
      </c>
      <c r="K33" s="1158"/>
      <c r="L33" s="1158"/>
      <c r="M33" s="1158"/>
      <c r="N33" s="1158"/>
      <c r="O33" s="1158"/>
    </row>
    <row r="34" spans="1:30" ht="13.8" thickBot="1">
      <c r="B34" s="685"/>
      <c r="C34" s="424"/>
      <c r="F34" s="428" t="s">
        <v>1086</v>
      </c>
      <c r="G34" s="686">
        <f>G14*-1</f>
        <v>-357565</v>
      </c>
      <c r="I34" s="677" t="s">
        <v>1089</v>
      </c>
      <c r="J34" s="687"/>
      <c r="K34" s="1159"/>
      <c r="L34" s="1159"/>
      <c r="M34" s="1159"/>
      <c r="N34" s="1159"/>
      <c r="O34" s="1159"/>
    </row>
    <row r="35" spans="1:30" ht="14.4" thickTop="1" thickBot="1">
      <c r="A35" s="629" t="s">
        <v>71</v>
      </c>
      <c r="B35" s="629"/>
      <c r="C35" s="629"/>
      <c r="D35" s="517"/>
      <c r="E35" s="517"/>
      <c r="F35" s="688" t="s">
        <v>1088</v>
      </c>
      <c r="G35" s="689">
        <f>F33+G34</f>
        <v>12176504</v>
      </c>
      <c r="I35" s="683">
        <f>ROUND($G$35/$I$8,0)</f>
        <v>513668</v>
      </c>
      <c r="K35" s="690"/>
      <c r="L35" s="690"/>
      <c r="M35" s="690"/>
      <c r="N35" s="690"/>
      <c r="O35" s="690"/>
    </row>
    <row r="36" spans="1:30" ht="13.8" thickTop="1">
      <c r="A36" s="691" t="s">
        <v>14</v>
      </c>
      <c r="B36" s="633">
        <f>'TSTCM FGD'!M60</f>
        <v>4496522</v>
      </c>
      <c r="C36" s="633">
        <f t="shared" ref="C36:C46" si="8">ROUND(B36/$C$6,0)</f>
        <v>10001</v>
      </c>
      <c r="D36" s="470">
        <f>'TSTCM FGD'!F60</f>
        <v>0</v>
      </c>
      <c r="E36" s="470"/>
      <c r="F36" s="470">
        <f t="shared" ref="F36:F46" si="9">B36-(SUM(D36:E36))</f>
        <v>4496522</v>
      </c>
      <c r="H36" s="692" t="s">
        <v>1407</v>
      </c>
      <c r="I36" s="693">
        <f>ROUND(F36/$C$6,0)</f>
        <v>10001</v>
      </c>
      <c r="J36" s="428" t="s">
        <v>665</v>
      </c>
      <c r="K36" s="470">
        <f>F36</f>
        <v>4496522</v>
      </c>
      <c r="L36" s="470">
        <f>K36</f>
        <v>4496522</v>
      </c>
      <c r="M36" s="470"/>
      <c r="N36" s="470"/>
      <c r="O36" s="470"/>
    </row>
    <row r="37" spans="1:30">
      <c r="A37" s="691" t="s">
        <v>15</v>
      </c>
      <c r="B37" s="639">
        <f>'TSTCM FGD'!M61</f>
        <v>0</v>
      </c>
      <c r="C37" s="434">
        <f t="shared" si="8"/>
        <v>0</v>
      </c>
      <c r="D37" s="639">
        <f>'TSTCM FGD'!F61</f>
        <v>0</v>
      </c>
      <c r="E37" s="447"/>
      <c r="F37" s="447">
        <f t="shared" si="9"/>
        <v>0</v>
      </c>
      <c r="J37" s="428" t="s">
        <v>666</v>
      </c>
      <c r="K37" s="458">
        <f>F37</f>
        <v>0</v>
      </c>
      <c r="L37" s="458">
        <f>K37</f>
        <v>0</v>
      </c>
      <c r="M37" s="458"/>
      <c r="N37" s="458"/>
      <c r="O37" s="458"/>
    </row>
    <row r="38" spans="1:30">
      <c r="A38" s="691" t="s">
        <v>16</v>
      </c>
      <c r="B38" s="639">
        <f>'TSTCM FGD'!M62</f>
        <v>0</v>
      </c>
      <c r="C38" s="434">
        <f t="shared" si="8"/>
        <v>0</v>
      </c>
      <c r="D38" s="639">
        <f>'TSTCM FGD'!F62</f>
        <v>0</v>
      </c>
      <c r="E38" s="639">
        <f>B38-D38</f>
        <v>0</v>
      </c>
      <c r="F38" s="447">
        <f t="shared" si="9"/>
        <v>0</v>
      </c>
      <c r="J38" s="428" t="s">
        <v>667</v>
      </c>
      <c r="K38" s="694"/>
      <c r="L38" s="465"/>
      <c r="M38" s="465" t="s">
        <v>1078</v>
      </c>
      <c r="N38" s="465"/>
      <c r="O38" s="695"/>
    </row>
    <row r="39" spans="1:30">
      <c r="A39" s="691" t="s">
        <v>17</v>
      </c>
      <c r="B39" s="639">
        <f>'TSTCM FGD'!M63</f>
        <v>913917</v>
      </c>
      <c r="C39" s="434">
        <f t="shared" si="8"/>
        <v>2033</v>
      </c>
      <c r="D39" s="639">
        <f>'TSTCM FGD'!F63</f>
        <v>0</v>
      </c>
      <c r="E39" s="447"/>
      <c r="F39" s="447">
        <f t="shared" si="9"/>
        <v>913917</v>
      </c>
      <c r="H39" s="692" t="s">
        <v>1408</v>
      </c>
      <c r="I39" s="693">
        <f>ROUND(F39/$C$6,0)</f>
        <v>2033</v>
      </c>
      <c r="J39" s="428" t="s">
        <v>668</v>
      </c>
      <c r="K39" s="458">
        <f t="shared" ref="K39:K43" si="10">F39</f>
        <v>913917</v>
      </c>
      <c r="L39" s="458">
        <f>K39</f>
        <v>913917</v>
      </c>
      <c r="M39" s="458"/>
      <c r="N39" s="458"/>
      <c r="O39" s="458"/>
    </row>
    <row r="40" spans="1:30">
      <c r="A40" s="691" t="s">
        <v>18</v>
      </c>
      <c r="B40" s="639">
        <f>'TSTCM FGD'!M64</f>
        <v>1177775</v>
      </c>
      <c r="C40" s="434">
        <f t="shared" si="8"/>
        <v>2620</v>
      </c>
      <c r="D40" s="639">
        <f>'TSTCM FGD'!F64</f>
        <v>0</v>
      </c>
      <c r="E40" s="447"/>
      <c r="F40" s="447">
        <f t="shared" si="9"/>
        <v>1177775</v>
      </c>
      <c r="J40" s="428" t="s">
        <v>669</v>
      </c>
      <c r="K40" s="458">
        <f t="shared" si="10"/>
        <v>1177775</v>
      </c>
      <c r="L40" s="458"/>
      <c r="M40" s="458">
        <f>K40</f>
        <v>1177775</v>
      </c>
      <c r="N40" s="458"/>
      <c r="O40" s="458"/>
    </row>
    <row r="41" spans="1:30">
      <c r="A41" s="691" t="s">
        <v>19</v>
      </c>
      <c r="B41" s="639">
        <f>'TSTCM FGD'!M65</f>
        <v>1334371</v>
      </c>
      <c r="C41" s="434">
        <f t="shared" si="8"/>
        <v>2968</v>
      </c>
      <c r="D41" s="639">
        <f>'TSTCM FGD'!F65</f>
        <v>0</v>
      </c>
      <c r="E41" s="447"/>
      <c r="F41" s="447">
        <f t="shared" si="9"/>
        <v>1334371</v>
      </c>
      <c r="H41" s="692" t="s">
        <v>1409</v>
      </c>
      <c r="I41" s="693">
        <f>ROUND(F41/$C$6,0)</f>
        <v>2968</v>
      </c>
      <c r="J41" s="428" t="s">
        <v>670</v>
      </c>
      <c r="K41" s="458">
        <f t="shared" si="10"/>
        <v>1334371</v>
      </c>
      <c r="L41" s="458"/>
      <c r="M41" s="458"/>
      <c r="N41" s="458">
        <f>K41</f>
        <v>1334371</v>
      </c>
      <c r="O41" s="458"/>
    </row>
    <row r="42" spans="1:30">
      <c r="A42" s="691" t="s">
        <v>20</v>
      </c>
      <c r="B42" s="639">
        <f>'TSTCM FGD'!M66</f>
        <v>911051</v>
      </c>
      <c r="C42" s="434">
        <f t="shared" si="8"/>
        <v>2026</v>
      </c>
      <c r="D42" s="639">
        <f>'TSTCM FGD'!F66</f>
        <v>0</v>
      </c>
      <c r="E42" s="447"/>
      <c r="F42" s="447">
        <f t="shared" si="9"/>
        <v>911051</v>
      </c>
      <c r="J42" s="428" t="s">
        <v>671</v>
      </c>
      <c r="K42" s="458">
        <f t="shared" si="10"/>
        <v>911051</v>
      </c>
      <c r="L42" s="458"/>
      <c r="M42" s="458"/>
      <c r="N42" s="458">
        <f>K42</f>
        <v>911051</v>
      </c>
      <c r="O42" s="458"/>
    </row>
    <row r="43" spans="1:30">
      <c r="A43" s="691" t="s">
        <v>21</v>
      </c>
      <c r="B43" s="639">
        <f>'TSTCM FGD'!M67</f>
        <v>1913817</v>
      </c>
      <c r="C43" s="434">
        <f t="shared" si="8"/>
        <v>4257</v>
      </c>
      <c r="D43" s="639">
        <f>'TSTCM FGD'!F67</f>
        <v>0</v>
      </c>
      <c r="E43" s="447"/>
      <c r="F43" s="447">
        <f t="shared" si="9"/>
        <v>1913817</v>
      </c>
      <c r="J43" s="428" t="s">
        <v>1055</v>
      </c>
      <c r="K43" s="458">
        <f t="shared" si="10"/>
        <v>1913817</v>
      </c>
      <c r="L43" s="458"/>
      <c r="M43" s="458">
        <f>K43</f>
        <v>1913817</v>
      </c>
      <c r="N43" s="458"/>
      <c r="O43" s="458"/>
    </row>
    <row r="44" spans="1:30">
      <c r="A44" s="691" t="s">
        <v>1377</v>
      </c>
      <c r="B44" s="639">
        <f>'TSTCM FGD'!M68</f>
        <v>560779</v>
      </c>
      <c r="C44" s="434">
        <f t="shared" si="8"/>
        <v>1247</v>
      </c>
      <c r="D44" s="672">
        <f>B44</f>
        <v>560779</v>
      </c>
      <c r="E44" s="447"/>
      <c r="F44" s="447">
        <f t="shared" si="9"/>
        <v>0</v>
      </c>
      <c r="J44" s="428" t="s">
        <v>672</v>
      </c>
      <c r="K44" s="694"/>
      <c r="L44" s="465"/>
      <c r="M44" s="465" t="s">
        <v>1078</v>
      </c>
      <c r="N44" s="465"/>
      <c r="O44" s="695"/>
    </row>
    <row r="45" spans="1:30">
      <c r="A45" s="691" t="s">
        <v>60</v>
      </c>
      <c r="B45" s="639">
        <f>'TSTCM FGD'!M69</f>
        <v>491748</v>
      </c>
      <c r="C45" s="434">
        <f t="shared" si="8"/>
        <v>1094</v>
      </c>
      <c r="D45" s="639">
        <f>'TSTCM FGD'!F69</f>
        <v>117707</v>
      </c>
      <c r="E45" s="447"/>
      <c r="F45" s="447">
        <f t="shared" si="9"/>
        <v>374041</v>
      </c>
      <c r="J45" s="428" t="s">
        <v>673</v>
      </c>
      <c r="K45" s="458">
        <f t="shared" ref="K45:K46" si="11">F45</f>
        <v>374041</v>
      </c>
      <c r="L45" s="458"/>
      <c r="M45" s="458"/>
      <c r="N45" s="458"/>
      <c r="O45" s="458">
        <f>K45</f>
        <v>374041</v>
      </c>
    </row>
    <row r="46" spans="1:30" ht="13.8" thickBot="1">
      <c r="A46" s="424" t="s">
        <v>1627</v>
      </c>
      <c r="B46" s="639">
        <f>'TSTCM FGD'!M70</f>
        <v>94086</v>
      </c>
      <c r="C46" s="434">
        <f t="shared" si="8"/>
        <v>209</v>
      </c>
      <c r="D46" s="639">
        <f>'TSTCM FGD'!F70</f>
        <v>0</v>
      </c>
      <c r="E46" s="447"/>
      <c r="F46" s="447">
        <f t="shared" si="9"/>
        <v>94086</v>
      </c>
      <c r="G46" s="468"/>
      <c r="H46" s="692" t="s">
        <v>1410</v>
      </c>
      <c r="I46" s="693">
        <f>ROUND(SUM(F37+F40+F42+F43+F45+F46)/$C$6,0)</f>
        <v>9944</v>
      </c>
      <c r="J46" s="468" t="s">
        <v>347</v>
      </c>
      <c r="K46" s="458">
        <f t="shared" si="11"/>
        <v>94086</v>
      </c>
      <c r="L46" s="696"/>
      <c r="M46" s="696"/>
      <c r="N46" s="696"/>
      <c r="O46" s="458">
        <f>K46</f>
        <v>94086</v>
      </c>
      <c r="P46" s="468"/>
      <c r="Q46" s="468"/>
      <c r="R46" s="674"/>
      <c r="S46" s="674"/>
      <c r="T46" s="674"/>
      <c r="U46" s="674"/>
      <c r="V46" s="674"/>
      <c r="W46" s="674"/>
      <c r="X46" s="674"/>
      <c r="Y46" s="674"/>
      <c r="Z46" s="674"/>
      <c r="AA46" s="674"/>
      <c r="AB46" s="674"/>
      <c r="AC46" s="674"/>
      <c r="AD46" s="674"/>
    </row>
    <row r="47" spans="1:30" ht="15" customHeight="1" thickTop="1" thickBot="1">
      <c r="A47" s="697" t="s">
        <v>68</v>
      </c>
      <c r="B47" s="681">
        <f>SUM(B36:B46)</f>
        <v>11894066</v>
      </c>
      <c r="C47" s="681">
        <f>SUM(C36:C46)</f>
        <v>26455</v>
      </c>
      <c r="D47" s="698">
        <f>SUM(D36:D46)</f>
        <v>678486</v>
      </c>
      <c r="E47" s="699">
        <f>SUM(E36:E46)</f>
        <v>0</v>
      </c>
      <c r="F47" s="700">
        <f>SUM(F36:F46)</f>
        <v>11215580</v>
      </c>
      <c r="G47" s="1150" t="s">
        <v>1091</v>
      </c>
      <c r="H47" s="1151"/>
      <c r="I47" s="701" t="s">
        <v>1090</v>
      </c>
      <c r="J47" s="468" t="s">
        <v>674</v>
      </c>
      <c r="K47" s="702">
        <f>SUM(K36:K46)</f>
        <v>11215580</v>
      </c>
      <c r="L47" s="702">
        <f>SUM(L36:L46)</f>
        <v>5410439</v>
      </c>
      <c r="M47" s="702">
        <f>SUM(M36:M46)</f>
        <v>3091592</v>
      </c>
      <c r="N47" s="702">
        <f>SUM(N36:N46)</f>
        <v>2245422</v>
      </c>
      <c r="O47" s="702">
        <f>SUM(O36:O46)</f>
        <v>468127</v>
      </c>
    </row>
    <row r="48" spans="1:30" ht="14.25" customHeight="1" thickTop="1" thickBot="1">
      <c r="B48" s="685"/>
      <c r="C48" s="424"/>
      <c r="F48" s="649"/>
      <c r="G48" s="1152"/>
      <c r="H48" s="1153"/>
      <c r="I48" s="703">
        <f>ROUND(F47/C6,0)</f>
        <v>24945</v>
      </c>
      <c r="J48" s="1160" t="s">
        <v>675</v>
      </c>
      <c r="K48" s="696"/>
      <c r="L48" s="696"/>
      <c r="M48" s="696"/>
      <c r="N48" s="696"/>
      <c r="O48" s="696"/>
    </row>
    <row r="49" spans="1:30" ht="12.75" customHeight="1" thickBot="1">
      <c r="A49" s="623" t="s">
        <v>23</v>
      </c>
      <c r="B49" s="632"/>
      <c r="C49" s="424"/>
      <c r="F49" s="704"/>
      <c r="G49" s="1152"/>
      <c r="H49" s="1153"/>
      <c r="I49" s="658"/>
      <c r="J49" s="1160"/>
      <c r="K49" s="705">
        <f>ROUND(K47/$C$6,2)</f>
        <v>24945.13</v>
      </c>
      <c r="L49" s="705">
        <f t="shared" ref="L49:O49" si="12">ROUND(L47/$C$6,2)</f>
        <v>12033.63</v>
      </c>
      <c r="M49" s="705">
        <f t="shared" si="12"/>
        <v>6876.16</v>
      </c>
      <c r="N49" s="705">
        <f t="shared" si="12"/>
        <v>4994.1499999999996</v>
      </c>
      <c r="O49" s="705">
        <f t="shared" si="12"/>
        <v>1041.18</v>
      </c>
      <c r="P49" s="468"/>
      <c r="Q49" s="468"/>
      <c r="R49" s="674"/>
      <c r="S49" s="674"/>
      <c r="T49" s="674"/>
      <c r="U49" s="674"/>
      <c r="V49" s="674"/>
      <c r="W49" s="674"/>
      <c r="X49" s="674"/>
      <c r="Y49" s="674"/>
      <c r="Z49" s="674"/>
      <c r="AA49" s="674"/>
      <c r="AB49" s="674"/>
      <c r="AC49" s="674"/>
      <c r="AD49" s="674"/>
    </row>
    <row r="50" spans="1:30" ht="13.8" thickBot="1">
      <c r="A50" s="424" t="s">
        <v>61</v>
      </c>
      <c r="B50" s="639">
        <f>'TSTCM FGD'!M74</f>
        <v>-97163</v>
      </c>
      <c r="C50" s="633">
        <f t="shared" ref="C50:C53" si="13">ROUND(B50/$C$6,0)</f>
        <v>-216</v>
      </c>
      <c r="D50" s="470">
        <f>'TSTCM FGD'!F74</f>
        <v>0</v>
      </c>
      <c r="E50" s="470"/>
      <c r="F50" s="706">
        <f t="shared" ref="F50" si="14">B50-(SUM(D50:E50))</f>
        <v>-97163</v>
      </c>
      <c r="G50" s="1154"/>
      <c r="H50" s="1155"/>
      <c r="I50" s="658"/>
      <c r="J50" s="468"/>
      <c r="K50" s="468"/>
      <c r="L50" s="468"/>
      <c r="M50" s="468"/>
      <c r="N50" s="468"/>
      <c r="O50" s="468"/>
      <c r="P50" s="468"/>
      <c r="Q50" s="468"/>
      <c r="R50" s="674"/>
      <c r="S50" s="674"/>
      <c r="T50" s="674"/>
      <c r="U50" s="674"/>
      <c r="V50" s="674"/>
      <c r="W50" s="674"/>
      <c r="X50" s="674"/>
      <c r="Y50" s="674"/>
      <c r="Z50" s="674"/>
      <c r="AA50" s="674"/>
      <c r="AB50" s="674"/>
      <c r="AC50" s="674"/>
      <c r="AD50" s="674"/>
    </row>
    <row r="51" spans="1:30" ht="13.8" thickTop="1">
      <c r="A51" s="424" t="s">
        <v>627</v>
      </c>
      <c r="B51" s="639">
        <f>'TSTCM FGD'!M75</f>
        <v>-94413</v>
      </c>
      <c r="C51" s="434">
        <f t="shared" si="13"/>
        <v>-210</v>
      </c>
      <c r="D51" s="666">
        <f>'TSTCM FGD'!F75</f>
        <v>195674</v>
      </c>
      <c r="E51" s="632"/>
      <c r="F51" s="447">
        <f t="shared" ref="F51:F53" si="15">B51-(SUM(D51:E51))</f>
        <v>-290087</v>
      </c>
      <c r="K51" s="707"/>
      <c r="L51" s="707"/>
      <c r="M51" s="707"/>
      <c r="N51" s="707"/>
      <c r="O51" s="707"/>
    </row>
    <row r="52" spans="1:30">
      <c r="A52" s="424" t="s">
        <v>50</v>
      </c>
      <c r="B52" s="639">
        <f>'TSTCM FGD'!M76</f>
        <v>0</v>
      </c>
      <c r="C52" s="434">
        <f t="shared" si="13"/>
        <v>0</v>
      </c>
      <c r="D52" s="666">
        <f>'TSTCM FGD'!F76</f>
        <v>0</v>
      </c>
      <c r="E52" s="632"/>
      <c r="F52" s="447">
        <f t="shared" si="15"/>
        <v>0</v>
      </c>
      <c r="J52" s="468"/>
      <c r="K52" s="468"/>
      <c r="L52" s="468"/>
      <c r="M52" s="468"/>
      <c r="N52" s="468"/>
      <c r="O52" s="468"/>
    </row>
    <row r="53" spans="1:30" ht="12" customHeight="1">
      <c r="A53" s="424" t="s">
        <v>46</v>
      </c>
      <c r="B53" s="639">
        <f>'TSTCM FGD'!M77</f>
        <v>-64234</v>
      </c>
      <c r="C53" s="434">
        <f t="shared" si="13"/>
        <v>-143</v>
      </c>
      <c r="D53" s="666">
        <f>'TSTCM FGD'!F77</f>
        <v>-12768</v>
      </c>
      <c r="E53" s="632"/>
      <c r="F53" s="447">
        <f t="shared" si="15"/>
        <v>-51466</v>
      </c>
      <c r="G53" s="468"/>
      <c r="J53" s="468"/>
      <c r="K53" s="468"/>
      <c r="L53" s="468"/>
      <c r="M53" s="468"/>
      <c r="N53" s="468"/>
      <c r="O53" s="468"/>
      <c r="P53" s="468"/>
      <c r="Q53" s="468"/>
      <c r="R53" s="674"/>
      <c r="S53" s="674"/>
      <c r="T53" s="674"/>
      <c r="U53" s="674"/>
      <c r="V53" s="674"/>
      <c r="W53" s="674"/>
      <c r="X53" s="674"/>
      <c r="Y53" s="674"/>
      <c r="Z53" s="674"/>
      <c r="AA53" s="674"/>
      <c r="AB53" s="674"/>
      <c r="AC53" s="674"/>
      <c r="AD53" s="674"/>
    </row>
    <row r="54" spans="1:30">
      <c r="A54" s="655" t="s">
        <v>3</v>
      </c>
      <c r="B54" s="656">
        <f>SUM(B50:B53)</f>
        <v>-255810</v>
      </c>
      <c r="C54" s="656">
        <f>SUM(C50:C53)</f>
        <v>-569</v>
      </c>
      <c r="D54" s="656">
        <f>SUM(D50:D53)</f>
        <v>182906</v>
      </c>
      <c r="E54" s="656">
        <f>SUM(E50:E53)</f>
        <v>0</v>
      </c>
      <c r="F54" s="708">
        <f>SUM(F50:F53)</f>
        <v>-438716</v>
      </c>
      <c r="J54" s="468"/>
      <c r="K54" s="468"/>
      <c r="L54" s="468"/>
      <c r="M54" s="468"/>
      <c r="N54" s="468"/>
      <c r="O54" s="468"/>
    </row>
    <row r="55" spans="1:30">
      <c r="B55" s="632"/>
      <c r="C55" s="424"/>
    </row>
    <row r="56" spans="1:30">
      <c r="A56" s="623" t="s">
        <v>24</v>
      </c>
      <c r="B56" s="632"/>
      <c r="C56" s="424"/>
      <c r="F56" s="468"/>
      <c r="G56" s="468"/>
      <c r="H56" s="468"/>
      <c r="I56" s="468"/>
      <c r="J56" s="468"/>
      <c r="K56" s="468"/>
      <c r="L56" s="468"/>
      <c r="M56" s="468"/>
      <c r="N56" s="468"/>
      <c r="O56" s="468"/>
      <c r="P56" s="468"/>
      <c r="Q56" s="468"/>
      <c r="R56" s="674"/>
      <c r="S56" s="674"/>
      <c r="T56" s="674"/>
      <c r="U56" s="674"/>
      <c r="V56" s="674"/>
      <c r="W56" s="674"/>
      <c r="X56" s="674"/>
      <c r="Y56" s="674"/>
      <c r="Z56" s="674"/>
      <c r="AA56" s="674"/>
      <c r="AB56" s="674"/>
      <c r="AC56" s="674"/>
      <c r="AD56" s="674"/>
    </row>
    <row r="57" spans="1:30">
      <c r="A57" s="424" t="s">
        <v>47</v>
      </c>
      <c r="B57" s="639">
        <f>'TSTCM FGD'!M81</f>
        <v>0</v>
      </c>
      <c r="C57" s="633">
        <f t="shared" ref="C57:C58" si="16">ROUND(B57/$C$6,0)</f>
        <v>0</v>
      </c>
      <c r="D57" s="470">
        <f>'TSTCM FGD'!F81</f>
        <v>0</v>
      </c>
      <c r="E57" s="470"/>
      <c r="F57" s="470">
        <f t="shared" ref="F57:F58" si="17">B57-(SUM(D57:E57))</f>
        <v>0</v>
      </c>
    </row>
    <row r="58" spans="1:30">
      <c r="A58" s="424" t="s">
        <v>48</v>
      </c>
      <c r="B58" s="639">
        <f>'TSTCM FGD'!M82</f>
        <v>0</v>
      </c>
      <c r="C58" s="434">
        <f t="shared" si="16"/>
        <v>0</v>
      </c>
      <c r="D58" s="666">
        <f>'TSTCM FGD'!F82</f>
        <v>0</v>
      </c>
      <c r="E58" s="632"/>
      <c r="F58" s="447">
        <f t="shared" si="17"/>
        <v>0</v>
      </c>
      <c r="G58" s="468"/>
      <c r="H58" s="468"/>
      <c r="I58" s="468"/>
      <c r="J58" s="468"/>
      <c r="K58" s="468"/>
      <c r="L58" s="468"/>
      <c r="M58" s="468"/>
      <c r="N58" s="468"/>
      <c r="O58" s="468"/>
      <c r="P58" s="468"/>
      <c r="Q58" s="468"/>
      <c r="R58" s="674"/>
      <c r="S58" s="674"/>
      <c r="T58" s="674"/>
      <c r="U58" s="674"/>
      <c r="V58" s="674"/>
      <c r="W58" s="674"/>
      <c r="X58" s="674"/>
      <c r="Y58" s="674"/>
      <c r="Z58" s="674"/>
      <c r="AA58" s="674"/>
      <c r="AB58" s="674"/>
      <c r="AC58" s="674"/>
      <c r="AD58" s="674"/>
    </row>
    <row r="59" spans="1:30">
      <c r="A59" s="655" t="s">
        <v>3</v>
      </c>
      <c r="B59" s="656">
        <f>SUM(B57:B58)</f>
        <v>0</v>
      </c>
      <c r="C59" s="656">
        <f>SUM(C57:C58)</f>
        <v>0</v>
      </c>
      <c r="D59" s="656">
        <f>SUM(D57:D58)</f>
        <v>0</v>
      </c>
      <c r="E59" s="656">
        <f>SUM(E57:E58)</f>
        <v>0</v>
      </c>
      <c r="F59" s="656">
        <f>SUM(F57:F58)</f>
        <v>0</v>
      </c>
    </row>
    <row r="60" spans="1:30">
      <c r="B60" s="632"/>
      <c r="C60" s="424"/>
    </row>
    <row r="61" spans="1:30" ht="13.8" thickBot="1">
      <c r="A61" s="709" t="s">
        <v>626</v>
      </c>
      <c r="B61" s="710">
        <f>B33-B47+B54+B59</f>
        <v>679029</v>
      </c>
      <c r="C61" s="710">
        <f>C33-C47+C54+C59</f>
        <v>1508</v>
      </c>
      <c r="D61" s="710">
        <f>D33-D47+D54+D59</f>
        <v>-200744</v>
      </c>
      <c r="E61" s="710">
        <f>E33-E47+E54+E59</f>
        <v>0</v>
      </c>
      <c r="F61" s="710">
        <f>F33-F47+F54+F59</f>
        <v>879773</v>
      </c>
    </row>
    <row r="62" spans="1:30" ht="13.8" thickTop="1">
      <c r="B62" s="428"/>
    </row>
    <row r="63" spans="1:30">
      <c r="B63" s="428"/>
      <c r="D63" s="470"/>
    </row>
    <row r="64" spans="1:30">
      <c r="B64" s="428"/>
    </row>
    <row r="65" spans="2:6">
      <c r="B65" s="711">
        <f>'TSTCM FGD'!M85</f>
        <v>679029</v>
      </c>
      <c r="C65" s="424"/>
      <c r="D65" s="711">
        <f>'TSTCM FGD'!F85</f>
        <v>-200744</v>
      </c>
      <c r="E65" s="711">
        <f>'TSTCM FGD'!M62*-1</f>
        <v>0</v>
      </c>
      <c r="F65" s="424"/>
    </row>
    <row r="66" spans="2:6">
      <c r="B66" s="711"/>
      <c r="C66" s="424"/>
      <c r="D66" s="711">
        <f>'TSTCM FGD'!F68</f>
        <v>560779</v>
      </c>
      <c r="E66" s="711">
        <f>+$D$38</f>
        <v>0</v>
      </c>
      <c r="F66" s="711"/>
    </row>
    <row r="67" spans="2:6">
      <c r="B67" s="712"/>
      <c r="C67" s="424"/>
      <c r="D67" s="712">
        <f>-'TSTCM FGD'!M68</f>
        <v>-560779</v>
      </c>
      <c r="E67" s="712"/>
      <c r="F67" s="711"/>
    </row>
    <row r="68" spans="2:6">
      <c r="B68" s="711">
        <f>SUM(B65:B67)</f>
        <v>679029</v>
      </c>
      <c r="C68" s="424"/>
      <c r="D68" s="711">
        <f>SUM(D65:D67)</f>
        <v>-200744</v>
      </c>
      <c r="E68" s="711">
        <f>SUM(E65:E67)</f>
        <v>0</v>
      </c>
      <c r="F68" s="711">
        <f>B68-D68-E68</f>
        <v>879773</v>
      </c>
    </row>
    <row r="69" spans="2:6">
      <c r="B69" s="711"/>
      <c r="C69" s="424"/>
      <c r="D69" s="711">
        <f>'TSTCM FGD'!F54*-1</f>
        <v>-294836</v>
      </c>
      <c r="E69" s="711"/>
      <c r="F69" s="711"/>
    </row>
    <row r="70" spans="2:6" ht="12.75" customHeight="1">
      <c r="B70" s="712"/>
      <c r="C70" s="673"/>
      <c r="D70" s="712">
        <f>'TSTCM FGD'!M54</f>
        <v>294836</v>
      </c>
      <c r="E70" s="712"/>
      <c r="F70" s="712">
        <f>-D70-D69</f>
        <v>0</v>
      </c>
    </row>
    <row r="71" spans="2:6" ht="12.75" customHeight="1">
      <c r="B71" s="711">
        <f>SUM(B68:B70)</f>
        <v>679029</v>
      </c>
      <c r="C71" s="424"/>
      <c r="D71" s="711">
        <f>SUM(D68:D70)</f>
        <v>-200744</v>
      </c>
      <c r="E71" s="711">
        <f>SUM(E68:E70)</f>
        <v>0</v>
      </c>
      <c r="F71" s="711">
        <f>SUM(F68:F70)</f>
        <v>879773</v>
      </c>
    </row>
    <row r="72" spans="2:6" ht="12.75" customHeight="1">
      <c r="B72" s="711"/>
      <c r="C72" s="424"/>
      <c r="D72" s="711"/>
      <c r="E72" s="711"/>
      <c r="F72" s="711"/>
    </row>
    <row r="73" spans="2:6" ht="12.75" customHeight="1">
      <c r="B73" s="470">
        <f>B61-B71</f>
        <v>0</v>
      </c>
      <c r="C73" s="424"/>
      <c r="D73" s="470">
        <f>D61-D71</f>
        <v>0</v>
      </c>
      <c r="E73" s="470">
        <f>E61-E71</f>
        <v>0</v>
      </c>
      <c r="F73" s="470">
        <f>F61-F71</f>
        <v>0</v>
      </c>
    </row>
    <row r="74" spans="2:6" ht="12.75" customHeight="1">
      <c r="C74" s="424"/>
      <c r="F74" s="713" t="str">
        <f>IF(F73=0,"Balanced","Error")</f>
        <v>Balanced</v>
      </c>
    </row>
  </sheetData>
  <mergeCells count="16">
    <mergeCell ref="K29:O29"/>
    <mergeCell ref="G47:H50"/>
    <mergeCell ref="L31:L34"/>
    <mergeCell ref="G32:H32"/>
    <mergeCell ref="G33:H33"/>
    <mergeCell ref="K31:K34"/>
    <mergeCell ref="M31:M34"/>
    <mergeCell ref="N31:N34"/>
    <mergeCell ref="K30:O30"/>
    <mergeCell ref="O31:O34"/>
    <mergeCell ref="J48:J49"/>
    <mergeCell ref="E4:E5"/>
    <mergeCell ref="D4:D5"/>
    <mergeCell ref="D1:E1"/>
    <mergeCell ref="F1:I1"/>
    <mergeCell ref="J1:O1"/>
  </mergeCells>
  <hyperlinks>
    <hyperlink ref="D1:E1" location="Index!A1" display="Return to Index" xr:uid="{00000000-0004-0000-2F00-000000000000}"/>
  </hyperlinks>
  <printOptions horizontalCentered="1"/>
  <pageMargins left="0.25" right="0.25" top="0.25" bottom="0.25" header="0.3" footer="0.25"/>
  <pageSetup scale="92" fitToHeight="2" orientation="portrait" r:id="rId1"/>
  <headerFooter alignWithMargins="0"/>
  <rowBreaks count="1" manualBreakCount="1">
    <brk id="62" max="1" man="1"/>
  </row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indexed="11"/>
    <pageSetUpPr fitToPage="1"/>
  </sheetPr>
  <dimension ref="A1:AE119"/>
  <sheetViews>
    <sheetView showGridLines="0" topLeftCell="B2" zoomScale="75" zoomScaleNormal="75" workbookViewId="0">
      <pane xSplit="2" ySplit="7" topLeftCell="D9" activePane="bottomRight" state="frozen"/>
      <selection activeCell="I90" sqref="I90"/>
      <selection pane="topRight" activeCell="I90" sqref="I90"/>
      <selection pane="bottomLeft" activeCell="I90" sqref="I90"/>
      <selection pane="bottomRight" activeCell="I90" sqref="I90"/>
    </sheetView>
  </sheetViews>
  <sheetFormatPr defaultColWidth="9.109375" defaultRowHeight="13.2"/>
  <cols>
    <col min="1" max="1" width="7" style="438" hidden="1" customWidth="1"/>
    <col min="2" max="2" width="60.109375" style="444" customWidth="1"/>
    <col min="3" max="3" width="60.109375" style="444" hidden="1" customWidth="1"/>
    <col min="4" max="4" width="15.5546875" style="444" customWidth="1"/>
    <col min="5" max="5" width="14.6640625" style="444" customWidth="1"/>
    <col min="6" max="6" width="15.109375" style="444" customWidth="1"/>
    <col min="7" max="7" width="16" style="444" customWidth="1"/>
    <col min="8" max="8" width="12.6640625" style="444" customWidth="1"/>
    <col min="9" max="9" width="17.44140625" style="444" customWidth="1"/>
    <col min="10" max="10" width="15.5546875" style="444" customWidth="1"/>
    <col min="11" max="11" width="16" style="444" customWidth="1"/>
    <col min="12" max="12" width="15.5546875" style="444" customWidth="1"/>
    <col min="13" max="13" width="20.88671875" style="444" customWidth="1"/>
    <col min="14" max="14" width="5" style="444" customWidth="1"/>
    <col min="15" max="15" width="17.88671875" style="428" customWidth="1"/>
    <col min="16" max="16" width="21.6640625" style="428" customWidth="1"/>
    <col min="17" max="17" width="16.44140625" style="428" customWidth="1"/>
    <col min="18" max="18" width="16.5546875" style="428" customWidth="1"/>
    <col min="19" max="19" width="1.6640625" style="428" customWidth="1"/>
    <col min="20" max="20" width="16.6640625" style="428" customWidth="1"/>
    <col min="21" max="21" width="17" style="428" customWidth="1"/>
    <col min="22" max="22" width="16.88671875" style="428" customWidth="1"/>
    <col min="23" max="23" width="16.6640625" style="428" customWidth="1"/>
    <col min="24" max="24" width="16.88671875" style="428" customWidth="1"/>
    <col min="25" max="25" width="1.88671875" style="428" customWidth="1"/>
    <col min="26" max="26" width="26.44140625" style="428" customWidth="1"/>
    <col min="27" max="27" width="17" style="428" customWidth="1"/>
    <col min="28" max="28" width="16.6640625" style="428" customWidth="1"/>
    <col min="29" max="29" width="18.88671875" style="428" customWidth="1"/>
    <col min="30" max="30" width="22.33203125" style="428" customWidth="1"/>
    <col min="31" max="31" width="9.109375" style="428"/>
    <col min="32" max="16384" width="9.109375" style="444"/>
  </cols>
  <sheetData>
    <row r="1" spans="1:31" s="438" customFormat="1" ht="12.75" hidden="1" customHeight="1">
      <c r="A1" s="438">
        <v>0</v>
      </c>
      <c r="B1" s="438" t="s">
        <v>1129</v>
      </c>
      <c r="D1" s="438">
        <v>2</v>
      </c>
      <c r="E1" s="438">
        <v>3</v>
      </c>
      <c r="F1" s="438">
        <v>4</v>
      </c>
      <c r="G1" s="438">
        <v>5</v>
      </c>
      <c r="H1" s="438">
        <v>6</v>
      </c>
      <c r="I1" s="438">
        <v>7</v>
      </c>
      <c r="J1" s="438">
        <v>8</v>
      </c>
      <c r="K1" s="438">
        <v>9</v>
      </c>
      <c r="L1" s="438">
        <v>10</v>
      </c>
      <c r="M1" s="438">
        <v>11</v>
      </c>
      <c r="N1" s="438">
        <v>12</v>
      </c>
      <c r="O1" s="439"/>
      <c r="P1" s="439"/>
      <c r="Q1" s="439"/>
      <c r="R1" s="439"/>
      <c r="S1" s="439"/>
      <c r="T1" s="439"/>
      <c r="U1" s="439"/>
      <c r="V1" s="439"/>
      <c r="W1" s="439"/>
      <c r="X1" s="439"/>
      <c r="Y1" s="439"/>
      <c r="Z1" s="439"/>
      <c r="AA1" s="439"/>
      <c r="AB1" s="439"/>
      <c r="AC1" s="439">
        <v>12</v>
      </c>
      <c r="AD1" s="439">
        <v>13</v>
      </c>
      <c r="AE1" s="439"/>
    </row>
    <row r="2" spans="1:31" ht="21.6" thickBot="1">
      <c r="A2" s="438">
        <v>1</v>
      </c>
      <c r="B2" s="1175" t="str">
        <f>'TSTCM Chrts'!$A$1</f>
        <v>Texas State Technical College - Marshall</v>
      </c>
      <c r="C2" s="1175"/>
      <c r="D2" s="1175"/>
      <c r="E2" s="1175"/>
      <c r="F2" s="1175"/>
      <c r="G2" s="440"/>
      <c r="H2" s="441"/>
      <c r="I2" s="442" t="str">
        <f>IF($B$2&lt;&gt;Input!$H$11,"Name Mismatch","")</f>
        <v/>
      </c>
      <c r="J2" s="441"/>
      <c r="K2" s="441"/>
      <c r="L2" s="441"/>
      <c r="M2" s="443"/>
      <c r="O2" s="426" t="s">
        <v>1079</v>
      </c>
      <c r="P2" s="445"/>
      <c r="Z2" s="446"/>
    </row>
    <row r="3" spans="1:31" ht="21">
      <c r="A3" s="438">
        <v>2</v>
      </c>
      <c r="B3" s="1175" t="str">
        <f>'Smmy LIT-TSTC Chrts'!$A$2</f>
        <v>For the Year Ended August 31, 2022</v>
      </c>
      <c r="C3" s="1175"/>
      <c r="D3" s="1175"/>
      <c r="E3" s="1175"/>
      <c r="F3" s="1175"/>
      <c r="G3" s="441"/>
      <c r="H3" s="441"/>
      <c r="I3" s="441"/>
      <c r="J3" s="441"/>
      <c r="K3" s="441"/>
      <c r="L3" s="441"/>
      <c r="M3" s="443"/>
      <c r="O3" s="447"/>
    </row>
    <row r="4" spans="1:31" ht="21">
      <c r="A4" s="438">
        <v>3</v>
      </c>
      <c r="B4" s="1175" t="str">
        <f>'Smmy LIT-TSTC Chrts'!$A$3</f>
        <v>Source: FY 2022 Annual Financial Report</v>
      </c>
      <c r="C4" s="1175"/>
      <c r="D4" s="1175"/>
      <c r="E4" s="1175"/>
      <c r="F4" s="1175"/>
      <c r="G4" s="441"/>
      <c r="H4" s="441"/>
      <c r="I4" s="441"/>
      <c r="J4" s="441"/>
      <c r="K4" s="441"/>
      <c r="L4" s="441"/>
      <c r="M4" s="443"/>
      <c r="O4" s="447"/>
      <c r="P4" s="1209" t="s">
        <v>93</v>
      </c>
      <c r="Q4" s="1210"/>
      <c r="T4" s="445" t="s">
        <v>161</v>
      </c>
    </row>
    <row r="5" spans="1:31">
      <c r="A5" s="438">
        <v>4</v>
      </c>
      <c r="B5" s="440"/>
      <c r="C5" s="440"/>
      <c r="D5" s="440"/>
      <c r="E5" s="440"/>
      <c r="F5" s="440"/>
      <c r="G5" s="440"/>
      <c r="H5" s="440"/>
      <c r="I5" s="440"/>
      <c r="J5" s="440"/>
      <c r="K5" s="440"/>
      <c r="L5" s="440"/>
      <c r="M5" s="448"/>
      <c r="O5" s="439"/>
    </row>
    <row r="6" spans="1:31">
      <c r="A6" s="438">
        <v>5</v>
      </c>
      <c r="B6" s="1173" t="str">
        <f>'Smmy LIT-TSTC Chrts'!$C$32</f>
        <v>Detail Worksheet FY 2022</v>
      </c>
      <c r="C6" s="1173"/>
      <c r="D6" s="1174"/>
      <c r="E6" s="1174"/>
      <c r="F6" s="1174"/>
      <c r="G6" s="1174"/>
      <c r="H6" s="1174"/>
      <c r="I6" s="1174"/>
      <c r="J6" s="1174"/>
      <c r="K6" s="1174"/>
      <c r="L6" s="1174"/>
      <c r="M6" s="1174"/>
      <c r="O6" s="439"/>
    </row>
    <row r="7" spans="1:31">
      <c r="A7" s="438">
        <v>6</v>
      </c>
      <c r="B7" s="449"/>
      <c r="C7" s="449"/>
      <c r="D7" s="440"/>
      <c r="E7" s="440"/>
      <c r="F7" s="440"/>
      <c r="G7" s="440"/>
      <c r="H7" s="440"/>
      <c r="I7" s="440"/>
      <c r="J7" s="440"/>
      <c r="K7" s="440"/>
      <c r="L7" s="440"/>
      <c r="M7" s="450" t="str">
        <f>'Smmy LIT-TSTC Chrts'!$C$33</f>
        <v>FY 2022</v>
      </c>
      <c r="P7" s="451"/>
      <c r="Q7" s="442"/>
      <c r="R7" s="442"/>
      <c r="S7" s="442"/>
      <c r="T7" s="442"/>
      <c r="U7" s="442"/>
      <c r="AD7" s="439" t="s">
        <v>54</v>
      </c>
    </row>
    <row r="8" spans="1:31" ht="39.6">
      <c r="A8" s="438">
        <v>7</v>
      </c>
      <c r="B8" s="452" t="s">
        <v>70</v>
      </c>
      <c r="C8" s="452"/>
      <c r="D8" s="453" t="s">
        <v>30</v>
      </c>
      <c r="E8" s="453" t="s">
        <v>31</v>
      </c>
      <c r="F8" s="453" t="s">
        <v>22</v>
      </c>
      <c r="G8" s="453" t="s">
        <v>32</v>
      </c>
      <c r="H8" s="453" t="s">
        <v>33</v>
      </c>
      <c r="I8" s="453" t="s">
        <v>34</v>
      </c>
      <c r="J8" s="453" t="s">
        <v>35</v>
      </c>
      <c r="K8" s="453" t="s">
        <v>36</v>
      </c>
      <c r="L8" s="453" t="s">
        <v>37</v>
      </c>
      <c r="M8" s="453" t="s">
        <v>38</v>
      </c>
      <c r="P8" s="454"/>
      <c r="Q8" s="442"/>
      <c r="R8" s="442"/>
      <c r="S8" s="442"/>
      <c r="T8" s="442"/>
      <c r="U8" s="442"/>
    </row>
    <row r="9" spans="1:31">
      <c r="A9" s="438">
        <v>8</v>
      </c>
      <c r="B9" s="455" t="s">
        <v>0</v>
      </c>
      <c r="C9" s="455"/>
      <c r="D9" s="456"/>
      <c r="E9" s="456"/>
      <c r="F9" s="456"/>
      <c r="G9" s="456"/>
      <c r="H9" s="456"/>
      <c r="I9" s="456"/>
      <c r="J9" s="456"/>
      <c r="K9" s="456"/>
      <c r="L9" s="456"/>
      <c r="M9" s="456"/>
      <c r="P9" s="454"/>
      <c r="Q9" s="451"/>
      <c r="R9" s="451"/>
      <c r="S9" s="451"/>
      <c r="T9" s="451"/>
      <c r="U9" s="442"/>
    </row>
    <row r="10" spans="1:31" ht="12.75" customHeight="1">
      <c r="A10" s="438">
        <v>9</v>
      </c>
      <c r="B10" s="440" t="s">
        <v>1</v>
      </c>
      <c r="C10" s="440"/>
      <c r="D10" s="457">
        <f>Input!$M$11</f>
        <v>6873858</v>
      </c>
      <c r="E10" s="457">
        <f>Input!$N$11</f>
        <v>0</v>
      </c>
      <c r="F10" s="457">
        <f>Input!$O$11</f>
        <v>0</v>
      </c>
      <c r="G10" s="457">
        <f>Input!$P$11</f>
        <v>0</v>
      </c>
      <c r="H10" s="457">
        <f>Input!$Q$11</f>
        <v>0</v>
      </c>
      <c r="I10" s="457">
        <f>Input!$R$11</f>
        <v>0</v>
      </c>
      <c r="J10" s="457">
        <f>Input!$S$11</f>
        <v>0</v>
      </c>
      <c r="K10" s="457">
        <f>Input!$T$11</f>
        <v>0</v>
      </c>
      <c r="L10" s="457">
        <f>Input!$U$11</f>
        <v>0</v>
      </c>
      <c r="M10" s="458">
        <f t="shared" ref="M10:M15" si="0">D10+E10+F10+G10+H10+I10+J10+K10+L10</f>
        <v>6873858</v>
      </c>
      <c r="N10" s="440"/>
      <c r="O10" s="459"/>
      <c r="P10" s="1211" t="s">
        <v>201</v>
      </c>
      <c r="Q10" s="451"/>
      <c r="R10" s="451"/>
      <c r="S10" s="451"/>
      <c r="T10" s="451"/>
      <c r="U10" s="442"/>
      <c r="AC10" s="444"/>
      <c r="AD10" s="444"/>
      <c r="AE10" s="444"/>
    </row>
    <row r="11" spans="1:31">
      <c r="A11" s="438">
        <v>10</v>
      </c>
      <c r="B11" s="440" t="s">
        <v>2</v>
      </c>
      <c r="C11" s="440"/>
      <c r="D11" s="457">
        <f>Input!$V$11</f>
        <v>2339</v>
      </c>
      <c r="E11" s="457">
        <f>Input!$W$11</f>
        <v>0</v>
      </c>
      <c r="F11" s="457">
        <f>Input!$X$11</f>
        <v>0</v>
      </c>
      <c r="G11" s="457">
        <f>Input!$Y$11</f>
        <v>129520</v>
      </c>
      <c r="H11" s="457">
        <f>Input!$Z$11</f>
        <v>0</v>
      </c>
      <c r="I11" s="457">
        <f>Input!$AA$11</f>
        <v>0</v>
      </c>
      <c r="J11" s="457">
        <f>Input!$AB$11</f>
        <v>0</v>
      </c>
      <c r="K11" s="457">
        <f>Input!$AC$11</f>
        <v>0</v>
      </c>
      <c r="L11" s="457">
        <f>Input!$AD$11</f>
        <v>0</v>
      </c>
      <c r="M11" s="458">
        <f t="shared" si="0"/>
        <v>131859</v>
      </c>
      <c r="N11" s="440"/>
      <c r="O11" s="460"/>
      <c r="P11" s="1202"/>
      <c r="Q11" s="451"/>
      <c r="R11" s="451"/>
      <c r="S11" s="451"/>
      <c r="T11" s="451"/>
      <c r="U11" s="442"/>
      <c r="AC11" s="444"/>
      <c r="AD11" s="444"/>
      <c r="AE11" s="444"/>
    </row>
    <row r="12" spans="1:31" ht="12.75" hidden="1" customHeight="1">
      <c r="B12" s="440" t="s">
        <v>1365</v>
      </c>
      <c r="C12" s="440"/>
      <c r="D12" s="457"/>
      <c r="E12" s="457"/>
      <c r="F12" s="457"/>
      <c r="G12" s="457"/>
      <c r="H12" s="457"/>
      <c r="I12" s="457"/>
      <c r="J12" s="457"/>
      <c r="K12" s="457"/>
      <c r="L12" s="457"/>
      <c r="M12" s="458"/>
      <c r="N12" s="440"/>
      <c r="O12" s="460"/>
      <c r="P12" s="461"/>
      <c r="Q12" s="451"/>
      <c r="R12" s="451"/>
      <c r="S12" s="451"/>
      <c r="T12" s="451"/>
      <c r="U12" s="442"/>
      <c r="AC12" s="444"/>
      <c r="AD12" s="444"/>
      <c r="AE12" s="444"/>
    </row>
    <row r="13" spans="1:31">
      <c r="A13" s="438">
        <v>12</v>
      </c>
      <c r="B13" s="440" t="s">
        <v>1334</v>
      </c>
      <c r="C13" s="440"/>
      <c r="D13" s="457">
        <f>Input!$AN$11</f>
        <v>357565</v>
      </c>
      <c r="E13" s="457">
        <f>Input!$AO$11</f>
        <v>0</v>
      </c>
      <c r="F13" s="457">
        <f>Input!$AP$11</f>
        <v>0</v>
      </c>
      <c r="G13" s="457">
        <f>Input!$AQ$11</f>
        <v>0</v>
      </c>
      <c r="H13" s="457">
        <f>Input!$AR$11</f>
        <v>0</v>
      </c>
      <c r="I13" s="457">
        <f>Input!$AS$11</f>
        <v>0</v>
      </c>
      <c r="J13" s="457">
        <f>Input!$AT$11</f>
        <v>0</v>
      </c>
      <c r="K13" s="457">
        <f>Input!$AU$11</f>
        <v>0</v>
      </c>
      <c r="L13" s="457">
        <f>Input!$AV$11</f>
        <v>0</v>
      </c>
      <c r="M13" s="458">
        <f t="shared" si="0"/>
        <v>357565</v>
      </c>
      <c r="N13" s="440"/>
      <c r="O13" s="460" t="str">
        <f>IF(P13&lt;&gt;M13,"Out of Balance","Balanced")</f>
        <v>Out of Balance</v>
      </c>
      <c r="P13" s="462">
        <f>IFERROR(VLOOKUP($B$2,AMTLU,6,FALSE),0)</f>
        <v>622785</v>
      </c>
      <c r="Q13" s="451"/>
      <c r="R13" s="451"/>
      <c r="S13" s="451"/>
      <c r="T13" s="451"/>
      <c r="U13" s="442"/>
      <c r="AC13" s="444"/>
      <c r="AD13" s="444"/>
      <c r="AE13" s="444"/>
    </row>
    <row r="14" spans="1:31">
      <c r="A14" s="438">
        <v>13</v>
      </c>
      <c r="B14" s="440" t="s">
        <v>49</v>
      </c>
      <c r="C14" s="440"/>
      <c r="D14" s="457">
        <f>Input!$AW$11</f>
        <v>0</v>
      </c>
      <c r="E14" s="457">
        <f>Input!$AX$11</f>
        <v>0</v>
      </c>
      <c r="F14" s="457">
        <f>Input!$AY$11</f>
        <v>0</v>
      </c>
      <c r="G14" s="457">
        <f>Input!$AZ$11</f>
        <v>0</v>
      </c>
      <c r="H14" s="457">
        <f>Input!$BA$11</f>
        <v>0</v>
      </c>
      <c r="I14" s="457">
        <f>Input!$BB$11</f>
        <v>0</v>
      </c>
      <c r="J14" s="457">
        <f>Input!$BC$11</f>
        <v>0</v>
      </c>
      <c r="K14" s="457">
        <f>Input!$BD$11</f>
        <v>0</v>
      </c>
      <c r="L14" s="457">
        <f>Input!$BE$11</f>
        <v>0</v>
      </c>
      <c r="M14" s="458">
        <f t="shared" si="0"/>
        <v>0</v>
      </c>
      <c r="N14" s="440"/>
      <c r="O14" s="460"/>
      <c r="P14" s="463"/>
      <c r="Q14" s="451"/>
      <c r="R14" s="451"/>
      <c r="S14" s="451"/>
      <c r="T14" s="451"/>
      <c r="AC14" s="444"/>
      <c r="AD14" s="444"/>
      <c r="AE14" s="444"/>
    </row>
    <row r="15" spans="1:31" ht="15">
      <c r="A15" s="438">
        <v>14</v>
      </c>
      <c r="B15" s="464" t="s">
        <v>3</v>
      </c>
      <c r="C15" s="464"/>
      <c r="D15" s="465">
        <f t="shared" ref="D15:L15" si="1">SUM(D10:D14)</f>
        <v>7233762</v>
      </c>
      <c r="E15" s="465">
        <f t="shared" si="1"/>
        <v>0</v>
      </c>
      <c r="F15" s="465">
        <f t="shared" si="1"/>
        <v>0</v>
      </c>
      <c r="G15" s="465">
        <f t="shared" si="1"/>
        <v>129520</v>
      </c>
      <c r="H15" s="465">
        <f t="shared" si="1"/>
        <v>0</v>
      </c>
      <c r="I15" s="465">
        <f t="shared" si="1"/>
        <v>0</v>
      </c>
      <c r="J15" s="465">
        <f t="shared" si="1"/>
        <v>0</v>
      </c>
      <c r="K15" s="465">
        <f t="shared" si="1"/>
        <v>0</v>
      </c>
      <c r="L15" s="465">
        <f t="shared" si="1"/>
        <v>0</v>
      </c>
      <c r="M15" s="465">
        <f t="shared" si="0"/>
        <v>7363282</v>
      </c>
      <c r="N15" s="440"/>
      <c r="O15" s="446"/>
      <c r="P15" s="445"/>
      <c r="AC15" s="444"/>
      <c r="AD15" s="444"/>
      <c r="AE15" s="444"/>
    </row>
    <row r="16" spans="1:31" ht="15.6">
      <c r="A16" s="438">
        <v>15</v>
      </c>
      <c r="B16" s="440"/>
      <c r="C16" s="440"/>
      <c r="D16" s="458"/>
      <c r="E16" s="458"/>
      <c r="F16" s="458"/>
      <c r="G16" s="458"/>
      <c r="H16" s="458"/>
      <c r="I16" s="458"/>
      <c r="J16" s="458"/>
      <c r="K16" s="458"/>
      <c r="L16" s="458"/>
      <c r="M16" s="458"/>
      <c r="N16" s="440"/>
      <c r="O16" s="446"/>
      <c r="P16" s="466"/>
      <c r="Q16" s="451"/>
      <c r="R16" s="442"/>
      <c r="S16" s="442"/>
      <c r="T16" s="442"/>
      <c r="U16" s="442"/>
      <c r="V16" s="442"/>
      <c r="AC16" s="444"/>
      <c r="AD16" s="444"/>
      <c r="AE16" s="444"/>
    </row>
    <row r="17" spans="1:26" s="428" customFormat="1" ht="14.25" customHeight="1">
      <c r="A17" s="439">
        <v>16</v>
      </c>
      <c r="B17" s="467" t="s">
        <v>4</v>
      </c>
      <c r="C17" s="467"/>
      <c r="D17" s="458"/>
      <c r="E17" s="458"/>
      <c r="F17" s="458"/>
      <c r="G17" s="458"/>
      <c r="H17" s="458"/>
      <c r="I17" s="458"/>
      <c r="J17" s="458"/>
      <c r="K17" s="458"/>
      <c r="L17" s="458"/>
      <c r="M17" s="458"/>
      <c r="O17" s="468"/>
      <c r="P17" s="468"/>
      <c r="Q17" s="468"/>
      <c r="R17" s="468"/>
      <c r="S17" s="468"/>
      <c r="T17" s="442" t="s">
        <v>677</v>
      </c>
    </row>
    <row r="18" spans="1:26" s="428" customFormat="1" ht="13.5" customHeight="1" thickBot="1">
      <c r="A18" s="439"/>
      <c r="B18" s="469" t="s">
        <v>678</v>
      </c>
      <c r="C18" s="469"/>
      <c r="D18" s="465">
        <f t="shared" ref="D18:L18" si="2">D23-SUM(D19:D22)</f>
        <v>448288</v>
      </c>
      <c r="E18" s="465">
        <f t="shared" si="2"/>
        <v>3184296</v>
      </c>
      <c r="F18" s="465">
        <f t="shared" si="2"/>
        <v>0</v>
      </c>
      <c r="G18" s="465">
        <f t="shared" si="2"/>
        <v>0</v>
      </c>
      <c r="H18" s="465">
        <f t="shared" si="2"/>
        <v>0</v>
      </c>
      <c r="I18" s="465">
        <f t="shared" si="2"/>
        <v>0</v>
      </c>
      <c r="J18" s="465">
        <f t="shared" si="2"/>
        <v>0</v>
      </c>
      <c r="K18" s="465">
        <f t="shared" si="2"/>
        <v>0</v>
      </c>
      <c r="L18" s="465">
        <f t="shared" si="2"/>
        <v>0</v>
      </c>
      <c r="M18" s="465">
        <f t="shared" ref="M18:M29" si="3">D18+E18+F18+G18+H18+I18+J18+K18+L18</f>
        <v>3632584</v>
      </c>
      <c r="V18" s="458"/>
      <c r="X18" s="470"/>
    </row>
    <row r="19" spans="1:26" s="428" customFormat="1" ht="12.75" customHeight="1" thickTop="1" thickBot="1">
      <c r="A19" s="439"/>
      <c r="B19" s="428" t="s">
        <v>679</v>
      </c>
      <c r="D19" s="457">
        <f>Input!$BF$11</f>
        <v>-34510</v>
      </c>
      <c r="E19" s="457">
        <f>Input!$BG$11</f>
        <v>0</v>
      </c>
      <c r="F19" s="457">
        <f>Input!$BH$11</f>
        <v>0</v>
      </c>
      <c r="G19" s="457">
        <f>Input!$BI$11</f>
        <v>0</v>
      </c>
      <c r="H19" s="457">
        <f>Input!$BJ$11</f>
        <v>0</v>
      </c>
      <c r="I19" s="457">
        <f>Input!$BK$11</f>
        <v>0</v>
      </c>
      <c r="J19" s="457">
        <f>Input!$BL$11</f>
        <v>0</v>
      </c>
      <c r="K19" s="457">
        <f>Input!$BM$11</f>
        <v>0</v>
      </c>
      <c r="L19" s="457">
        <f>Input!$BN$11</f>
        <v>0</v>
      </c>
      <c r="M19" s="458">
        <f t="shared" si="3"/>
        <v>-34510</v>
      </c>
      <c r="O19" s="1185" t="s">
        <v>1277</v>
      </c>
      <c r="P19" s="1186"/>
      <c r="Q19" s="1186"/>
      <c r="R19" s="1187"/>
      <c r="T19" s="1194" t="s">
        <v>680</v>
      </c>
      <c r="U19" s="1195"/>
      <c r="V19" s="1195"/>
      <c r="W19" s="1195"/>
      <c r="X19" s="1196"/>
    </row>
    <row r="20" spans="1:26" s="428" customFormat="1" ht="12.75" customHeight="1" thickTop="1">
      <c r="A20" s="439"/>
      <c r="B20" s="428" t="s">
        <v>681</v>
      </c>
      <c r="D20" s="457">
        <f>Input!$BO$11</f>
        <v>0</v>
      </c>
      <c r="E20" s="457">
        <f>Input!$BP$11</f>
        <v>0</v>
      </c>
      <c r="F20" s="457">
        <f>Input!$BQ$11</f>
        <v>0</v>
      </c>
      <c r="G20" s="457">
        <f>Input!$BR$11</f>
        <v>0</v>
      </c>
      <c r="H20" s="457">
        <f>Input!$BS$11</f>
        <v>0</v>
      </c>
      <c r="I20" s="457">
        <f>Input!$BT$11</f>
        <v>0</v>
      </c>
      <c r="J20" s="457">
        <f>Input!$BU$11</f>
        <v>0</v>
      </c>
      <c r="K20" s="457">
        <f>Input!$BV$11</f>
        <v>0</v>
      </c>
      <c r="L20" s="457">
        <f>Input!$BW$11</f>
        <v>0</v>
      </c>
      <c r="M20" s="458">
        <f t="shared" si="3"/>
        <v>0</v>
      </c>
      <c r="O20" s="472" t="s">
        <v>187</v>
      </c>
      <c r="P20" s="473"/>
      <c r="Q20" s="473"/>
      <c r="R20" s="474"/>
      <c r="T20" s="475" t="s">
        <v>682</v>
      </c>
      <c r="X20" s="476"/>
    </row>
    <row r="21" spans="1:26" s="428" customFormat="1">
      <c r="A21" s="439"/>
      <c r="B21" s="428" t="s">
        <v>683</v>
      </c>
      <c r="D21" s="457">
        <f>Input!$BX$11</f>
        <v>0</v>
      </c>
      <c r="E21" s="457">
        <f>Input!$BY$11</f>
        <v>0</v>
      </c>
      <c r="F21" s="457">
        <f>Input!$BZ$11</f>
        <v>0</v>
      </c>
      <c r="G21" s="457">
        <f>Input!$CA$11</f>
        <v>0</v>
      </c>
      <c r="H21" s="457">
        <f>Input!$CB$11</f>
        <v>0</v>
      </c>
      <c r="I21" s="457">
        <f>Input!$CC$11</f>
        <v>0</v>
      </c>
      <c r="J21" s="457">
        <f>Input!$CD$11</f>
        <v>0</v>
      </c>
      <c r="K21" s="457">
        <f>Input!$CE$11</f>
        <v>0</v>
      </c>
      <c r="L21" s="457">
        <f>Input!$CF$11</f>
        <v>0</v>
      </c>
      <c r="M21" s="458">
        <f t="shared" si="3"/>
        <v>0</v>
      </c>
      <c r="O21" s="477"/>
      <c r="R21" s="478"/>
      <c r="T21" s="479" t="s">
        <v>684</v>
      </c>
      <c r="W21" s="480">
        <f>M44</f>
        <v>2144116</v>
      </c>
      <c r="X21" s="476"/>
      <c r="Z21" s="470"/>
    </row>
    <row r="22" spans="1:26" s="428" customFormat="1">
      <c r="A22" s="439"/>
      <c r="B22" s="428" t="s">
        <v>685</v>
      </c>
      <c r="D22" s="457">
        <f>Input!$CG$11</f>
        <v>0</v>
      </c>
      <c r="E22" s="457">
        <f>Input!$CH$11</f>
        <v>0</v>
      </c>
      <c r="F22" s="457">
        <f>Input!$CI$11</f>
        <v>0</v>
      </c>
      <c r="G22" s="457">
        <f>Input!$CJ$11</f>
        <v>0</v>
      </c>
      <c r="H22" s="457">
        <f>Input!$CK$11</f>
        <v>0</v>
      </c>
      <c r="I22" s="457">
        <f>Input!$CL$11</f>
        <v>0</v>
      </c>
      <c r="J22" s="457">
        <f>Input!$CM$11</f>
        <v>0</v>
      </c>
      <c r="K22" s="457">
        <f>Input!$CN$11</f>
        <v>0</v>
      </c>
      <c r="L22" s="457">
        <f>Input!$CO$11</f>
        <v>0</v>
      </c>
      <c r="M22" s="458">
        <f t="shared" si="3"/>
        <v>0</v>
      </c>
      <c r="N22" s="446"/>
      <c r="O22" s="477" t="s">
        <v>686</v>
      </c>
      <c r="Q22" s="470">
        <f>M23</f>
        <v>3598074</v>
      </c>
      <c r="R22" s="481"/>
      <c r="T22" s="479" t="s">
        <v>687</v>
      </c>
      <c r="W22" s="482">
        <f>R30*-1</f>
        <v>1454922</v>
      </c>
      <c r="X22" s="476"/>
    </row>
    <row r="23" spans="1:26" s="428" customFormat="1" ht="12.75" customHeight="1">
      <c r="A23" s="439"/>
      <c r="B23" s="469" t="s">
        <v>688</v>
      </c>
      <c r="C23" s="483"/>
      <c r="D23" s="484">
        <f>Input!$CP$11</f>
        <v>413778</v>
      </c>
      <c r="E23" s="484">
        <f>Input!$CQ$11</f>
        <v>3184296</v>
      </c>
      <c r="F23" s="484">
        <f>Input!$CR$11</f>
        <v>0</v>
      </c>
      <c r="G23" s="484">
        <f>Input!$CS$11</f>
        <v>0</v>
      </c>
      <c r="H23" s="484">
        <f>Input!$CT$11</f>
        <v>0</v>
      </c>
      <c r="I23" s="484">
        <f>Input!$CU$11</f>
        <v>0</v>
      </c>
      <c r="J23" s="484">
        <f>Input!$CV$11</f>
        <v>0</v>
      </c>
      <c r="K23" s="484">
        <f>Input!$CW$11</f>
        <v>0</v>
      </c>
      <c r="L23" s="484">
        <f>Input!$CX$11</f>
        <v>0</v>
      </c>
      <c r="M23" s="485">
        <f t="shared" si="3"/>
        <v>3598074</v>
      </c>
      <c r="O23" s="477"/>
      <c r="Q23" s="470"/>
      <c r="R23" s="481"/>
      <c r="T23" s="475" t="s">
        <v>1174</v>
      </c>
      <c r="X23" s="476">
        <f>SUM(W21:W22)</f>
        <v>3599038</v>
      </c>
      <c r="Z23" s="470"/>
    </row>
    <row r="24" spans="1:26" s="428" customFormat="1" ht="12.75" customHeight="1">
      <c r="A24" s="439"/>
      <c r="B24" s="428" t="s">
        <v>689</v>
      </c>
      <c r="C24" s="486"/>
      <c r="D24" s="457">
        <f>Input!$CY$11</f>
        <v>0</v>
      </c>
      <c r="E24" s="457">
        <f>Input!$CZ$11</f>
        <v>0</v>
      </c>
      <c r="F24" s="457">
        <f>Input!$DA$11</f>
        <v>0</v>
      </c>
      <c r="G24" s="457">
        <f>Input!$DB$11</f>
        <v>0</v>
      </c>
      <c r="H24" s="457">
        <f>Input!$DC$11</f>
        <v>0</v>
      </c>
      <c r="I24" s="457">
        <f>Input!$DD$11</f>
        <v>0</v>
      </c>
      <c r="J24" s="457">
        <f>Input!$DE$11</f>
        <v>0</v>
      </c>
      <c r="K24" s="457">
        <f>Input!$DF$11</f>
        <v>0</v>
      </c>
      <c r="L24" s="457">
        <f>Input!$DG$11</f>
        <v>0</v>
      </c>
      <c r="M24" s="487">
        <f t="shared" si="3"/>
        <v>0</v>
      </c>
      <c r="O24" s="488" t="s">
        <v>690</v>
      </c>
      <c r="Q24" s="458"/>
      <c r="R24" s="489">
        <f>SUM(M24:M28)</f>
        <v>-1454922</v>
      </c>
      <c r="T24" s="475"/>
      <c r="X24" s="476"/>
      <c r="Z24" s="470"/>
    </row>
    <row r="25" spans="1:26" s="428" customFormat="1" ht="12.75" customHeight="1">
      <c r="A25" s="439"/>
      <c r="B25" s="428" t="s">
        <v>691</v>
      </c>
      <c r="C25" s="486"/>
      <c r="D25" s="457">
        <f>Input!$DH$11</f>
        <v>0</v>
      </c>
      <c r="E25" s="457">
        <f>Input!$DI$11</f>
        <v>0</v>
      </c>
      <c r="F25" s="457">
        <f>Input!$DJ$11</f>
        <v>0</v>
      </c>
      <c r="G25" s="457">
        <f>Input!$DK$11</f>
        <v>0</v>
      </c>
      <c r="H25" s="457">
        <f>Input!$DL$11</f>
        <v>0</v>
      </c>
      <c r="I25" s="457">
        <f>Input!$DM$11</f>
        <v>0</v>
      </c>
      <c r="J25" s="457">
        <f>Input!$DN$11</f>
        <v>0</v>
      </c>
      <c r="K25" s="457">
        <f>Input!$DO$11</f>
        <v>0</v>
      </c>
      <c r="L25" s="457">
        <f>Input!$DP$11</f>
        <v>0</v>
      </c>
      <c r="M25" s="487">
        <f t="shared" si="3"/>
        <v>0</v>
      </c>
      <c r="O25" s="477"/>
      <c r="Q25" s="458"/>
      <c r="R25" s="489"/>
      <c r="T25" s="490" t="s">
        <v>692</v>
      </c>
      <c r="U25" s="491"/>
      <c r="V25" s="491"/>
      <c r="W25" s="492">
        <f>(M26+M39)*-1</f>
        <v>63181</v>
      </c>
      <c r="X25" s="476"/>
      <c r="Z25" s="470"/>
    </row>
    <row r="26" spans="1:26" s="428" customFormat="1" ht="12.75" customHeight="1">
      <c r="A26" s="439"/>
      <c r="B26" s="428" t="s">
        <v>693</v>
      </c>
      <c r="C26" s="486"/>
      <c r="D26" s="457">
        <f>Input!$DQ$11</f>
        <v>-63181</v>
      </c>
      <c r="E26" s="457">
        <f>Input!$DR$11</f>
        <v>0</v>
      </c>
      <c r="F26" s="457">
        <f>Input!$DS$11</f>
        <v>0</v>
      </c>
      <c r="G26" s="457">
        <f>Input!$DT$11</f>
        <v>0</v>
      </c>
      <c r="H26" s="457">
        <f>Input!$DU$11</f>
        <v>0</v>
      </c>
      <c r="I26" s="457">
        <f>Input!$DV$11</f>
        <v>0</v>
      </c>
      <c r="J26" s="457">
        <f>Input!$DW$11</f>
        <v>0</v>
      </c>
      <c r="K26" s="457">
        <f>Input!$DX$11</f>
        <v>0</v>
      </c>
      <c r="L26" s="457">
        <f>Input!$DY$11</f>
        <v>0</v>
      </c>
      <c r="M26" s="487">
        <f t="shared" si="3"/>
        <v>-63181</v>
      </c>
      <c r="O26" s="477" t="s">
        <v>694</v>
      </c>
      <c r="Q26" s="458">
        <f>M36</f>
        <v>964</v>
      </c>
      <c r="R26" s="493"/>
      <c r="T26" s="475" t="s">
        <v>695</v>
      </c>
      <c r="W26" s="494">
        <f>(M21+M34)*-1</f>
        <v>0</v>
      </c>
      <c r="X26" s="476"/>
      <c r="Z26" s="470"/>
    </row>
    <row r="27" spans="1:26" s="428" customFormat="1">
      <c r="A27" s="439"/>
      <c r="B27" s="428" t="s">
        <v>696</v>
      </c>
      <c r="C27" s="486"/>
      <c r="D27" s="457">
        <f>Input!$DZ$11</f>
        <v>0</v>
      </c>
      <c r="E27" s="457">
        <f>Input!$EA$11</f>
        <v>-173422</v>
      </c>
      <c r="F27" s="457">
        <f>Input!$EB$11</f>
        <v>0</v>
      </c>
      <c r="G27" s="457">
        <f>Input!$EC$11</f>
        <v>0</v>
      </c>
      <c r="H27" s="457">
        <f>Input!$ED$11</f>
        <v>0</v>
      </c>
      <c r="I27" s="457">
        <f>Input!$EE$11</f>
        <v>0</v>
      </c>
      <c r="J27" s="457">
        <f>Input!$EF$11</f>
        <v>0</v>
      </c>
      <c r="K27" s="457">
        <f>Input!$EG$11</f>
        <v>0</v>
      </c>
      <c r="L27" s="457">
        <f>Input!EH6</f>
        <v>0</v>
      </c>
      <c r="M27" s="487">
        <f t="shared" si="3"/>
        <v>-173422</v>
      </c>
      <c r="O27" s="477"/>
      <c r="Q27" s="458"/>
      <c r="R27" s="493"/>
      <c r="T27" s="479" t="s">
        <v>697</v>
      </c>
      <c r="U27" s="467"/>
      <c r="V27" s="467"/>
      <c r="W27" s="495">
        <f>SUM(W25:W26)</f>
        <v>63181</v>
      </c>
      <c r="X27" s="496"/>
    </row>
    <row r="28" spans="1:26" s="428" customFormat="1">
      <c r="A28" s="439"/>
      <c r="B28" s="428" t="s">
        <v>1375</v>
      </c>
      <c r="C28" s="486"/>
      <c r="D28" s="457">
        <f>Input!$EI$11</f>
        <v>-104090</v>
      </c>
      <c r="E28" s="457">
        <f>Input!$EJ$11</f>
        <v>-1114229</v>
      </c>
      <c r="F28" s="457">
        <f>Input!$EK$11</f>
        <v>0</v>
      </c>
      <c r="G28" s="457">
        <f>Input!$EL$11</f>
        <v>0</v>
      </c>
      <c r="H28" s="457">
        <f>Input!$EM$11</f>
        <v>0</v>
      </c>
      <c r="I28" s="457">
        <f>Input!$EN$11</f>
        <v>0</v>
      </c>
      <c r="J28" s="457">
        <f>Input!$EO$11</f>
        <v>0</v>
      </c>
      <c r="K28" s="457">
        <f>Input!$EP$11</f>
        <v>0</v>
      </c>
      <c r="L28" s="457">
        <f>Input!$EQ$11</f>
        <v>0</v>
      </c>
      <c r="M28" s="487">
        <f t="shared" si="3"/>
        <v>-1218319</v>
      </c>
      <c r="O28" s="488" t="s">
        <v>699</v>
      </c>
      <c r="Q28" s="458"/>
      <c r="R28" s="489">
        <f>SUM(M37:M41)</f>
        <v>0</v>
      </c>
      <c r="T28" s="475" t="s">
        <v>700</v>
      </c>
      <c r="W28" s="476">
        <f>(M27+M40)*-1</f>
        <v>173422</v>
      </c>
      <c r="X28" s="496"/>
      <c r="Z28" s="470"/>
    </row>
    <row r="29" spans="1:26" s="428" customFormat="1" ht="12" customHeight="1">
      <c r="A29" s="439"/>
      <c r="B29" s="497" t="s">
        <v>39</v>
      </c>
      <c r="C29" s="483"/>
      <c r="D29" s="465">
        <f t="shared" ref="D29:L29" si="4">SUM(D23:D28)</f>
        <v>246507</v>
      </c>
      <c r="E29" s="465">
        <f t="shared" si="4"/>
        <v>1896645</v>
      </c>
      <c r="F29" s="465">
        <f t="shared" si="4"/>
        <v>0</v>
      </c>
      <c r="G29" s="465">
        <f t="shared" si="4"/>
        <v>0</v>
      </c>
      <c r="H29" s="465">
        <f t="shared" si="4"/>
        <v>0</v>
      </c>
      <c r="I29" s="465">
        <f t="shared" si="4"/>
        <v>0</v>
      </c>
      <c r="J29" s="465">
        <f t="shared" si="4"/>
        <v>0</v>
      </c>
      <c r="K29" s="465">
        <f t="shared" si="4"/>
        <v>0</v>
      </c>
      <c r="L29" s="465">
        <f t="shared" si="4"/>
        <v>0</v>
      </c>
      <c r="M29" s="465">
        <f t="shared" si="3"/>
        <v>2143152</v>
      </c>
      <c r="O29" s="488"/>
      <c r="Q29" s="458"/>
      <c r="R29" s="498"/>
      <c r="T29" s="475" t="s">
        <v>701</v>
      </c>
      <c r="W29" s="494">
        <f>(M22+M35)*-1</f>
        <v>0</v>
      </c>
      <c r="X29" s="496"/>
    </row>
    <row r="30" spans="1:26" s="428" customFormat="1" ht="16.5" customHeight="1">
      <c r="A30" s="439"/>
      <c r="C30" s="486"/>
      <c r="D30" s="486"/>
      <c r="E30" s="486"/>
      <c r="F30" s="486"/>
      <c r="G30" s="486"/>
      <c r="H30" s="486"/>
      <c r="I30" s="486"/>
      <c r="J30" s="486"/>
      <c r="K30" s="486"/>
      <c r="L30" s="486"/>
      <c r="M30" s="487"/>
      <c r="O30" s="499" t="s">
        <v>188</v>
      </c>
      <c r="P30" s="500"/>
      <c r="Q30" s="501">
        <f>Q26+Q22</f>
        <v>3599038</v>
      </c>
      <c r="R30" s="502">
        <f>R28+R24</f>
        <v>-1454922</v>
      </c>
      <c r="T30" s="479" t="s">
        <v>702</v>
      </c>
      <c r="U30" s="467"/>
      <c r="V30" s="467"/>
      <c r="W30" s="495">
        <f>SUM(W28:W29)</f>
        <v>173422</v>
      </c>
      <c r="X30" s="496"/>
    </row>
    <row r="31" spans="1:26" s="428" customFormat="1" ht="12.75" customHeight="1">
      <c r="A31" s="439"/>
      <c r="B31" s="469" t="s">
        <v>703</v>
      </c>
      <c r="C31" s="469"/>
      <c r="D31" s="465">
        <f t="shared" ref="D31:L31" si="5">D36-SUM(D32:D35)</f>
        <v>0</v>
      </c>
      <c r="E31" s="465">
        <f t="shared" si="5"/>
        <v>964</v>
      </c>
      <c r="F31" s="465">
        <f t="shared" si="5"/>
        <v>0</v>
      </c>
      <c r="G31" s="465">
        <f t="shared" si="5"/>
        <v>0</v>
      </c>
      <c r="H31" s="465">
        <f t="shared" si="5"/>
        <v>0</v>
      </c>
      <c r="I31" s="465">
        <f t="shared" si="5"/>
        <v>0</v>
      </c>
      <c r="J31" s="465">
        <f t="shared" si="5"/>
        <v>0</v>
      </c>
      <c r="K31" s="465">
        <f t="shared" si="5"/>
        <v>0</v>
      </c>
      <c r="L31" s="465">
        <f t="shared" si="5"/>
        <v>0</v>
      </c>
      <c r="M31" s="465">
        <f t="shared" ref="M31:M42" si="6">D31+E31+F31+G31+H31+I31+J31+K31+L31</f>
        <v>964</v>
      </c>
      <c r="O31" s="477" t="s">
        <v>189</v>
      </c>
      <c r="Q31" s="446"/>
      <c r="R31" s="481"/>
      <c r="T31" s="503" t="s">
        <v>704</v>
      </c>
      <c r="U31" s="504"/>
      <c r="V31" s="504"/>
      <c r="W31" s="505">
        <f>W27+W30</f>
        <v>236603</v>
      </c>
      <c r="X31" s="476"/>
      <c r="Z31" s="470"/>
    </row>
    <row r="32" spans="1:26" s="428" customFormat="1" ht="12.75" customHeight="1">
      <c r="A32" s="439"/>
      <c r="B32" s="428" t="s">
        <v>679</v>
      </c>
      <c r="D32" s="457">
        <f>Input!$ER$11</f>
        <v>0</v>
      </c>
      <c r="E32" s="457">
        <f>Input!$ES$11</f>
        <v>0</v>
      </c>
      <c r="F32" s="457">
        <f>Input!$ET$11</f>
        <v>0</v>
      </c>
      <c r="G32" s="457">
        <f>Input!$EU$11</f>
        <v>0</v>
      </c>
      <c r="H32" s="457">
        <f>Input!$EV$11</f>
        <v>0</v>
      </c>
      <c r="I32" s="457">
        <f>Input!$EW$11</f>
        <v>0</v>
      </c>
      <c r="J32" s="457">
        <f>Input!$EX$11</f>
        <v>0</v>
      </c>
      <c r="K32" s="457">
        <f>Input!$EY$11</f>
        <v>0</v>
      </c>
      <c r="L32" s="457">
        <f>Input!$EZ$11</f>
        <v>0</v>
      </c>
      <c r="M32" s="487">
        <f t="shared" si="6"/>
        <v>0</v>
      </c>
      <c r="O32" s="506" t="s">
        <v>1278</v>
      </c>
      <c r="P32" s="437"/>
      <c r="Q32" s="507">
        <f>Input!$SQ$11</f>
        <v>3599038</v>
      </c>
      <c r="R32" s="508"/>
      <c r="T32" s="475"/>
      <c r="X32" s="476"/>
      <c r="Z32" s="470"/>
    </row>
    <row r="33" spans="1:31" s="428" customFormat="1">
      <c r="A33" s="439"/>
      <c r="B33" s="428" t="s">
        <v>681</v>
      </c>
      <c r="D33" s="457">
        <f>Input!$FA$11</f>
        <v>0</v>
      </c>
      <c r="E33" s="457">
        <f>Input!$FB$11</f>
        <v>0</v>
      </c>
      <c r="F33" s="457">
        <f>Input!$FC$11</f>
        <v>0</v>
      </c>
      <c r="G33" s="457">
        <f>Input!$FD$11</f>
        <v>0</v>
      </c>
      <c r="H33" s="457">
        <f>Input!$FE$11</f>
        <v>0</v>
      </c>
      <c r="I33" s="457">
        <f>Input!$FF$11</f>
        <v>0</v>
      </c>
      <c r="J33" s="457">
        <f>Input!$FG$11</f>
        <v>0</v>
      </c>
      <c r="K33" s="457">
        <f>Input!$FH$11</f>
        <v>0</v>
      </c>
      <c r="L33" s="457">
        <f>Input!$FI$11</f>
        <v>0</v>
      </c>
      <c r="M33" s="487">
        <f t="shared" si="6"/>
        <v>0</v>
      </c>
      <c r="O33" s="506"/>
      <c r="P33" s="437"/>
      <c r="Q33" s="458"/>
      <c r="R33" s="508"/>
      <c r="T33" s="475" t="s">
        <v>705</v>
      </c>
      <c r="W33" s="470">
        <f>(M19+M32)*-1</f>
        <v>34510</v>
      </c>
      <c r="X33" s="476"/>
    </row>
    <row r="34" spans="1:31" s="428" customFormat="1">
      <c r="A34" s="439"/>
      <c r="B34" s="428" t="s">
        <v>683</v>
      </c>
      <c r="D34" s="457">
        <f>Input!$FJ$11</f>
        <v>0</v>
      </c>
      <c r="E34" s="457">
        <f>Input!$FK$11</f>
        <v>0</v>
      </c>
      <c r="F34" s="457">
        <f>Input!$FL$11</f>
        <v>0</v>
      </c>
      <c r="G34" s="457">
        <f>Input!$FM$11</f>
        <v>0</v>
      </c>
      <c r="H34" s="457">
        <f>Input!$FN$11</f>
        <v>0</v>
      </c>
      <c r="I34" s="457">
        <f>Input!$FO$11</f>
        <v>0</v>
      </c>
      <c r="J34" s="457">
        <f>Input!$FP$11</f>
        <v>0</v>
      </c>
      <c r="K34" s="457">
        <f>Input!$FQ$11</f>
        <v>0</v>
      </c>
      <c r="L34" s="457">
        <f>Input!$FR$11</f>
        <v>0</v>
      </c>
      <c r="M34" s="487">
        <f t="shared" si="6"/>
        <v>0</v>
      </c>
      <c r="O34" s="509" t="s">
        <v>1279</v>
      </c>
      <c r="P34" s="510"/>
      <c r="Q34" s="428" t="s">
        <v>190</v>
      </c>
      <c r="R34" s="511">
        <f>Input!$SR$11</f>
        <v>-1454922</v>
      </c>
      <c r="T34" s="475" t="s">
        <v>706</v>
      </c>
      <c r="W34" s="512">
        <f>(M24+M37)*-1</f>
        <v>0</v>
      </c>
      <c r="X34" s="476"/>
    </row>
    <row r="35" spans="1:31" s="428" customFormat="1" ht="13.8" thickBot="1">
      <c r="A35" s="439"/>
      <c r="B35" s="428" t="s">
        <v>685</v>
      </c>
      <c r="D35" s="457">
        <f>Input!$FS$11</f>
        <v>0</v>
      </c>
      <c r="E35" s="457">
        <f>Input!$FT$11</f>
        <v>0</v>
      </c>
      <c r="F35" s="457">
        <f>Input!$FU$11</f>
        <v>0</v>
      </c>
      <c r="G35" s="457">
        <f>Input!$FV$11</f>
        <v>0</v>
      </c>
      <c r="H35" s="457">
        <f>Input!$FW$11</f>
        <v>0</v>
      </c>
      <c r="I35" s="457">
        <f>Input!$FX$11</f>
        <v>0</v>
      </c>
      <c r="J35" s="457">
        <f>Input!$FY$11</f>
        <v>0</v>
      </c>
      <c r="K35" s="457">
        <f>Input!$FZ$11</f>
        <v>0</v>
      </c>
      <c r="L35" s="457">
        <f>Input!$GA$11</f>
        <v>0</v>
      </c>
      <c r="M35" s="487">
        <f t="shared" si="6"/>
        <v>0</v>
      </c>
      <c r="O35" s="513" t="s">
        <v>191</v>
      </c>
      <c r="P35" s="514"/>
      <c r="Q35" s="515">
        <f>Q30-Q32</f>
        <v>0</v>
      </c>
      <c r="R35" s="516">
        <f>R30-R34</f>
        <v>0</v>
      </c>
      <c r="T35" s="479" t="s">
        <v>707</v>
      </c>
      <c r="U35" s="467"/>
      <c r="V35" s="467"/>
      <c r="W35" s="480">
        <f>SUM(W33:W34)</f>
        <v>34510</v>
      </c>
      <c r="X35" s="496"/>
    </row>
    <row r="36" spans="1:31" s="428" customFormat="1" ht="13.8" thickTop="1">
      <c r="A36" s="439"/>
      <c r="B36" s="469" t="s">
        <v>708</v>
      </c>
      <c r="C36" s="483"/>
      <c r="D36" s="484">
        <f>Input!$GB$11</f>
        <v>0</v>
      </c>
      <c r="E36" s="484">
        <f>Input!$GC$11</f>
        <v>964</v>
      </c>
      <c r="F36" s="484">
        <f>Input!$GD$11</f>
        <v>0</v>
      </c>
      <c r="G36" s="484">
        <f>Input!$GE$11</f>
        <v>0</v>
      </c>
      <c r="H36" s="484">
        <f>Input!$GF$11</f>
        <v>0</v>
      </c>
      <c r="I36" s="484">
        <f>Input!$GG$11</f>
        <v>0</v>
      </c>
      <c r="J36" s="484">
        <f>Input!$GH$11</f>
        <v>0</v>
      </c>
      <c r="K36" s="484">
        <f>Input!$GI$11</f>
        <v>0</v>
      </c>
      <c r="L36" s="484">
        <f>Input!$GJ$11</f>
        <v>0</v>
      </c>
      <c r="M36" s="485">
        <f t="shared" si="6"/>
        <v>964</v>
      </c>
      <c r="Q36" s="517" t="str">
        <f>IF(Q30&lt;&gt;Q32,"Out of Balance","Balanced")</f>
        <v>Balanced</v>
      </c>
      <c r="R36" s="517" t="str">
        <f>IF(R30&lt;&gt;R34,"Out of Balance","Balanced")</f>
        <v>Balanced</v>
      </c>
      <c r="T36" s="475" t="s">
        <v>709</v>
      </c>
      <c r="W36" s="470">
        <f>(M20+M33)*-1</f>
        <v>0</v>
      </c>
      <c r="X36" s="476"/>
    </row>
    <row r="37" spans="1:31" s="428" customFormat="1">
      <c r="A37" s="439"/>
      <c r="B37" s="428" t="s">
        <v>689</v>
      </c>
      <c r="C37" s="486"/>
      <c r="D37" s="457">
        <f>Input!$GK$11</f>
        <v>0</v>
      </c>
      <c r="E37" s="457">
        <f>Input!$GL$11</f>
        <v>0</v>
      </c>
      <c r="F37" s="457">
        <f>Input!$GM$11</f>
        <v>0</v>
      </c>
      <c r="G37" s="457">
        <f>Input!$GN$11</f>
        <v>0</v>
      </c>
      <c r="H37" s="457">
        <f>Input!$GO$11</f>
        <v>0</v>
      </c>
      <c r="I37" s="457">
        <f>Input!$GP$11</f>
        <v>0</v>
      </c>
      <c r="J37" s="457">
        <f>Input!$GQ$11</f>
        <v>0</v>
      </c>
      <c r="K37" s="457">
        <f>Input!$GR$11</f>
        <v>0</v>
      </c>
      <c r="L37" s="457">
        <f>Input!$GS$11</f>
        <v>0</v>
      </c>
      <c r="M37" s="487">
        <f t="shared" si="6"/>
        <v>0</v>
      </c>
      <c r="T37" s="475" t="s">
        <v>710</v>
      </c>
      <c r="W37" s="512">
        <f>(M25+M38)*-1</f>
        <v>0</v>
      </c>
      <c r="X37" s="496"/>
    </row>
    <row r="38" spans="1:31" s="428" customFormat="1">
      <c r="A38" s="439"/>
      <c r="B38" s="428" t="s">
        <v>691</v>
      </c>
      <c r="C38" s="486"/>
      <c r="D38" s="457">
        <f>Input!$GT$11</f>
        <v>0</v>
      </c>
      <c r="E38" s="457">
        <f>Input!$GU$11</f>
        <v>0</v>
      </c>
      <c r="F38" s="457">
        <f>Input!$GV$11</f>
        <v>0</v>
      </c>
      <c r="G38" s="457">
        <f>Input!$GW$11</f>
        <v>0</v>
      </c>
      <c r="H38" s="457">
        <f>Input!$GX$11</f>
        <v>0</v>
      </c>
      <c r="I38" s="457">
        <f>Input!$GY$11</f>
        <v>0</v>
      </c>
      <c r="J38" s="457">
        <f>Input!$GZ$11</f>
        <v>0</v>
      </c>
      <c r="K38" s="457">
        <f>Input!$HA$11</f>
        <v>0</v>
      </c>
      <c r="L38" s="457">
        <f>Input!$HB$11</f>
        <v>0</v>
      </c>
      <c r="M38" s="487">
        <f t="shared" si="6"/>
        <v>0</v>
      </c>
      <c r="T38" s="479" t="s">
        <v>711</v>
      </c>
      <c r="U38" s="467"/>
      <c r="V38" s="467"/>
      <c r="W38" s="480">
        <f>SUM(W36:W37)</f>
        <v>0</v>
      </c>
      <c r="X38" s="476"/>
    </row>
    <row r="39" spans="1:31" s="428" customFormat="1">
      <c r="A39" s="439"/>
      <c r="B39" s="428" t="s">
        <v>693</v>
      </c>
      <c r="C39" s="486"/>
      <c r="D39" s="457">
        <f>Input!$HC$11</f>
        <v>0</v>
      </c>
      <c r="E39" s="457">
        <f>Input!$HD$11</f>
        <v>0</v>
      </c>
      <c r="F39" s="457">
        <f>Input!$HE$11</f>
        <v>0</v>
      </c>
      <c r="G39" s="457">
        <f>Input!$HF$11</f>
        <v>0</v>
      </c>
      <c r="H39" s="457">
        <f>Input!$HG$11</f>
        <v>0</v>
      </c>
      <c r="I39" s="457">
        <f>Input!$HH$11</f>
        <v>0</v>
      </c>
      <c r="J39" s="457">
        <f>Input!$HI$11</f>
        <v>0</v>
      </c>
      <c r="K39" s="457">
        <f>Input!$HJ$11</f>
        <v>0</v>
      </c>
      <c r="L39" s="457">
        <f>Input!$HK$11</f>
        <v>0</v>
      </c>
      <c r="M39" s="487">
        <f t="shared" si="6"/>
        <v>0</v>
      </c>
      <c r="T39" s="475" t="s">
        <v>712</v>
      </c>
      <c r="W39" s="470"/>
      <c r="X39" s="476">
        <f>W38+W35</f>
        <v>34510</v>
      </c>
    </row>
    <row r="40" spans="1:31" s="428" customFormat="1">
      <c r="A40" s="439"/>
      <c r="B40" s="428" t="s">
        <v>696</v>
      </c>
      <c r="C40" s="486"/>
      <c r="D40" s="457">
        <f>Input!$HL$11</f>
        <v>0</v>
      </c>
      <c r="E40" s="457">
        <f>Input!$HM$11</f>
        <v>0</v>
      </c>
      <c r="F40" s="457">
        <f>Input!$HN$11</f>
        <v>0</v>
      </c>
      <c r="G40" s="457">
        <f>Input!$HO$11</f>
        <v>0</v>
      </c>
      <c r="H40" s="457">
        <f>Input!$HP$11</f>
        <v>0</v>
      </c>
      <c r="I40" s="457">
        <f>Input!$HQ$11</f>
        <v>0</v>
      </c>
      <c r="J40" s="457">
        <f>Input!$HR$11</f>
        <v>0</v>
      </c>
      <c r="K40" s="457">
        <f>Input!$HS$11</f>
        <v>0</v>
      </c>
      <c r="L40" s="457">
        <f>Input!$HT$11</f>
        <v>0</v>
      </c>
      <c r="M40" s="487">
        <f t="shared" si="6"/>
        <v>0</v>
      </c>
      <c r="T40" s="475"/>
      <c r="X40" s="496"/>
    </row>
    <row r="41" spans="1:31" s="428" customFormat="1">
      <c r="A41" s="439"/>
      <c r="B41" s="428" t="s">
        <v>1375</v>
      </c>
      <c r="C41" s="486"/>
      <c r="D41" s="457">
        <f>Input!$HU$11</f>
        <v>0</v>
      </c>
      <c r="E41" s="457">
        <f>Input!$HV$11</f>
        <v>0</v>
      </c>
      <c r="F41" s="457">
        <f>Input!$HW$11</f>
        <v>0</v>
      </c>
      <c r="G41" s="457">
        <f>Input!$HX$11</f>
        <v>0</v>
      </c>
      <c r="H41" s="457">
        <f>Input!$HY$11</f>
        <v>0</v>
      </c>
      <c r="I41" s="457">
        <f>Input!$HZ$11</f>
        <v>0</v>
      </c>
      <c r="J41" s="457">
        <f>Input!$IA$11</f>
        <v>0</v>
      </c>
      <c r="K41" s="457">
        <f>Input!$IB$11</f>
        <v>0</v>
      </c>
      <c r="L41" s="457">
        <f>Input!$IC$11</f>
        <v>0</v>
      </c>
      <c r="M41" s="487">
        <f t="shared" si="6"/>
        <v>0</v>
      </c>
      <c r="T41" s="475" t="s">
        <v>695</v>
      </c>
      <c r="W41" s="470">
        <f>(M21+M34)*-1</f>
        <v>0</v>
      </c>
      <c r="X41" s="476"/>
    </row>
    <row r="42" spans="1:31" s="428" customFormat="1">
      <c r="A42" s="439"/>
      <c r="B42" s="497" t="s">
        <v>40</v>
      </c>
      <c r="C42" s="483"/>
      <c r="D42" s="465">
        <f t="shared" ref="D42:L42" si="7">SUM(D36:D41)</f>
        <v>0</v>
      </c>
      <c r="E42" s="465">
        <f t="shared" si="7"/>
        <v>964</v>
      </c>
      <c r="F42" s="465">
        <f t="shared" si="7"/>
        <v>0</v>
      </c>
      <c r="G42" s="465">
        <f t="shared" si="7"/>
        <v>0</v>
      </c>
      <c r="H42" s="465">
        <f t="shared" si="7"/>
        <v>0</v>
      </c>
      <c r="I42" s="465">
        <f t="shared" si="7"/>
        <v>0</v>
      </c>
      <c r="J42" s="465">
        <f t="shared" si="7"/>
        <v>0</v>
      </c>
      <c r="K42" s="465">
        <f t="shared" si="7"/>
        <v>0</v>
      </c>
      <c r="L42" s="465">
        <f t="shared" si="7"/>
        <v>0</v>
      </c>
      <c r="M42" s="465">
        <f t="shared" si="6"/>
        <v>964</v>
      </c>
      <c r="T42" s="475" t="s">
        <v>701</v>
      </c>
      <c r="W42" s="512">
        <f>(M22+M35)*-1</f>
        <v>0</v>
      </c>
      <c r="X42" s="476"/>
    </row>
    <row r="43" spans="1:31" s="428" customFormat="1">
      <c r="A43" s="439"/>
      <c r="C43" s="486"/>
      <c r="D43" s="486"/>
      <c r="E43" s="486"/>
      <c r="F43" s="486"/>
      <c r="G43" s="486"/>
      <c r="H43" s="486"/>
      <c r="I43" s="486"/>
      <c r="J43" s="486"/>
      <c r="K43" s="486"/>
      <c r="L43" s="486"/>
      <c r="M43" s="487"/>
      <c r="T43" s="479" t="s">
        <v>713</v>
      </c>
      <c r="U43" s="467"/>
      <c r="V43" s="467"/>
      <c r="W43" s="480">
        <f>SUM(W41:W42)</f>
        <v>0</v>
      </c>
      <c r="X43" s="496"/>
    </row>
    <row r="44" spans="1:31" s="428" customFormat="1" ht="13.5" customHeight="1">
      <c r="A44" s="439"/>
      <c r="B44" s="497" t="s">
        <v>714</v>
      </c>
      <c r="C44" s="483"/>
      <c r="D44" s="465">
        <f t="shared" ref="D44:L44" si="8">D42+D29</f>
        <v>246507</v>
      </c>
      <c r="E44" s="465">
        <f t="shared" si="8"/>
        <v>1897609</v>
      </c>
      <c r="F44" s="465">
        <f t="shared" si="8"/>
        <v>0</v>
      </c>
      <c r="G44" s="465">
        <f t="shared" si="8"/>
        <v>0</v>
      </c>
      <c r="H44" s="465">
        <f t="shared" si="8"/>
        <v>0</v>
      </c>
      <c r="I44" s="465">
        <f t="shared" si="8"/>
        <v>0</v>
      </c>
      <c r="J44" s="465">
        <f t="shared" si="8"/>
        <v>0</v>
      </c>
      <c r="K44" s="465">
        <f t="shared" si="8"/>
        <v>0</v>
      </c>
      <c r="L44" s="465">
        <f t="shared" si="8"/>
        <v>0</v>
      </c>
      <c r="M44" s="465">
        <f>D44+E44+F44+G44+H44+I44+J44+K44+L44</f>
        <v>2144116</v>
      </c>
      <c r="T44" s="475"/>
      <c r="X44" s="476"/>
    </row>
    <row r="45" spans="1:31">
      <c r="A45" s="438">
        <v>28</v>
      </c>
      <c r="B45" s="440"/>
      <c r="C45" s="440"/>
      <c r="D45" s="458"/>
      <c r="E45" s="458"/>
      <c r="F45" s="458"/>
      <c r="G45" s="458"/>
      <c r="H45" s="458"/>
      <c r="I45" s="458"/>
      <c r="J45" s="458"/>
      <c r="K45" s="458"/>
      <c r="L45" s="458"/>
      <c r="M45" s="458"/>
      <c r="N45" s="440"/>
      <c r="T45" s="475" t="s">
        <v>706</v>
      </c>
      <c r="W45" s="470">
        <f>(M24+M37)*-1</f>
        <v>0</v>
      </c>
      <c r="X45" s="476"/>
      <c r="AC45" s="444"/>
      <c r="AD45" s="444"/>
      <c r="AE45" s="444"/>
    </row>
    <row r="46" spans="1:31">
      <c r="A46" s="438">
        <v>29</v>
      </c>
      <c r="B46" s="449" t="s">
        <v>6</v>
      </c>
      <c r="C46" s="449"/>
      <c r="D46" s="458"/>
      <c r="E46" s="458"/>
      <c r="F46" s="458"/>
      <c r="G46" s="458"/>
      <c r="H46" s="458"/>
      <c r="I46" s="458"/>
      <c r="J46" s="458"/>
      <c r="K46" s="458"/>
      <c r="L46" s="458"/>
      <c r="M46" s="458"/>
      <c r="N46" s="440"/>
      <c r="T46" s="475" t="s">
        <v>710</v>
      </c>
      <c r="W46" s="512">
        <f>(M25+M38)*-1</f>
        <v>0</v>
      </c>
      <c r="X46" s="476"/>
      <c r="AC46" s="444"/>
      <c r="AD46" s="444"/>
      <c r="AE46" s="444"/>
    </row>
    <row r="47" spans="1:31">
      <c r="A47" s="438">
        <v>30</v>
      </c>
      <c r="B47" s="464" t="s">
        <v>7</v>
      </c>
      <c r="C47" s="464"/>
      <c r="D47" s="518">
        <f>Input!$ID$11</f>
        <v>0</v>
      </c>
      <c r="E47" s="518">
        <f>Input!$IE$11</f>
        <v>0</v>
      </c>
      <c r="F47" s="518">
        <f>Input!$IF$11</f>
        <v>0</v>
      </c>
      <c r="G47" s="518">
        <f>Input!$IG$11</f>
        <v>2787099</v>
      </c>
      <c r="H47" s="518">
        <f>Input!$IH$11</f>
        <v>0</v>
      </c>
      <c r="I47" s="518">
        <f>Input!$II$11</f>
        <v>0</v>
      </c>
      <c r="J47" s="518">
        <f>Input!$IJ$11</f>
        <v>0</v>
      </c>
      <c r="K47" s="518">
        <f>Input!$IK$11</f>
        <v>0</v>
      </c>
      <c r="L47" s="518">
        <f>Input!$IL$11</f>
        <v>0</v>
      </c>
      <c r="M47" s="465">
        <f>D47+E47+F47+G47+H47+I47+J47+K47+L47</f>
        <v>2787099</v>
      </c>
      <c r="N47" s="440"/>
      <c r="T47" s="479" t="s">
        <v>715</v>
      </c>
      <c r="U47" s="467"/>
      <c r="V47" s="467"/>
      <c r="W47" s="480">
        <f>SUM(W45:W46)</f>
        <v>0</v>
      </c>
      <c r="X47" s="496"/>
      <c r="AC47" s="444"/>
      <c r="AD47" s="444"/>
      <c r="AE47" s="444"/>
    </row>
    <row r="48" spans="1:31">
      <c r="A48" s="438">
        <v>31</v>
      </c>
      <c r="B48" s="440"/>
      <c r="C48" s="440"/>
      <c r="D48" s="458"/>
      <c r="E48" s="458"/>
      <c r="F48" s="458"/>
      <c r="G48" s="458"/>
      <c r="H48" s="458"/>
      <c r="I48" s="458"/>
      <c r="J48" s="458"/>
      <c r="K48" s="458"/>
      <c r="L48" s="458"/>
      <c r="M48" s="458"/>
      <c r="N48" s="440"/>
      <c r="T48" s="475"/>
      <c r="X48" s="505">
        <f>W43-W47</f>
        <v>0</v>
      </c>
      <c r="AC48" s="444"/>
      <c r="AD48" s="444"/>
      <c r="AE48" s="444"/>
    </row>
    <row r="49" spans="1:31">
      <c r="A49" s="438">
        <v>32</v>
      </c>
      <c r="B49" s="449" t="s">
        <v>8</v>
      </c>
      <c r="C49" s="449"/>
      <c r="D49" s="458"/>
      <c r="E49" s="458"/>
      <c r="F49" s="458"/>
      <c r="G49" s="458"/>
      <c r="H49" s="458"/>
      <c r="I49" s="458"/>
      <c r="J49" s="458"/>
      <c r="K49" s="458"/>
      <c r="L49" s="458"/>
      <c r="M49" s="458"/>
      <c r="N49" s="440"/>
      <c r="O49" s="446"/>
      <c r="T49" s="519" t="s">
        <v>186</v>
      </c>
      <c r="U49" s="504"/>
      <c r="V49" s="520"/>
      <c r="W49" s="520"/>
      <c r="X49" s="505">
        <f>SUM(X23:X48)</f>
        <v>3633548</v>
      </c>
      <c r="AC49" s="444"/>
      <c r="AD49" s="444"/>
      <c r="AE49" s="444"/>
    </row>
    <row r="50" spans="1:31">
      <c r="A50" s="438">
        <v>33</v>
      </c>
      <c r="B50" s="440" t="s">
        <v>42</v>
      </c>
      <c r="C50" s="440"/>
      <c r="D50" s="457">
        <f>Input!$IM$11</f>
        <v>0</v>
      </c>
      <c r="E50" s="457">
        <f>Input!$IN$11</f>
        <v>-338</v>
      </c>
      <c r="F50" s="457">
        <f>Input!$IO$11</f>
        <v>0</v>
      </c>
      <c r="G50" s="457">
        <f>Input!$IP$11</f>
        <v>0</v>
      </c>
      <c r="H50" s="457">
        <f>Input!$IQ$11</f>
        <v>-505</v>
      </c>
      <c r="I50" s="457">
        <f>Input!$IR$11</f>
        <v>1686</v>
      </c>
      <c r="J50" s="457">
        <f>Input!$IS$11</f>
        <v>0</v>
      </c>
      <c r="K50" s="457">
        <f>Input!$IT$11</f>
        <v>0</v>
      </c>
      <c r="L50" s="457">
        <f>Input!$IU$11</f>
        <v>0</v>
      </c>
      <c r="M50" s="458">
        <f t="shared" ref="M50:M57" si="9">D50+E50+F50+G50+H50+I50+J50+K50+L50</f>
        <v>843</v>
      </c>
      <c r="N50" s="440"/>
      <c r="O50" s="446"/>
      <c r="U50" s="521"/>
      <c r="AC50" s="444"/>
      <c r="AD50" s="444"/>
      <c r="AE50" s="444"/>
    </row>
    <row r="51" spans="1:31">
      <c r="A51" s="438">
        <v>34</v>
      </c>
      <c r="B51" s="440" t="s">
        <v>9</v>
      </c>
      <c r="C51" s="440"/>
      <c r="D51" s="457">
        <f>Input!$IV$11</f>
        <v>0</v>
      </c>
      <c r="E51" s="457">
        <f>Input!$IW$11</f>
        <v>0</v>
      </c>
      <c r="F51" s="457">
        <f>Input!$IX$11</f>
        <v>0</v>
      </c>
      <c r="G51" s="457">
        <f>Input!$IY$11</f>
        <v>2000</v>
      </c>
      <c r="H51" s="457">
        <f>Input!$IZ$11</f>
        <v>0</v>
      </c>
      <c r="I51" s="457">
        <f>Input!$JA$11</f>
        <v>0</v>
      </c>
      <c r="J51" s="457">
        <f>Input!$JB$11</f>
        <v>0</v>
      </c>
      <c r="K51" s="457">
        <f>Input!$JC$11</f>
        <v>0</v>
      </c>
      <c r="L51" s="457">
        <f>Input!$JD$11</f>
        <v>0</v>
      </c>
      <c r="M51" s="522">
        <f t="shared" si="9"/>
        <v>2000</v>
      </c>
      <c r="N51" s="440"/>
      <c r="Y51" s="439"/>
      <c r="AC51" s="444"/>
      <c r="AD51" s="444"/>
      <c r="AE51" s="444"/>
    </row>
    <row r="52" spans="1:31">
      <c r="A52" s="438">
        <v>35</v>
      </c>
      <c r="B52" s="440" t="s">
        <v>10</v>
      </c>
      <c r="C52" s="440"/>
      <c r="D52" s="457">
        <f>Input!$JE$11</f>
        <v>0</v>
      </c>
      <c r="E52" s="457">
        <f>Input!$JF$11</f>
        <v>19500</v>
      </c>
      <c r="F52" s="457">
        <f>Input!$JG$11</f>
        <v>0</v>
      </c>
      <c r="G52" s="457">
        <f>Input!$JH$11</f>
        <v>106856</v>
      </c>
      <c r="H52" s="457">
        <f>Input!$JI$11</f>
        <v>0</v>
      </c>
      <c r="I52" s="457">
        <f>Input!$JJ$11</f>
        <v>0</v>
      </c>
      <c r="J52" s="457">
        <f>Input!$JK$11</f>
        <v>0</v>
      </c>
      <c r="K52" s="457">
        <f>Input!$JL$11</f>
        <v>0</v>
      </c>
      <c r="L52" s="457">
        <f>Input!$JM$11</f>
        <v>0</v>
      </c>
      <c r="M52" s="458">
        <f t="shared" si="9"/>
        <v>126356</v>
      </c>
      <c r="N52" s="440"/>
      <c r="O52" s="446"/>
      <c r="P52" s="523"/>
      <c r="AC52" s="444"/>
      <c r="AD52" s="444"/>
      <c r="AE52" s="444"/>
    </row>
    <row r="53" spans="1:31">
      <c r="A53" s="438">
        <v>36</v>
      </c>
      <c r="B53" s="440" t="s">
        <v>11</v>
      </c>
      <c r="C53" s="440"/>
      <c r="D53" s="457">
        <f>Input!$JN$11</f>
        <v>0</v>
      </c>
      <c r="E53" s="457">
        <f>Input!$JO$11</f>
        <v>110373</v>
      </c>
      <c r="F53" s="457">
        <f>Input!$JP$11</f>
        <v>0</v>
      </c>
      <c r="G53" s="457">
        <f>Input!$JQ$11</f>
        <v>0</v>
      </c>
      <c r="H53" s="457">
        <f>Input!$JR$11</f>
        <v>0</v>
      </c>
      <c r="I53" s="457">
        <f>Input!$JS$11</f>
        <v>0</v>
      </c>
      <c r="J53" s="457">
        <f>Input!$JT$11</f>
        <v>0</v>
      </c>
      <c r="K53" s="457">
        <f>Input!$JU$11</f>
        <v>0</v>
      </c>
      <c r="L53" s="457">
        <f>Input!$JV$11</f>
        <v>0</v>
      </c>
      <c r="M53" s="458">
        <f t="shared" si="9"/>
        <v>110373</v>
      </c>
      <c r="N53" s="440"/>
      <c r="O53" s="446"/>
      <c r="AC53" s="444"/>
      <c r="AD53" s="444"/>
      <c r="AE53" s="444"/>
    </row>
    <row r="54" spans="1:31" ht="13.8" thickBot="1">
      <c r="A54" s="438">
        <v>37</v>
      </c>
      <c r="B54" s="440" t="s">
        <v>1376</v>
      </c>
      <c r="C54" s="440"/>
      <c r="D54" s="457">
        <f>Input!$JW$11</f>
        <v>0</v>
      </c>
      <c r="E54" s="457">
        <f>Input!$JX$11</f>
        <v>0</v>
      </c>
      <c r="F54" s="457">
        <f>Input!$JY$11</f>
        <v>294836</v>
      </c>
      <c r="G54" s="457">
        <f>Input!$JZ$11</f>
        <v>0</v>
      </c>
      <c r="H54" s="457">
        <f>Input!$KA$11</f>
        <v>0</v>
      </c>
      <c r="I54" s="457">
        <f>Input!$KB$11</f>
        <v>0</v>
      </c>
      <c r="J54" s="457">
        <f>Input!$KC$11</f>
        <v>0</v>
      </c>
      <c r="K54" s="457">
        <f>Input!$KD$11</f>
        <v>0</v>
      </c>
      <c r="L54" s="457">
        <f>Input!$KE$11</f>
        <v>0</v>
      </c>
      <c r="M54" s="458">
        <f t="shared" si="9"/>
        <v>294836</v>
      </c>
      <c r="N54" s="440"/>
      <c r="O54" s="446"/>
      <c r="AC54" s="444"/>
      <c r="AD54" s="444"/>
      <c r="AE54" s="444"/>
    </row>
    <row r="55" spans="1:31" ht="14.4" thickTop="1" thickBot="1">
      <c r="A55" s="438">
        <v>38</v>
      </c>
      <c r="B55" s="440" t="s">
        <v>43</v>
      </c>
      <c r="C55" s="440"/>
      <c r="D55" s="457">
        <f>Input!$KF$11</f>
        <v>0</v>
      </c>
      <c r="E55" s="457">
        <f>Input!$KG$11</f>
        <v>0</v>
      </c>
      <c r="F55" s="457">
        <f>Input!$KH$11</f>
        <v>0</v>
      </c>
      <c r="G55" s="457">
        <f>Input!$KI$11</f>
        <v>0</v>
      </c>
      <c r="H55" s="457">
        <f>Input!$KJ$11</f>
        <v>0</v>
      </c>
      <c r="I55" s="457">
        <f>Input!$KK$11</f>
        <v>0</v>
      </c>
      <c r="J55" s="457">
        <f>Input!$KL$11</f>
        <v>0</v>
      </c>
      <c r="K55" s="457">
        <f>Input!$KM$11</f>
        <v>0</v>
      </c>
      <c r="L55" s="457">
        <f>Input!$KN$11</f>
        <v>0</v>
      </c>
      <c r="M55" s="458">
        <f t="shared" si="9"/>
        <v>0</v>
      </c>
      <c r="N55" s="440"/>
      <c r="O55" s="1227" t="s">
        <v>162</v>
      </c>
      <c r="P55" s="1228"/>
      <c r="Q55" s="1228"/>
      <c r="R55" s="1229"/>
      <c r="S55" s="524"/>
      <c r="T55" s="1230" t="s">
        <v>163</v>
      </c>
      <c r="U55" s="1231"/>
      <c r="V55" s="1231"/>
      <c r="W55" s="1231"/>
      <c r="X55" s="1232"/>
      <c r="Y55" s="442"/>
      <c r="Z55" s="1164" t="s">
        <v>1284</v>
      </c>
      <c r="AA55" s="1165"/>
      <c r="AB55" s="1166"/>
      <c r="AC55" s="444"/>
      <c r="AD55" s="444"/>
      <c r="AE55" s="444"/>
    </row>
    <row r="56" spans="1:31" ht="13.5" customHeight="1" thickTop="1">
      <c r="A56" s="438">
        <v>39</v>
      </c>
      <c r="B56" s="464" t="s">
        <v>3</v>
      </c>
      <c r="C56" s="464"/>
      <c r="D56" s="465">
        <f>SUM(D50:D55)</f>
        <v>0</v>
      </c>
      <c r="E56" s="465">
        <f t="shared" ref="E56:L56" si="10">SUM(E50:E55)</f>
        <v>129535</v>
      </c>
      <c r="F56" s="465">
        <f t="shared" si="10"/>
        <v>294836</v>
      </c>
      <c r="G56" s="465">
        <f t="shared" si="10"/>
        <v>108856</v>
      </c>
      <c r="H56" s="465">
        <f t="shared" si="10"/>
        <v>-505</v>
      </c>
      <c r="I56" s="465">
        <f t="shared" si="10"/>
        <v>1686</v>
      </c>
      <c r="J56" s="465">
        <f t="shared" si="10"/>
        <v>0</v>
      </c>
      <c r="K56" s="465">
        <f t="shared" si="10"/>
        <v>0</v>
      </c>
      <c r="L56" s="465">
        <f t="shared" si="10"/>
        <v>0</v>
      </c>
      <c r="M56" s="465">
        <f t="shared" si="9"/>
        <v>534408</v>
      </c>
      <c r="N56" s="440"/>
      <c r="O56" s="1197" t="s">
        <v>164</v>
      </c>
      <c r="P56" s="1200" t="s">
        <v>165</v>
      </c>
      <c r="Q56" s="1200" t="s">
        <v>192</v>
      </c>
      <c r="R56" s="1203" t="s">
        <v>1038</v>
      </c>
      <c r="S56" s="525"/>
      <c r="T56" s="1216" t="s">
        <v>166</v>
      </c>
      <c r="U56" s="1219" t="s">
        <v>165</v>
      </c>
      <c r="V56" s="1220" t="s">
        <v>167</v>
      </c>
      <c r="W56" s="1219" t="s">
        <v>168</v>
      </c>
      <c r="X56" s="1206" t="s">
        <v>1039</v>
      </c>
      <c r="Z56" s="1223" t="s">
        <v>1626</v>
      </c>
      <c r="AA56" s="1214" t="s">
        <v>1285</v>
      </c>
      <c r="AB56" s="1212" t="s">
        <v>145</v>
      </c>
      <c r="AC56" s="444"/>
      <c r="AD56" s="444"/>
      <c r="AE56" s="444"/>
    </row>
    <row r="57" spans="1:31">
      <c r="A57" s="438">
        <v>40</v>
      </c>
      <c r="B57" s="526" t="s">
        <v>67</v>
      </c>
      <c r="C57" s="526"/>
      <c r="D57" s="465">
        <f>D15+D44+D47+D56</f>
        <v>7480269</v>
      </c>
      <c r="E57" s="465">
        <f t="shared" ref="E57:L57" si="11">E15+E44+E47+E56</f>
        <v>2027144</v>
      </c>
      <c r="F57" s="465">
        <f t="shared" si="11"/>
        <v>294836</v>
      </c>
      <c r="G57" s="465">
        <f t="shared" si="11"/>
        <v>3025475</v>
      </c>
      <c r="H57" s="465">
        <f t="shared" si="11"/>
        <v>-505</v>
      </c>
      <c r="I57" s="465">
        <f t="shared" si="11"/>
        <v>1686</v>
      </c>
      <c r="J57" s="465">
        <f t="shared" si="11"/>
        <v>0</v>
      </c>
      <c r="K57" s="465">
        <f t="shared" si="11"/>
        <v>0</v>
      </c>
      <c r="L57" s="465">
        <f t="shared" si="11"/>
        <v>0</v>
      </c>
      <c r="M57" s="465">
        <f t="shared" si="9"/>
        <v>12828905</v>
      </c>
      <c r="N57" s="440"/>
      <c r="O57" s="1198"/>
      <c r="P57" s="1201"/>
      <c r="Q57" s="1201"/>
      <c r="R57" s="1204"/>
      <c r="S57" s="525"/>
      <c r="T57" s="1217"/>
      <c r="U57" s="1201"/>
      <c r="V57" s="1221"/>
      <c r="W57" s="1201"/>
      <c r="X57" s="1207"/>
      <c r="Z57" s="1224"/>
      <c r="AA57" s="1214"/>
      <c r="AB57" s="1212"/>
      <c r="AC57" s="444"/>
      <c r="AD57" s="444"/>
      <c r="AE57" s="444"/>
    </row>
    <row r="58" spans="1:31">
      <c r="A58" s="438">
        <v>41</v>
      </c>
      <c r="B58" s="440"/>
      <c r="C58" s="440"/>
      <c r="D58" s="458"/>
      <c r="E58" s="458"/>
      <c r="F58" s="458"/>
      <c r="G58" s="458"/>
      <c r="H58" s="458"/>
      <c r="I58" s="458"/>
      <c r="J58" s="458"/>
      <c r="K58" s="458"/>
      <c r="L58" s="458"/>
      <c r="M58" s="458"/>
      <c r="N58" s="440"/>
      <c r="O58" s="1198"/>
      <c r="P58" s="1201"/>
      <c r="Q58" s="1201"/>
      <c r="R58" s="1204"/>
      <c r="S58" s="525"/>
      <c r="T58" s="1217"/>
      <c r="U58" s="1201"/>
      <c r="V58" s="1221"/>
      <c r="W58" s="1201"/>
      <c r="X58" s="1207"/>
      <c r="Z58" s="1224"/>
      <c r="AA58" s="1214"/>
      <c r="AB58" s="1212"/>
      <c r="AC58" s="444"/>
      <c r="AD58" s="444"/>
      <c r="AE58" s="444"/>
    </row>
    <row r="59" spans="1:31" ht="14.25" customHeight="1">
      <c r="A59" s="438">
        <v>42</v>
      </c>
      <c r="B59" s="527" t="s">
        <v>71</v>
      </c>
      <c r="C59" s="527"/>
      <c r="D59" s="512"/>
      <c r="E59" s="512"/>
      <c r="F59" s="512"/>
      <c r="G59" s="1176" t="str">
        <f>IF(OR(P105&gt;0,P106&lt;&gt;0,P107&lt;&gt;0),"Do not Enter Cents - Whole Dollars Only","")</f>
        <v/>
      </c>
      <c r="H59" s="1176"/>
      <c r="I59" s="1176"/>
      <c r="J59" s="1176"/>
      <c r="K59" s="1176"/>
      <c r="L59" s="512"/>
      <c r="M59" s="512"/>
      <c r="N59" s="440"/>
      <c r="O59" s="1199"/>
      <c r="P59" s="1202"/>
      <c r="Q59" s="1202"/>
      <c r="R59" s="1205"/>
      <c r="S59" s="525"/>
      <c r="T59" s="1218"/>
      <c r="U59" s="1202"/>
      <c r="V59" s="1222"/>
      <c r="W59" s="1202"/>
      <c r="X59" s="1208"/>
      <c r="Z59" s="1225"/>
      <c r="AA59" s="1215"/>
      <c r="AB59" s="1213"/>
      <c r="AC59" s="444"/>
      <c r="AD59" s="444"/>
      <c r="AE59" s="444"/>
    </row>
    <row r="60" spans="1:31" ht="13.8" thickBot="1">
      <c r="A60" s="438">
        <v>43</v>
      </c>
      <c r="B60" s="440" t="s">
        <v>14</v>
      </c>
      <c r="C60" s="440"/>
      <c r="D60" s="457">
        <f>Input!$KO$11</f>
        <v>3867509</v>
      </c>
      <c r="E60" s="457">
        <f>Input!$KP$11</f>
        <v>467177</v>
      </c>
      <c r="F60" s="457">
        <f>Input!$KQ$11</f>
        <v>0</v>
      </c>
      <c r="G60" s="457">
        <f>Input!$KR$11</f>
        <v>161836</v>
      </c>
      <c r="H60" s="457">
        <f>Input!$KS$11</f>
        <v>0</v>
      </c>
      <c r="I60" s="457">
        <f>Input!$KT$11</f>
        <v>0</v>
      </c>
      <c r="J60" s="457">
        <f>Input!$KU$11</f>
        <v>0</v>
      </c>
      <c r="K60" s="457">
        <f>Input!$KV$11</f>
        <v>0</v>
      </c>
      <c r="L60" s="457">
        <f>Input!$KW$11</f>
        <v>0</v>
      </c>
      <c r="M60" s="458">
        <f t="shared" ref="M60:M71" si="12">D60+E60+F60+G60+H60+I60+J60+K60+L60</f>
        <v>4496522</v>
      </c>
      <c r="N60" s="440"/>
      <c r="O60" s="528">
        <f>D60+E60+G60+J60</f>
        <v>4496522</v>
      </c>
      <c r="P60" s="529">
        <f>Input!$SS$11</f>
        <v>372944</v>
      </c>
      <c r="Q60" s="530" t="s">
        <v>170</v>
      </c>
      <c r="R60" s="531">
        <f>SUM(O60:P60)</f>
        <v>4869466</v>
      </c>
      <c r="S60" s="532"/>
      <c r="T60" s="533">
        <f t="shared" ref="T60:T67" si="13">D60+E60+G60</f>
        <v>4496522</v>
      </c>
      <c r="U60" s="534">
        <f t="shared" ref="U60:U67" si="14">P60</f>
        <v>372944</v>
      </c>
      <c r="V60" s="535">
        <f>Input!$TC$11</f>
        <v>0</v>
      </c>
      <c r="W60" s="535">
        <f>Input!$TK$11</f>
        <v>0</v>
      </c>
      <c r="X60" s="536">
        <f t="shared" ref="X60:X66" si="15">T60+U60-V60-W60</f>
        <v>4869466</v>
      </c>
      <c r="Z60" s="537" t="s">
        <v>14</v>
      </c>
      <c r="AA60" s="538">
        <f>Input!$TS$11</f>
        <v>4496522</v>
      </c>
      <c r="AB60" s="539">
        <f t="shared" ref="AB60:AB68" si="16">AA60-M60</f>
        <v>0</v>
      </c>
      <c r="AC60" s="444"/>
      <c r="AD60" s="444"/>
      <c r="AE60" s="444"/>
    </row>
    <row r="61" spans="1:31" ht="14.4" thickTop="1" thickBot="1">
      <c r="A61" s="438">
        <v>44</v>
      </c>
      <c r="B61" s="440" t="s">
        <v>15</v>
      </c>
      <c r="C61" s="440"/>
      <c r="D61" s="457">
        <f>Input!$KX$11</f>
        <v>0</v>
      </c>
      <c r="E61" s="457">
        <f>Input!$KY$11</f>
        <v>0</v>
      </c>
      <c r="F61" s="457">
        <f>Input!$KZ$11</f>
        <v>0</v>
      </c>
      <c r="G61" s="457">
        <f>Input!$LA$11</f>
        <v>0</v>
      </c>
      <c r="H61" s="457">
        <f>Input!$LB$11</f>
        <v>0</v>
      </c>
      <c r="I61" s="457">
        <f>Input!$LC$11</f>
        <v>0</v>
      </c>
      <c r="J61" s="457">
        <f>Input!$LD$11</f>
        <v>0</v>
      </c>
      <c r="K61" s="457">
        <f>Input!$LE$11</f>
        <v>0</v>
      </c>
      <c r="L61" s="457">
        <f>Input!$LF$11</f>
        <v>0</v>
      </c>
      <c r="M61" s="458">
        <f t="shared" si="12"/>
        <v>0</v>
      </c>
      <c r="N61" s="440"/>
      <c r="O61" s="540">
        <f t="shared" ref="O61:O67" si="17">D61+E61+G61+J61</f>
        <v>0</v>
      </c>
      <c r="P61" s="529">
        <f>Input!$ST$11</f>
        <v>0</v>
      </c>
      <c r="Q61" s="541" t="s">
        <v>170</v>
      </c>
      <c r="R61" s="542">
        <f>SUM(O61:P61)</f>
        <v>0</v>
      </c>
      <c r="S61" s="543"/>
      <c r="T61" s="544">
        <f t="shared" si="13"/>
        <v>0</v>
      </c>
      <c r="U61" s="545">
        <f t="shared" si="14"/>
        <v>0</v>
      </c>
      <c r="V61" s="546">
        <f>Input!$TD$11</f>
        <v>0</v>
      </c>
      <c r="W61" s="546">
        <f>Input!$TL$11</f>
        <v>0</v>
      </c>
      <c r="X61" s="547">
        <f t="shared" si="15"/>
        <v>0</v>
      </c>
      <c r="Z61" s="537" t="s">
        <v>15</v>
      </c>
      <c r="AA61" s="529">
        <f>Input!$TT$11</f>
        <v>0</v>
      </c>
      <c r="AB61" s="548">
        <f t="shared" si="16"/>
        <v>0</v>
      </c>
      <c r="AC61" s="444"/>
      <c r="AD61" s="444"/>
      <c r="AE61" s="444"/>
    </row>
    <row r="62" spans="1:31" ht="13.8" thickTop="1">
      <c r="A62" s="438">
        <v>45</v>
      </c>
      <c r="B62" s="440" t="s">
        <v>16</v>
      </c>
      <c r="C62" s="440"/>
      <c r="D62" s="457">
        <f>Input!$LG$11</f>
        <v>0</v>
      </c>
      <c r="E62" s="457">
        <f>Input!$LH$11</f>
        <v>0</v>
      </c>
      <c r="F62" s="457">
        <f>Input!$LI$11</f>
        <v>0</v>
      </c>
      <c r="G62" s="457">
        <f>Input!$LJ$11</f>
        <v>0</v>
      </c>
      <c r="H62" s="457">
        <f>Input!$LK$11</f>
        <v>0</v>
      </c>
      <c r="I62" s="457">
        <f>Input!$LL$11</f>
        <v>0</v>
      </c>
      <c r="J62" s="457">
        <f>Input!$LM$11</f>
        <v>0</v>
      </c>
      <c r="K62" s="457">
        <f>Input!$LN$11</f>
        <v>0</v>
      </c>
      <c r="L62" s="457">
        <f>Input!$LO$11</f>
        <v>0</v>
      </c>
      <c r="M62" s="458">
        <f t="shared" si="12"/>
        <v>0</v>
      </c>
      <c r="N62" s="440"/>
      <c r="O62" s="540">
        <f t="shared" si="17"/>
        <v>0</v>
      </c>
      <c r="P62" s="529">
        <f>Input!$SU$11</f>
        <v>0</v>
      </c>
      <c r="Q62" s="541" t="s">
        <v>170</v>
      </c>
      <c r="R62" s="549" t="s">
        <v>170</v>
      </c>
      <c r="S62" s="543"/>
      <c r="T62" s="544">
        <f t="shared" si="13"/>
        <v>0</v>
      </c>
      <c r="U62" s="545">
        <f t="shared" si="14"/>
        <v>0</v>
      </c>
      <c r="V62" s="546">
        <f>Input!$TE$11</f>
        <v>0</v>
      </c>
      <c r="W62" s="546">
        <f>Input!$TM$11</f>
        <v>0</v>
      </c>
      <c r="X62" s="550">
        <f t="shared" si="15"/>
        <v>0</v>
      </c>
      <c r="Z62" s="537" t="s">
        <v>16</v>
      </c>
      <c r="AA62" s="529">
        <f>Input!$TU$11</f>
        <v>0</v>
      </c>
      <c r="AB62" s="548">
        <f t="shared" si="16"/>
        <v>0</v>
      </c>
      <c r="AC62" s="444"/>
      <c r="AD62" s="444"/>
      <c r="AE62" s="444"/>
    </row>
    <row r="63" spans="1:31">
      <c r="A63" s="438">
        <v>46</v>
      </c>
      <c r="B63" s="440" t="s">
        <v>17</v>
      </c>
      <c r="C63" s="440"/>
      <c r="D63" s="457">
        <f>Input!$LP$11</f>
        <v>876173</v>
      </c>
      <c r="E63" s="457">
        <f>Input!$LQ$11</f>
        <v>32392</v>
      </c>
      <c r="F63" s="457">
        <f>Input!$LR$11</f>
        <v>0</v>
      </c>
      <c r="G63" s="457">
        <f>Input!$LS$11</f>
        <v>5352</v>
      </c>
      <c r="H63" s="457">
        <f>Input!$LT$11</f>
        <v>0</v>
      </c>
      <c r="I63" s="457">
        <f>Input!$LU$11</f>
        <v>0</v>
      </c>
      <c r="J63" s="457">
        <f>Input!$LV$11</f>
        <v>0</v>
      </c>
      <c r="K63" s="457">
        <f>Input!$LW$11</f>
        <v>0</v>
      </c>
      <c r="L63" s="457">
        <f>Input!$LX$11</f>
        <v>0</v>
      </c>
      <c r="M63" s="458">
        <f t="shared" si="12"/>
        <v>913917</v>
      </c>
      <c r="N63" s="440"/>
      <c r="O63" s="540">
        <f t="shared" si="17"/>
        <v>913917</v>
      </c>
      <c r="P63" s="529">
        <f>Input!$SV$11</f>
        <v>1097</v>
      </c>
      <c r="Q63" s="541" t="s">
        <v>170</v>
      </c>
      <c r="R63" s="542">
        <f t="shared" ref="R63:R65" si="18">SUM(O63:P63)</f>
        <v>915014</v>
      </c>
      <c r="S63" s="543"/>
      <c r="T63" s="544">
        <f t="shared" si="13"/>
        <v>913917</v>
      </c>
      <c r="U63" s="545">
        <f t="shared" si="14"/>
        <v>1097</v>
      </c>
      <c r="V63" s="546">
        <f>Input!$TF$11</f>
        <v>0</v>
      </c>
      <c r="W63" s="546">
        <f>Input!$TN$11</f>
        <v>0</v>
      </c>
      <c r="X63" s="550">
        <f t="shared" si="15"/>
        <v>915014</v>
      </c>
      <c r="Z63" s="537" t="s">
        <v>17</v>
      </c>
      <c r="AA63" s="529">
        <f>Input!$TV$11</f>
        <v>913917</v>
      </c>
      <c r="AB63" s="548">
        <f t="shared" si="16"/>
        <v>0</v>
      </c>
      <c r="AC63" s="444"/>
      <c r="AD63" s="444"/>
      <c r="AE63" s="444"/>
    </row>
    <row r="64" spans="1:31">
      <c r="A64" s="438">
        <v>47</v>
      </c>
      <c r="B64" s="440" t="s">
        <v>18</v>
      </c>
      <c r="C64" s="440"/>
      <c r="D64" s="457">
        <f>Input!$LY$11</f>
        <v>1025584</v>
      </c>
      <c r="E64" s="457">
        <f>Input!$LZ$11</f>
        <v>149281</v>
      </c>
      <c r="F64" s="457">
        <f>Input!$MA$11</f>
        <v>0</v>
      </c>
      <c r="G64" s="457">
        <f>Input!$MB$11</f>
        <v>2910</v>
      </c>
      <c r="H64" s="457">
        <f>Input!$MC$11</f>
        <v>0</v>
      </c>
      <c r="I64" s="457">
        <f>Input!$MD$11</f>
        <v>0</v>
      </c>
      <c r="J64" s="457">
        <f>Input!$ME$11</f>
        <v>0</v>
      </c>
      <c r="K64" s="457">
        <f>Input!$MF$11</f>
        <v>0</v>
      </c>
      <c r="L64" s="457">
        <f>Input!$MG$11</f>
        <v>0</v>
      </c>
      <c r="M64" s="458">
        <f t="shared" si="12"/>
        <v>1177775</v>
      </c>
      <c r="N64" s="440"/>
      <c r="O64" s="540">
        <f t="shared" si="17"/>
        <v>1177775</v>
      </c>
      <c r="P64" s="529">
        <f>Input!$SW$11</f>
        <v>0</v>
      </c>
      <c r="Q64" s="529">
        <f>Input!$TB$11</f>
        <v>0</v>
      </c>
      <c r="R64" s="542">
        <f>SUM(O64:P64)-Q64</f>
        <v>1177775</v>
      </c>
      <c r="S64" s="543"/>
      <c r="T64" s="544">
        <f t="shared" si="13"/>
        <v>1177775</v>
      </c>
      <c r="U64" s="545">
        <f t="shared" si="14"/>
        <v>0</v>
      </c>
      <c r="V64" s="546">
        <f>Input!$TG$11</f>
        <v>0</v>
      </c>
      <c r="W64" s="546">
        <f>Input!$TO$11</f>
        <v>0</v>
      </c>
      <c r="X64" s="550">
        <f t="shared" si="15"/>
        <v>1177775</v>
      </c>
      <c r="Z64" s="537" t="s">
        <v>18</v>
      </c>
      <c r="AA64" s="529">
        <f>Input!$TW$11</f>
        <v>1177775</v>
      </c>
      <c r="AB64" s="548">
        <f t="shared" si="16"/>
        <v>0</v>
      </c>
      <c r="AC64" s="444"/>
      <c r="AD64" s="444"/>
      <c r="AE64" s="444"/>
    </row>
    <row r="65" spans="1:31">
      <c r="A65" s="438">
        <v>48</v>
      </c>
      <c r="B65" s="440" t="s">
        <v>19</v>
      </c>
      <c r="C65" s="440"/>
      <c r="D65" s="457">
        <f>Input!$MH$11</f>
        <v>966931</v>
      </c>
      <c r="E65" s="457">
        <f>Input!$MI$11</f>
        <v>367440</v>
      </c>
      <c r="F65" s="457">
        <f>Input!$MJ$11</f>
        <v>0</v>
      </c>
      <c r="G65" s="457">
        <f>Input!$MK$11</f>
        <v>0</v>
      </c>
      <c r="H65" s="457">
        <f>Input!$ML$11</f>
        <v>0</v>
      </c>
      <c r="I65" s="457">
        <f>Input!$MM$11</f>
        <v>0</v>
      </c>
      <c r="J65" s="457">
        <f>Input!$MN$11</f>
        <v>0</v>
      </c>
      <c r="K65" s="457">
        <f>Input!$MO$11</f>
        <v>0</v>
      </c>
      <c r="L65" s="457">
        <f>Input!$MP$11</f>
        <v>0</v>
      </c>
      <c r="M65" s="458">
        <f t="shared" si="12"/>
        <v>1334371</v>
      </c>
      <c r="N65" s="440"/>
      <c r="O65" s="540">
        <f t="shared" si="17"/>
        <v>1334371</v>
      </c>
      <c r="P65" s="529">
        <f>Input!$SX$11</f>
        <v>0</v>
      </c>
      <c r="Q65" s="541" t="s">
        <v>170</v>
      </c>
      <c r="R65" s="542">
        <f t="shared" si="18"/>
        <v>1334371</v>
      </c>
      <c r="S65" s="543"/>
      <c r="T65" s="544">
        <f t="shared" si="13"/>
        <v>1334371</v>
      </c>
      <c r="U65" s="545">
        <f t="shared" si="14"/>
        <v>0</v>
      </c>
      <c r="V65" s="546">
        <f>Input!$TH$11</f>
        <v>0</v>
      </c>
      <c r="W65" s="546">
        <f>Input!$TP$11</f>
        <v>0</v>
      </c>
      <c r="X65" s="550">
        <f t="shared" si="15"/>
        <v>1334371</v>
      </c>
      <c r="Z65" s="537" t="s">
        <v>19</v>
      </c>
      <c r="AA65" s="529">
        <f>Input!$TX$11</f>
        <v>1334371</v>
      </c>
      <c r="AB65" s="548">
        <f t="shared" si="16"/>
        <v>0</v>
      </c>
      <c r="AC65" s="444"/>
      <c r="AD65" s="444"/>
      <c r="AE65" s="444"/>
    </row>
    <row r="66" spans="1:31">
      <c r="A66" s="438">
        <v>49</v>
      </c>
      <c r="B66" s="440" t="s">
        <v>20</v>
      </c>
      <c r="C66" s="440"/>
      <c r="D66" s="457">
        <f>Input!$MQ$11</f>
        <v>517057</v>
      </c>
      <c r="E66" s="457">
        <f>Input!$MR$11</f>
        <v>393994</v>
      </c>
      <c r="F66" s="457">
        <f>Input!$MS$11</f>
        <v>0</v>
      </c>
      <c r="G66" s="457">
        <f>Input!$MT$11</f>
        <v>0</v>
      </c>
      <c r="H66" s="457">
        <f>Input!$MU$11</f>
        <v>0</v>
      </c>
      <c r="I66" s="457">
        <f>Input!$MV$11</f>
        <v>0</v>
      </c>
      <c r="J66" s="457">
        <f>Input!$MW$11</f>
        <v>0</v>
      </c>
      <c r="K66" s="457">
        <f>Input!$MX$11</f>
        <v>0</v>
      </c>
      <c r="L66" s="457">
        <f>Input!$MY$11</f>
        <v>0</v>
      </c>
      <c r="M66" s="458">
        <f t="shared" si="12"/>
        <v>911051</v>
      </c>
      <c r="N66" s="440"/>
      <c r="O66" s="540">
        <f t="shared" si="17"/>
        <v>911051</v>
      </c>
      <c r="P66" s="529">
        <f>Input!$SY$11</f>
        <v>117707</v>
      </c>
      <c r="Q66" s="541" t="s">
        <v>170</v>
      </c>
      <c r="R66" s="551" t="s">
        <v>170</v>
      </c>
      <c r="S66" s="543"/>
      <c r="T66" s="544">
        <f t="shared" si="13"/>
        <v>911051</v>
      </c>
      <c r="U66" s="545">
        <f t="shared" si="14"/>
        <v>117707</v>
      </c>
      <c r="V66" s="546">
        <f>Input!$TI$11</f>
        <v>0</v>
      </c>
      <c r="W66" s="546">
        <f>Input!$TQ$11</f>
        <v>0</v>
      </c>
      <c r="X66" s="550">
        <f t="shared" si="15"/>
        <v>1028758</v>
      </c>
      <c r="Z66" s="537" t="s">
        <v>171</v>
      </c>
      <c r="AA66" s="529">
        <f>Input!$TY$11</f>
        <v>911051</v>
      </c>
      <c r="AB66" s="548">
        <f t="shared" si="16"/>
        <v>0</v>
      </c>
      <c r="AC66" s="444"/>
      <c r="AD66" s="444"/>
      <c r="AE66" s="444"/>
    </row>
    <row r="67" spans="1:31" ht="13.8" thickBot="1">
      <c r="A67" s="438">
        <v>50</v>
      </c>
      <c r="B67" s="440" t="s">
        <v>21</v>
      </c>
      <c r="C67" s="440"/>
      <c r="D67" s="457">
        <f>Input!$MZ$11</f>
        <v>0</v>
      </c>
      <c r="E67" s="457">
        <f>Input!$NA$11</f>
        <v>0</v>
      </c>
      <c r="F67" s="457">
        <f>Input!$NB$11</f>
        <v>0</v>
      </c>
      <c r="G67" s="457">
        <f>Input!$NC$11</f>
        <v>1913817</v>
      </c>
      <c r="H67" s="457">
        <f>Input!$ND$11</f>
        <v>0</v>
      </c>
      <c r="I67" s="457">
        <f>Input!$NE$11</f>
        <v>0</v>
      </c>
      <c r="J67" s="457">
        <f>Input!$NF$11</f>
        <v>0</v>
      </c>
      <c r="K67" s="457">
        <f>Input!$NG$11</f>
        <v>0</v>
      </c>
      <c r="L67" s="457">
        <f>Input!$NH$11</f>
        <v>0</v>
      </c>
      <c r="M67" s="458">
        <f t="shared" si="12"/>
        <v>1913817</v>
      </c>
      <c r="N67" s="440"/>
      <c r="O67" s="540">
        <f t="shared" si="17"/>
        <v>1913817</v>
      </c>
      <c r="P67" s="529">
        <f>Input!$SZ$11</f>
        <v>0</v>
      </c>
      <c r="Q67" s="541" t="s">
        <v>170</v>
      </c>
      <c r="R67" s="551" t="s">
        <v>170</v>
      </c>
      <c r="S67" s="543"/>
      <c r="T67" s="552">
        <f t="shared" si="13"/>
        <v>1913817</v>
      </c>
      <c r="U67" s="553">
        <f t="shared" si="14"/>
        <v>0</v>
      </c>
      <c r="V67" s="554">
        <f>Input!$TJ$11</f>
        <v>0</v>
      </c>
      <c r="W67" s="554">
        <f>Input!$TR$11</f>
        <v>0</v>
      </c>
      <c r="X67" s="550">
        <f>U67+T67-V67-W67</f>
        <v>1913817</v>
      </c>
      <c r="Z67" s="537" t="s">
        <v>21</v>
      </c>
      <c r="AA67" s="529">
        <f>Input!$TZ$11</f>
        <v>1913817</v>
      </c>
      <c r="AB67" s="548">
        <f t="shared" si="16"/>
        <v>0</v>
      </c>
      <c r="AC67" s="444"/>
      <c r="AD67" s="444"/>
      <c r="AE67" s="444"/>
    </row>
    <row r="68" spans="1:31" ht="14.4" thickTop="1" thickBot="1">
      <c r="A68" s="438">
        <v>51</v>
      </c>
      <c r="B68" s="440" t="s">
        <v>1377</v>
      </c>
      <c r="C68" s="440"/>
      <c r="D68" s="457">
        <f>Input!$NI$11</f>
        <v>0</v>
      </c>
      <c r="E68" s="457">
        <f>Input!$NJ$11</f>
        <v>0</v>
      </c>
      <c r="F68" s="457">
        <f>Input!$NK$11</f>
        <v>560779</v>
      </c>
      <c r="G68" s="457">
        <f>Input!$NL$11</f>
        <v>0</v>
      </c>
      <c r="H68" s="457">
        <f>Input!$NM$11</f>
        <v>0</v>
      </c>
      <c r="I68" s="457">
        <f>Input!$NN$11</f>
        <v>0</v>
      </c>
      <c r="J68" s="457">
        <f>Input!$NO$11</f>
        <v>0</v>
      </c>
      <c r="K68" s="457">
        <f>Input!$NP$11</f>
        <v>0</v>
      </c>
      <c r="L68" s="457">
        <f>Input!$NQ$11</f>
        <v>0</v>
      </c>
      <c r="M68" s="458">
        <f t="shared" si="12"/>
        <v>560779</v>
      </c>
      <c r="N68" s="440"/>
      <c r="O68" s="555" t="s">
        <v>170</v>
      </c>
      <c r="P68" s="556">
        <f>Input!$TA$11</f>
        <v>0</v>
      </c>
      <c r="Q68" s="557" t="s">
        <v>170</v>
      </c>
      <c r="R68" s="558" t="s">
        <v>170</v>
      </c>
      <c r="S68" s="543"/>
      <c r="V68" s="559" t="s">
        <v>172</v>
      </c>
      <c r="W68" s="560"/>
      <c r="X68" s="561">
        <f>SUM(X60:X67)</f>
        <v>11239201</v>
      </c>
      <c r="Z68" s="537" t="s">
        <v>22</v>
      </c>
      <c r="AA68" s="529">
        <f>Input!$UA$11</f>
        <v>560779</v>
      </c>
      <c r="AB68" s="548">
        <f t="shared" si="16"/>
        <v>0</v>
      </c>
      <c r="AC68" s="444"/>
      <c r="AD68" s="444"/>
      <c r="AE68" s="444"/>
    </row>
    <row r="69" spans="1:31" ht="14.4" thickTop="1" thickBot="1">
      <c r="A69" s="438">
        <v>52</v>
      </c>
      <c r="B69" s="441" t="s">
        <v>58</v>
      </c>
      <c r="C69" s="441"/>
      <c r="D69" s="457">
        <f>Input!$NR$11</f>
        <v>11320</v>
      </c>
      <c r="E69" s="457">
        <f>Input!$NS$11</f>
        <v>13752</v>
      </c>
      <c r="F69" s="457">
        <f>Input!$NT$11</f>
        <v>117707</v>
      </c>
      <c r="G69" s="457">
        <f>Input!$NU$11</f>
        <v>348969</v>
      </c>
      <c r="H69" s="457">
        <f>Input!$NV$11</f>
        <v>0</v>
      </c>
      <c r="I69" s="457">
        <f>Input!$NW$11</f>
        <v>0</v>
      </c>
      <c r="J69" s="457">
        <f>Input!$NX$11</f>
        <v>0</v>
      </c>
      <c r="K69" s="457">
        <f>Input!$NY$11</f>
        <v>0</v>
      </c>
      <c r="L69" s="457">
        <f>Input!$NZ$11</f>
        <v>0</v>
      </c>
      <c r="M69" s="458">
        <f t="shared" si="12"/>
        <v>491748</v>
      </c>
      <c r="N69" s="440"/>
      <c r="O69" s="562"/>
      <c r="P69" s="563">
        <f>SUM(P60:P68)</f>
        <v>491748</v>
      </c>
      <c r="Q69" s="563">
        <f>SUM(Q64:Q68)</f>
        <v>0</v>
      </c>
      <c r="R69" s="564">
        <f>SUM(R60:R65)</f>
        <v>8296626</v>
      </c>
      <c r="S69" s="563"/>
      <c r="W69" s="439"/>
      <c r="X69" s="439"/>
      <c r="Y69" s="439"/>
      <c r="Z69" s="537" t="s">
        <v>193</v>
      </c>
      <c r="AA69" s="565">
        <f>M88*-1</f>
        <v>1012252</v>
      </c>
      <c r="AB69" s="548">
        <f>AA69+M88</f>
        <v>0</v>
      </c>
      <c r="AC69" s="444"/>
      <c r="AD69" s="444"/>
      <c r="AE69" s="444"/>
    </row>
    <row r="70" spans="1:31" ht="14.4" thickTop="1" thickBot="1">
      <c r="A70" s="438">
        <v>53</v>
      </c>
      <c r="B70" s="566" t="s">
        <v>44</v>
      </c>
      <c r="C70" s="566"/>
      <c r="D70" s="567">
        <f>Input!$OA$11</f>
        <v>0</v>
      </c>
      <c r="E70" s="567">
        <f>Input!$OB$11</f>
        <v>0</v>
      </c>
      <c r="F70" s="567">
        <f>Input!$OC$11</f>
        <v>0</v>
      </c>
      <c r="G70" s="567">
        <f>Input!$OD$11</f>
        <v>0</v>
      </c>
      <c r="H70" s="567">
        <f>Input!$OE$11</f>
        <v>0</v>
      </c>
      <c r="I70" s="567">
        <f>Input!$OF$11</f>
        <v>0</v>
      </c>
      <c r="J70" s="567">
        <f>Input!$OG$11</f>
        <v>94085</v>
      </c>
      <c r="K70" s="567">
        <f>Input!$OH$11</f>
        <v>1</v>
      </c>
      <c r="L70" s="567">
        <f>Input!$OI$11</f>
        <v>0</v>
      </c>
      <c r="M70" s="458">
        <f t="shared" si="12"/>
        <v>94086</v>
      </c>
      <c r="N70" s="440"/>
      <c r="O70" s="442"/>
      <c r="P70" s="568" t="str">
        <f>IF(P69&lt;&gt;M69,"Out of Balance","Balanced")</f>
        <v>Balanced</v>
      </c>
      <c r="U70" s="439"/>
      <c r="V70" s="1226" t="str">
        <f>IF(X68-INT(X68)&lt;&gt;0,"Whole Dollars Only","")</f>
        <v/>
      </c>
      <c r="W70" s="1226"/>
      <c r="X70" s="569"/>
      <c r="Y70" s="570"/>
      <c r="Z70" s="571" t="s">
        <v>194</v>
      </c>
      <c r="AA70" s="572" t="s">
        <v>170</v>
      </c>
      <c r="AB70" s="573">
        <f>M90</f>
        <v>0</v>
      </c>
      <c r="AC70" s="444"/>
      <c r="AD70" s="444"/>
      <c r="AE70" s="444"/>
    </row>
    <row r="71" spans="1:31" ht="13.8" thickTop="1">
      <c r="A71" s="438">
        <v>54</v>
      </c>
      <c r="B71" s="526" t="s">
        <v>68</v>
      </c>
      <c r="C71" s="526"/>
      <c r="D71" s="465">
        <f>SUM(D60:D70)</f>
        <v>7264574</v>
      </c>
      <c r="E71" s="465">
        <f>SUM(E60:E70)</f>
        <v>1424036</v>
      </c>
      <c r="F71" s="465">
        <f t="shared" ref="F71:L71" si="19">SUM(F60:F70)</f>
        <v>678486</v>
      </c>
      <c r="G71" s="465">
        <f t="shared" si="19"/>
        <v>2432884</v>
      </c>
      <c r="H71" s="465">
        <f t="shared" si="19"/>
        <v>0</v>
      </c>
      <c r="I71" s="465">
        <f t="shared" si="19"/>
        <v>0</v>
      </c>
      <c r="J71" s="465">
        <f t="shared" si="19"/>
        <v>94085</v>
      </c>
      <c r="K71" s="465">
        <f t="shared" si="19"/>
        <v>1</v>
      </c>
      <c r="L71" s="465">
        <f t="shared" si="19"/>
        <v>0</v>
      </c>
      <c r="M71" s="465">
        <f t="shared" si="12"/>
        <v>11894066</v>
      </c>
      <c r="N71" s="440"/>
      <c r="O71" s="574"/>
      <c r="P71" s="1226" t="str">
        <f>IF(P69-INT(P69)&lt;&gt;0,"Whole Dollars Only","")</f>
        <v/>
      </c>
      <c r="Q71" s="1226"/>
      <c r="R71" s="575"/>
      <c r="S71" s="575"/>
      <c r="T71" s="575"/>
      <c r="U71" s="470"/>
      <c r="V71" s="576"/>
      <c r="W71" s="470"/>
      <c r="X71" s="470"/>
      <c r="Y71" s="470"/>
      <c r="AA71" s="577">
        <f>SUM(AA60:AA70)</f>
        <v>12320484</v>
      </c>
      <c r="AB71" s="578">
        <f>SUM(AB60:AB70)</f>
        <v>0</v>
      </c>
      <c r="AC71" s="444"/>
      <c r="AD71" s="444"/>
      <c r="AE71" s="444"/>
    </row>
    <row r="72" spans="1:31">
      <c r="A72" s="438">
        <v>55</v>
      </c>
      <c r="B72" s="440"/>
      <c r="C72" s="440"/>
      <c r="D72" s="458"/>
      <c r="E72" s="458"/>
      <c r="F72" s="458"/>
      <c r="G72" s="458"/>
      <c r="H72" s="458"/>
      <c r="I72" s="458"/>
      <c r="J72" s="458"/>
      <c r="K72" s="458"/>
      <c r="L72" s="458"/>
      <c r="M72" s="458"/>
      <c r="N72" s="440"/>
      <c r="O72" s="470"/>
      <c r="Q72" s="470"/>
      <c r="U72" s="458"/>
      <c r="W72" s="579"/>
      <c r="X72" s="579"/>
      <c r="AB72" s="517" t="str">
        <f>IF(AB71&lt;&gt;0,"Out of Balance","Balanced")</f>
        <v>Balanced</v>
      </c>
      <c r="AC72" s="444"/>
      <c r="AD72" s="444"/>
      <c r="AE72" s="444"/>
    </row>
    <row r="73" spans="1:31">
      <c r="A73" s="438">
        <v>56</v>
      </c>
      <c r="B73" s="449" t="s">
        <v>23</v>
      </c>
      <c r="C73" s="449"/>
      <c r="D73" s="458"/>
      <c r="E73" s="458"/>
      <c r="F73" s="458"/>
      <c r="G73" s="458"/>
      <c r="H73" s="458"/>
      <c r="I73" s="458"/>
      <c r="J73" s="458"/>
      <c r="K73" s="458"/>
      <c r="L73" s="458"/>
      <c r="M73" s="458"/>
      <c r="N73" s="440"/>
      <c r="O73" s="458"/>
      <c r="Q73" s="470"/>
      <c r="R73" s="470"/>
      <c r="S73" s="470"/>
      <c r="T73" s="470"/>
      <c r="U73" s="458"/>
      <c r="W73" s="580"/>
      <c r="X73" s="580"/>
      <c r="Y73" s="470"/>
      <c r="Z73" s="470"/>
      <c r="AC73" s="444"/>
      <c r="AD73" s="444"/>
      <c r="AE73" s="444"/>
    </row>
    <row r="74" spans="1:31" ht="13.8" thickBot="1">
      <c r="A74" s="438">
        <v>57</v>
      </c>
      <c r="B74" s="440" t="s">
        <v>59</v>
      </c>
      <c r="C74" s="440"/>
      <c r="D74" s="457">
        <f>Input!$OJ$11</f>
        <v>0</v>
      </c>
      <c r="E74" s="457">
        <f>Input!$OK$11</f>
        <v>0</v>
      </c>
      <c r="F74" s="457">
        <f>Input!$OL$11</f>
        <v>0</v>
      </c>
      <c r="G74" s="457">
        <f>Input!$OM$11</f>
        <v>0</v>
      </c>
      <c r="H74" s="457">
        <f>Input!$ON$11</f>
        <v>0</v>
      </c>
      <c r="I74" s="457">
        <f>Input!$OO$11</f>
        <v>0</v>
      </c>
      <c r="J74" s="457">
        <f>Input!$OP$11</f>
        <v>-97163</v>
      </c>
      <c r="K74" s="457">
        <f>Input!$OQ$11</f>
        <v>0</v>
      </c>
      <c r="L74" s="457">
        <f>Input!$OR$11</f>
        <v>0</v>
      </c>
      <c r="M74" s="458">
        <f>D74+E74+F74+G74+H74+I74+J74+K74+L74</f>
        <v>-97163</v>
      </c>
      <c r="N74" s="440"/>
      <c r="O74" s="458"/>
      <c r="Q74" s="470"/>
      <c r="R74" s="470"/>
      <c r="S74" s="470"/>
      <c r="T74" s="470"/>
      <c r="U74" s="458"/>
      <c r="W74" s="580"/>
      <c r="X74" s="580"/>
      <c r="Y74" s="470"/>
      <c r="Z74" s="458"/>
      <c r="AC74" s="444"/>
      <c r="AD74" s="444"/>
      <c r="AE74" s="444"/>
    </row>
    <row r="75" spans="1:31" ht="14.4" thickTop="1" thickBot="1">
      <c r="A75" s="438">
        <v>58</v>
      </c>
      <c r="B75" s="440" t="s">
        <v>627</v>
      </c>
      <c r="C75" s="440"/>
      <c r="D75" s="457">
        <f>Input!$OS$11</f>
        <v>-453804</v>
      </c>
      <c r="E75" s="457">
        <f>Input!$OT$11</f>
        <v>556046</v>
      </c>
      <c r="F75" s="457">
        <f>Input!$OU$11</f>
        <v>195674</v>
      </c>
      <c r="G75" s="457">
        <f>Input!$OV$11</f>
        <v>-698127</v>
      </c>
      <c r="H75" s="457">
        <f>Input!$OW$11</f>
        <v>-124352</v>
      </c>
      <c r="I75" s="457">
        <f>Input!$OX$11</f>
        <v>0</v>
      </c>
      <c r="J75" s="457">
        <f>Input!$OY$11</f>
        <v>-3</v>
      </c>
      <c r="K75" s="457">
        <f>Input!$OZ$11</f>
        <v>430153</v>
      </c>
      <c r="L75" s="457">
        <f>Input!$PA$11</f>
        <v>0</v>
      </c>
      <c r="M75" s="458">
        <f>D75+E75+F75+G75+H75+I75+J75+K75+L75</f>
        <v>-94413</v>
      </c>
      <c r="N75" s="440"/>
      <c r="O75" s="1182" t="str">
        <f>IF(M85&lt;0,"Footnote 11 is N/A - No Data Entry Required","Footnote 11")</f>
        <v>Footnote 11</v>
      </c>
      <c r="P75" s="1183"/>
      <c r="Q75" s="1183"/>
      <c r="R75" s="1184"/>
      <c r="S75" s="470"/>
      <c r="T75" s="470"/>
      <c r="U75" s="458"/>
      <c r="W75" s="580"/>
      <c r="X75" s="580"/>
      <c r="Y75" s="579"/>
      <c r="Z75" s="579"/>
      <c r="AB75" s="428" t="s">
        <v>195</v>
      </c>
      <c r="AC75" s="444"/>
      <c r="AD75" s="444"/>
      <c r="AE75" s="444"/>
    </row>
    <row r="76" spans="1:31" ht="13.8" thickTop="1">
      <c r="A76" s="438">
        <v>59</v>
      </c>
      <c r="B76" s="440" t="s">
        <v>45</v>
      </c>
      <c r="C76" s="440"/>
      <c r="D76" s="457">
        <f>Input!$PB$11</f>
        <v>0</v>
      </c>
      <c r="E76" s="457">
        <f>Input!$PC$11</f>
        <v>0</v>
      </c>
      <c r="F76" s="457">
        <f>Input!$PD$11</f>
        <v>0</v>
      </c>
      <c r="G76" s="457">
        <f>Input!$PE$11</f>
        <v>0</v>
      </c>
      <c r="H76" s="457">
        <f>Input!$PF$11</f>
        <v>0</v>
      </c>
      <c r="I76" s="457">
        <f>Input!$PG$11</f>
        <v>0</v>
      </c>
      <c r="J76" s="457">
        <f>Input!$PH$11</f>
        <v>0</v>
      </c>
      <c r="K76" s="457">
        <f>Input!$PI$11</f>
        <v>0</v>
      </c>
      <c r="L76" s="457">
        <f>Input!$PJ$11</f>
        <v>0</v>
      </c>
      <c r="M76" s="458">
        <f>D76+E76+F76+G76+H76+I76+J76+K76+L76</f>
        <v>0</v>
      </c>
      <c r="N76" s="440"/>
      <c r="O76" s="581" t="s">
        <v>202</v>
      </c>
      <c r="P76" s="582"/>
      <c r="Q76" s="583"/>
      <c r="R76" s="584">
        <f>IF($M$85&lt;0,"N/A",$M$85)</f>
        <v>679029</v>
      </c>
      <c r="S76" s="470"/>
      <c r="T76" s="470"/>
      <c r="U76" s="458"/>
      <c r="W76" s="580"/>
      <c r="X76" s="580"/>
      <c r="Y76" s="580"/>
      <c r="Z76" s="580"/>
      <c r="AC76" s="444"/>
      <c r="AD76" s="444"/>
      <c r="AE76" s="444"/>
    </row>
    <row r="77" spans="1:31">
      <c r="A77" s="438">
        <v>60</v>
      </c>
      <c r="B77" s="440" t="s">
        <v>46</v>
      </c>
      <c r="C77" s="440"/>
      <c r="D77" s="457">
        <f>Input!$PK$11</f>
        <v>0</v>
      </c>
      <c r="E77" s="457">
        <f>Input!$PL$11</f>
        <v>0</v>
      </c>
      <c r="F77" s="457">
        <f>Input!$PM$11</f>
        <v>-12768</v>
      </c>
      <c r="G77" s="457">
        <f>Input!$PN$11</f>
        <v>0</v>
      </c>
      <c r="H77" s="457">
        <f>Input!$PO$11</f>
        <v>0</v>
      </c>
      <c r="I77" s="457">
        <f>Input!$PP$11</f>
        <v>0</v>
      </c>
      <c r="J77" s="457">
        <f>Input!$PQ$11</f>
        <v>0</v>
      </c>
      <c r="K77" s="457">
        <f>Input!$PR$11</f>
        <v>-430152</v>
      </c>
      <c r="L77" s="457">
        <f>Input!$PS$11</f>
        <v>378686</v>
      </c>
      <c r="M77" s="458">
        <f>D77+E77+F77+G77+H77+I77+J77+K77+L77</f>
        <v>-64234</v>
      </c>
      <c r="N77" s="440"/>
      <c r="O77" s="585" t="s">
        <v>203</v>
      </c>
      <c r="P77" s="470"/>
      <c r="Q77" s="470"/>
      <c r="R77" s="586">
        <f>Input!$UB$11</f>
        <v>679029</v>
      </c>
      <c r="S77" s="470"/>
      <c r="T77" s="470"/>
      <c r="U77" s="458"/>
      <c r="W77" s="580"/>
      <c r="X77" s="580"/>
      <c r="Y77" s="580"/>
      <c r="Z77" s="580"/>
      <c r="AC77" s="444"/>
      <c r="AD77" s="444"/>
      <c r="AE77" s="444"/>
    </row>
    <row r="78" spans="1:31">
      <c r="A78" s="438">
        <v>61</v>
      </c>
      <c r="B78" s="526" t="s">
        <v>3</v>
      </c>
      <c r="C78" s="526"/>
      <c r="D78" s="465">
        <f t="shared" ref="D78:L78" si="20">SUM(D74:D77)</f>
        <v>-453804</v>
      </c>
      <c r="E78" s="465">
        <f t="shared" si="20"/>
        <v>556046</v>
      </c>
      <c r="F78" s="465">
        <f t="shared" si="20"/>
        <v>182906</v>
      </c>
      <c r="G78" s="465">
        <f t="shared" si="20"/>
        <v>-698127</v>
      </c>
      <c r="H78" s="465">
        <f t="shared" si="20"/>
        <v>-124352</v>
      </c>
      <c r="I78" s="465">
        <f t="shared" si="20"/>
        <v>0</v>
      </c>
      <c r="J78" s="465">
        <f t="shared" si="20"/>
        <v>-97166</v>
      </c>
      <c r="K78" s="465">
        <f t="shared" si="20"/>
        <v>1</v>
      </c>
      <c r="L78" s="465">
        <f t="shared" si="20"/>
        <v>378686</v>
      </c>
      <c r="M78" s="465">
        <f>D78+E78+F78+G78+H78+I78+J78+K78+L78</f>
        <v>-255810</v>
      </c>
      <c r="N78" s="440"/>
      <c r="O78" s="585" t="s">
        <v>204</v>
      </c>
      <c r="Q78" s="470"/>
      <c r="R78" s="587">
        <f>IF($M$85&lt;0,"",$R$76-$R$77)</f>
        <v>0</v>
      </c>
      <c r="S78" s="470"/>
      <c r="T78" s="470"/>
      <c r="U78" s="458"/>
      <c r="W78" s="580"/>
      <c r="X78" s="580"/>
      <c r="Y78" s="580"/>
      <c r="Z78" s="580"/>
      <c r="AC78" s="444"/>
      <c r="AD78" s="444"/>
      <c r="AE78" s="444"/>
    </row>
    <row r="79" spans="1:31">
      <c r="A79" s="438">
        <v>62</v>
      </c>
      <c r="B79" s="440"/>
      <c r="C79" s="440"/>
      <c r="D79" s="458"/>
      <c r="E79" s="458"/>
      <c r="F79" s="458"/>
      <c r="G79" s="458"/>
      <c r="H79" s="458"/>
      <c r="I79" s="458"/>
      <c r="J79" s="458"/>
      <c r="K79" s="458"/>
      <c r="L79" s="458"/>
      <c r="M79" s="458"/>
      <c r="N79" s="440"/>
      <c r="O79" s="588"/>
      <c r="Q79" s="470"/>
      <c r="R79" s="589"/>
      <c r="S79" s="470"/>
      <c r="T79" s="470"/>
      <c r="U79" s="458"/>
      <c r="W79" s="580"/>
      <c r="X79" s="580"/>
      <c r="Y79" s="580"/>
      <c r="Z79" s="580"/>
      <c r="AC79" s="444"/>
      <c r="AD79" s="444"/>
      <c r="AE79" s="444"/>
    </row>
    <row r="80" spans="1:31">
      <c r="A80" s="438">
        <v>63</v>
      </c>
      <c r="B80" s="449" t="s">
        <v>24</v>
      </c>
      <c r="C80" s="449"/>
      <c r="D80" s="458"/>
      <c r="E80" s="458"/>
      <c r="F80" s="458"/>
      <c r="G80" s="458"/>
      <c r="H80" s="458"/>
      <c r="I80" s="458"/>
      <c r="J80" s="458"/>
      <c r="K80" s="458"/>
      <c r="L80" s="458"/>
      <c r="M80" s="458"/>
      <c r="N80" s="440"/>
      <c r="O80" s="585" t="s">
        <v>205</v>
      </c>
      <c r="Q80" s="470"/>
      <c r="R80" s="586">
        <f>Input!$UC$11</f>
        <v>0</v>
      </c>
      <c r="S80" s="470"/>
      <c r="T80" s="470"/>
      <c r="U80" s="470"/>
      <c r="W80" s="579"/>
      <c r="X80" s="579"/>
      <c r="Y80" s="580"/>
      <c r="Z80" s="580"/>
      <c r="AC80" s="444"/>
      <c r="AD80" s="444"/>
      <c r="AE80" s="444"/>
    </row>
    <row r="81" spans="1:31">
      <c r="A81" s="438">
        <v>64</v>
      </c>
      <c r="B81" s="440" t="s">
        <v>47</v>
      </c>
      <c r="C81" s="440"/>
      <c r="D81" s="457">
        <f>Input!$PT$1</f>
        <v>0</v>
      </c>
      <c r="E81" s="457">
        <f>Input!$PU$11</f>
        <v>0</v>
      </c>
      <c r="F81" s="457">
        <f>Input!$PV$11</f>
        <v>0</v>
      </c>
      <c r="G81" s="457">
        <f>Input!$PW$11</f>
        <v>0</v>
      </c>
      <c r="H81" s="457">
        <f>Input!$PX$11</f>
        <v>0</v>
      </c>
      <c r="I81" s="457">
        <f>Input!$PY$11</f>
        <v>0</v>
      </c>
      <c r="J81" s="457">
        <f>Input!$PZ$11</f>
        <v>0</v>
      </c>
      <c r="K81" s="457">
        <f>Input!$QA$11</f>
        <v>0</v>
      </c>
      <c r="L81" s="457">
        <f>Input!$QB$11</f>
        <v>0</v>
      </c>
      <c r="M81" s="458">
        <f>D81+E81+F81+G81+H81+I81+J81+K81+L81</f>
        <v>0</v>
      </c>
      <c r="N81" s="440"/>
      <c r="O81" s="590" t="s">
        <v>206</v>
      </c>
      <c r="R81" s="591"/>
      <c r="S81" s="470"/>
      <c r="T81" s="470"/>
      <c r="Y81" s="580"/>
      <c r="Z81" s="580"/>
      <c r="AC81" s="444"/>
      <c r="AD81" s="444"/>
      <c r="AE81" s="444"/>
    </row>
    <row r="82" spans="1:31">
      <c r="A82" s="438">
        <v>65</v>
      </c>
      <c r="B82" s="440" t="s">
        <v>48</v>
      </c>
      <c r="C82" s="440"/>
      <c r="D82" s="457">
        <f>Input!$QC$11</f>
        <v>0</v>
      </c>
      <c r="E82" s="457">
        <f>Input!$QD$11</f>
        <v>0</v>
      </c>
      <c r="F82" s="457">
        <f>Input!$QE$11</f>
        <v>0</v>
      </c>
      <c r="G82" s="457">
        <f>Input!$QF$11</f>
        <v>0</v>
      </c>
      <c r="H82" s="457">
        <f>Input!$QG$11</f>
        <v>0</v>
      </c>
      <c r="I82" s="457">
        <f>Input!$QH$11</f>
        <v>0</v>
      </c>
      <c r="J82" s="457">
        <f>Input!$QI$11</f>
        <v>0</v>
      </c>
      <c r="K82" s="457">
        <f>Input!$QJ$11</f>
        <v>0</v>
      </c>
      <c r="L82" s="457">
        <f>Input!$QK$11</f>
        <v>0</v>
      </c>
      <c r="M82" s="458">
        <f>D82+E82+F82+G82+H82+I82+J82+K82+L82</f>
        <v>0</v>
      </c>
      <c r="N82" s="440"/>
      <c r="O82" s="585" t="s">
        <v>207</v>
      </c>
      <c r="R82" s="587">
        <f>IFERROR($R$78-$R$80,"")</f>
        <v>0</v>
      </c>
      <c r="Y82" s="580"/>
      <c r="Z82" s="440"/>
      <c r="AA82" s="442"/>
      <c r="AB82" s="442"/>
      <c r="AC82" s="444"/>
      <c r="AD82" s="444"/>
      <c r="AE82" s="444"/>
    </row>
    <row r="83" spans="1:31">
      <c r="A83" s="438">
        <v>66</v>
      </c>
      <c r="B83" s="526" t="s">
        <v>3</v>
      </c>
      <c r="C83" s="526"/>
      <c r="D83" s="465">
        <f t="shared" ref="D83:L83" si="21">SUM(D81:D82)</f>
        <v>0</v>
      </c>
      <c r="E83" s="465">
        <f t="shared" si="21"/>
        <v>0</v>
      </c>
      <c r="F83" s="465">
        <f t="shared" si="21"/>
        <v>0</v>
      </c>
      <c r="G83" s="465">
        <f t="shared" si="21"/>
        <v>0</v>
      </c>
      <c r="H83" s="465">
        <f t="shared" si="21"/>
        <v>0</v>
      </c>
      <c r="I83" s="465">
        <f t="shared" si="21"/>
        <v>0</v>
      </c>
      <c r="J83" s="465">
        <f t="shared" si="21"/>
        <v>0</v>
      </c>
      <c r="K83" s="465">
        <f t="shared" si="21"/>
        <v>0</v>
      </c>
      <c r="L83" s="465">
        <f t="shared" si="21"/>
        <v>0</v>
      </c>
      <c r="M83" s="465">
        <f>D83+E83+F83+G83+H83+I83+J83+K83+L83</f>
        <v>0</v>
      </c>
      <c r="N83" s="440"/>
      <c r="O83" s="588"/>
      <c r="R83" s="591"/>
      <c r="Y83" s="449"/>
      <c r="Z83" s="592"/>
      <c r="AA83" s="532"/>
      <c r="AB83" s="463"/>
      <c r="AC83" s="444"/>
      <c r="AD83" s="444"/>
      <c r="AE83" s="444"/>
    </row>
    <row r="84" spans="1:31" ht="13.8" thickBot="1">
      <c r="A84" s="438">
        <v>67</v>
      </c>
      <c r="B84" s="440"/>
      <c r="C84" s="440"/>
      <c r="D84" s="458"/>
      <c r="E84" s="458"/>
      <c r="F84" s="458"/>
      <c r="G84" s="458"/>
      <c r="H84" s="458"/>
      <c r="I84" s="458"/>
      <c r="J84" s="458"/>
      <c r="K84" s="458"/>
      <c r="L84" s="458"/>
      <c r="M84" s="458"/>
      <c r="N84" s="440"/>
      <c r="O84" s="593" t="s">
        <v>208</v>
      </c>
      <c r="P84" s="594"/>
      <c r="Q84" s="594"/>
      <c r="R84" s="595">
        <f>IFERROR((R82+R80)-R78,"")</f>
        <v>0</v>
      </c>
      <c r="Y84" s="442"/>
      <c r="Z84" s="592"/>
      <c r="AA84" s="532"/>
      <c r="AB84" s="596"/>
      <c r="AC84" s="444"/>
      <c r="AD84" s="444"/>
      <c r="AE84" s="444"/>
    </row>
    <row r="85" spans="1:31" ht="13.8" thickTop="1">
      <c r="A85" s="438">
        <v>68</v>
      </c>
      <c r="B85" s="526" t="s">
        <v>628</v>
      </c>
      <c r="C85" s="526"/>
      <c r="D85" s="465">
        <f t="shared" ref="D85:L85" si="22">D57-D71+D78+D83</f>
        <v>-238109</v>
      </c>
      <c r="E85" s="465">
        <f t="shared" si="22"/>
        <v>1159154</v>
      </c>
      <c r="F85" s="465">
        <f t="shared" si="22"/>
        <v>-200744</v>
      </c>
      <c r="G85" s="465">
        <f t="shared" si="22"/>
        <v>-105536</v>
      </c>
      <c r="H85" s="465">
        <f t="shared" si="22"/>
        <v>-124857</v>
      </c>
      <c r="I85" s="465">
        <f t="shared" si="22"/>
        <v>1686</v>
      </c>
      <c r="J85" s="465">
        <f t="shared" si="22"/>
        <v>-191251</v>
      </c>
      <c r="K85" s="465">
        <f t="shared" si="22"/>
        <v>0</v>
      </c>
      <c r="L85" s="465">
        <f t="shared" si="22"/>
        <v>378686</v>
      </c>
      <c r="M85" s="465">
        <f>D85+E85+F85+G85+H85+I85+J85+K85+L85</f>
        <v>679029</v>
      </c>
      <c r="N85" s="440"/>
      <c r="Y85" s="442"/>
      <c r="Z85" s="592"/>
      <c r="AA85" s="532"/>
      <c r="AB85" s="596"/>
      <c r="AC85" s="444"/>
      <c r="AD85" s="444"/>
      <c r="AE85" s="444"/>
    </row>
    <row r="86" spans="1:31">
      <c r="A86" s="438">
        <v>69</v>
      </c>
      <c r="B86" s="449"/>
      <c r="C86" s="449"/>
      <c r="D86" s="458"/>
      <c r="E86" s="458"/>
      <c r="F86" s="458"/>
      <c r="G86" s="458"/>
      <c r="H86" s="458"/>
      <c r="I86" s="458"/>
      <c r="J86" s="458"/>
      <c r="K86" s="458"/>
      <c r="L86" s="458"/>
      <c r="M86" s="458"/>
      <c r="N86" s="440"/>
      <c r="Y86" s="442"/>
      <c r="Z86" s="592"/>
      <c r="AA86" s="532"/>
      <c r="AB86" s="596"/>
      <c r="AC86" s="444"/>
      <c r="AD86" s="444"/>
      <c r="AE86" s="444"/>
    </row>
    <row r="87" spans="1:31">
      <c r="A87" s="438">
        <v>70</v>
      </c>
      <c r="B87" s="441" t="s">
        <v>64</v>
      </c>
      <c r="C87" s="441"/>
      <c r="D87" s="457">
        <f>Input!$QL$11</f>
        <v>0</v>
      </c>
      <c r="E87" s="457">
        <f>Input!$QM$11</f>
        <v>0</v>
      </c>
      <c r="F87" s="457">
        <f>Input!$QN$11</f>
        <v>0</v>
      </c>
      <c r="G87" s="457">
        <f>Input!$QO$11</f>
        <v>0</v>
      </c>
      <c r="H87" s="457">
        <f>Input!$QP$11</f>
        <v>0</v>
      </c>
      <c r="I87" s="457">
        <f>Input!$QQ$11</f>
        <v>0</v>
      </c>
      <c r="J87" s="457">
        <f>Input!$QR$11</f>
        <v>0</v>
      </c>
      <c r="K87" s="457">
        <f>Input!$QS$11</f>
        <v>0</v>
      </c>
      <c r="L87" s="457">
        <f>Input!$QT$11</f>
        <v>0</v>
      </c>
      <c r="M87" s="458">
        <f>D87+E87+F87+G87+H87+I87+J87+K87+L87</f>
        <v>0</v>
      </c>
      <c r="N87" s="440"/>
      <c r="Y87" s="442"/>
      <c r="Z87" s="592"/>
      <c r="AA87" s="532"/>
      <c r="AB87" s="596"/>
      <c r="AC87" s="444"/>
      <c r="AD87" s="444"/>
      <c r="AE87" s="444"/>
    </row>
    <row r="88" spans="1:31">
      <c r="A88" s="438">
        <v>72</v>
      </c>
      <c r="B88" s="440" t="s">
        <v>65</v>
      </c>
      <c r="C88" s="440"/>
      <c r="D88" s="457">
        <f>Input!$QU$11</f>
        <v>0</v>
      </c>
      <c r="E88" s="457">
        <f>Input!$QV$11</f>
        <v>0</v>
      </c>
      <c r="F88" s="457">
        <f>Input!$QW$11</f>
        <v>0</v>
      </c>
      <c r="G88" s="457">
        <f>Input!$QX$11</f>
        <v>0</v>
      </c>
      <c r="H88" s="457">
        <f>Input!$QY$11</f>
        <v>0</v>
      </c>
      <c r="I88" s="457">
        <f>Input!$QZ$11</f>
        <v>0</v>
      </c>
      <c r="J88" s="457">
        <f>Input!$RA$11</f>
        <v>0</v>
      </c>
      <c r="K88" s="457">
        <f>Input!$RB$11</f>
        <v>0</v>
      </c>
      <c r="L88" s="457">
        <f>Input!$RC$11</f>
        <v>-1012252</v>
      </c>
      <c r="M88" s="458">
        <f>D88+E88+F88+G88+H88+I88+J88+K88+L88</f>
        <v>-1012252</v>
      </c>
      <c r="N88" s="440"/>
      <c r="O88" s="446"/>
      <c r="P88" s="446"/>
      <c r="Y88" s="442"/>
      <c r="Z88" s="592"/>
      <c r="AA88" s="532"/>
      <c r="AB88" s="596"/>
      <c r="AC88" s="444"/>
      <c r="AD88" s="444"/>
      <c r="AE88" s="444"/>
    </row>
    <row r="89" spans="1:31" s="428" customFormat="1">
      <c r="A89" s="439"/>
      <c r="B89" s="440" t="s">
        <v>173</v>
      </c>
      <c r="C89" s="440"/>
      <c r="D89" s="457">
        <f>Input!$RD$11</f>
        <v>0</v>
      </c>
      <c r="E89" s="457">
        <f>Input!$RE$11</f>
        <v>0</v>
      </c>
      <c r="F89" s="457">
        <f>Input!$RF$11</f>
        <v>0</v>
      </c>
      <c r="G89" s="457">
        <f>Input!$RG$11</f>
        <v>0</v>
      </c>
      <c r="H89" s="457">
        <f>Input!$RH$11</f>
        <v>0</v>
      </c>
      <c r="I89" s="457">
        <f>Input!$RI$11</f>
        <v>0</v>
      </c>
      <c r="J89" s="457">
        <f>Input!$RJ$11</f>
        <v>0</v>
      </c>
      <c r="K89" s="457">
        <f>Input!$RK$11</f>
        <v>0</v>
      </c>
      <c r="L89" s="457">
        <f>Input!$RL$11</f>
        <v>0</v>
      </c>
      <c r="M89" s="458">
        <f t="shared" ref="M89:M91" si="23">D89+E89+F89+G89+H89+I89+J89+K89+L89</f>
        <v>0</v>
      </c>
      <c r="N89" s="440"/>
      <c r="O89" s="1188" t="s">
        <v>1313</v>
      </c>
      <c r="P89" s="1189"/>
      <c r="Q89" s="1189"/>
      <c r="R89" s="1189"/>
      <c r="S89" s="1189"/>
      <c r="T89" s="1189"/>
      <c r="U89" s="1190"/>
      <c r="Y89" s="442"/>
      <c r="Z89" s="592"/>
      <c r="AA89" s="532"/>
      <c r="AB89" s="596"/>
    </row>
    <row r="90" spans="1:31" s="428" customFormat="1">
      <c r="A90" s="439"/>
      <c r="B90" s="440" t="s">
        <v>174</v>
      </c>
      <c r="C90" s="440"/>
      <c r="D90" s="457">
        <f>Input!$RM$11</f>
        <v>0</v>
      </c>
      <c r="E90" s="457">
        <f>Input!$RN$11</f>
        <v>0</v>
      </c>
      <c r="F90" s="457">
        <f>Input!$RO$11</f>
        <v>0</v>
      </c>
      <c r="G90" s="457">
        <f>Input!$RP$11</f>
        <v>0</v>
      </c>
      <c r="H90" s="457">
        <f>Input!$RQ$11</f>
        <v>0</v>
      </c>
      <c r="I90" s="457">
        <f>Input!$RR$11</f>
        <v>0</v>
      </c>
      <c r="J90" s="457">
        <f>Input!$RS$11</f>
        <v>0</v>
      </c>
      <c r="K90" s="457">
        <f>Input!$RT$11</f>
        <v>0</v>
      </c>
      <c r="L90" s="457">
        <f>Input!$RU$11</f>
        <v>0</v>
      </c>
      <c r="M90" s="458">
        <f t="shared" si="23"/>
        <v>0</v>
      </c>
      <c r="N90" s="440"/>
      <c r="O90" s="597" t="s">
        <v>209</v>
      </c>
      <c r="P90" s="598"/>
      <c r="Q90" s="597" t="s">
        <v>210</v>
      </c>
      <c r="R90" s="598"/>
      <c r="S90" s="491"/>
      <c r="T90" s="597" t="s">
        <v>211</v>
      </c>
      <c r="U90" s="598"/>
      <c r="Y90" s="442"/>
      <c r="Z90" s="592"/>
      <c r="AA90" s="532"/>
      <c r="AB90" s="596"/>
    </row>
    <row r="91" spans="1:31" s="428" customFormat="1">
      <c r="A91" s="439"/>
      <c r="B91" s="440" t="s">
        <v>175</v>
      </c>
      <c r="C91" s="440"/>
      <c r="D91" s="457">
        <f>Input!$RV$11</f>
        <v>0</v>
      </c>
      <c r="E91" s="457">
        <f>Input!$RW$11</f>
        <v>0</v>
      </c>
      <c r="F91" s="457">
        <f>Input!$RX$11</f>
        <v>0</v>
      </c>
      <c r="G91" s="457">
        <f>Input!$RY$11</f>
        <v>0</v>
      </c>
      <c r="H91" s="457">
        <f>Input!$RZ$11</f>
        <v>0</v>
      </c>
      <c r="I91" s="457">
        <f>Input!$SA$11</f>
        <v>0</v>
      </c>
      <c r="J91" s="457">
        <f>Input!$SB$11</f>
        <v>0</v>
      </c>
      <c r="K91" s="457">
        <f>Input!$SC$11</f>
        <v>0</v>
      </c>
      <c r="L91" s="457">
        <f>Input!$SD$11</f>
        <v>0</v>
      </c>
      <c r="M91" s="458">
        <f t="shared" si="23"/>
        <v>0</v>
      </c>
      <c r="N91" s="440"/>
      <c r="O91" s="475"/>
      <c r="P91" s="496"/>
      <c r="Q91" s="475"/>
      <c r="R91" s="496"/>
      <c r="T91" s="475"/>
      <c r="U91" s="496"/>
      <c r="Y91" s="442"/>
      <c r="Z91" s="592"/>
      <c r="AA91" s="532"/>
      <c r="AB91" s="596"/>
    </row>
    <row r="92" spans="1:31" s="428" customFormat="1">
      <c r="A92" s="439"/>
      <c r="B92" s="440" t="s">
        <v>66</v>
      </c>
      <c r="C92" s="440"/>
      <c r="D92" s="457">
        <f>Input!$SE$11</f>
        <v>11320</v>
      </c>
      <c r="E92" s="457">
        <f>Input!$SF$11</f>
        <v>13752</v>
      </c>
      <c r="F92" s="457">
        <f>Input!$SG$11</f>
        <v>117707</v>
      </c>
      <c r="G92" s="457">
        <f>Input!$SH$11</f>
        <v>348969</v>
      </c>
      <c r="H92" s="457">
        <f>Input!$SI$11</f>
        <v>0</v>
      </c>
      <c r="I92" s="457">
        <f>Input!$SJ$11</f>
        <v>0</v>
      </c>
      <c r="J92" s="457">
        <f>Input!$SK$11</f>
        <v>97163</v>
      </c>
      <c r="K92" s="457">
        <f>Input!$SL$11</f>
        <v>0</v>
      </c>
      <c r="L92" s="457">
        <f>Input!$SM$11</f>
        <v>0</v>
      </c>
      <c r="M92" s="458">
        <f>D92+E92+F92+G92+H92+I92+J92+K92+L92</f>
        <v>588911</v>
      </c>
      <c r="N92" s="440"/>
      <c r="O92" s="1191" t="str">
        <f>Input!UF$11</f>
        <v>Anju Motwani</v>
      </c>
      <c r="P92" s="1192"/>
      <c r="Q92" s="1191" t="str">
        <f>Input!$UG$11</f>
        <v>352-871-1084</v>
      </c>
      <c r="R92" s="1192"/>
      <c r="T92" s="1193" t="str">
        <f>HYPERLINK("Mailto:"&amp;Input!$UH$11,Input!$UH$11)</f>
        <v>anju.motwani@tstc.edu</v>
      </c>
      <c r="U92" s="1192"/>
      <c r="Y92" s="442"/>
      <c r="Z92" s="592"/>
      <c r="AA92" s="543"/>
      <c r="AB92" s="596"/>
    </row>
    <row r="93" spans="1:31" ht="13.8" thickBot="1">
      <c r="B93" s="599" t="s">
        <v>57</v>
      </c>
      <c r="C93" s="599"/>
      <c r="D93" s="600">
        <f t="shared" ref="D93:K93" si="24">SUM(D85:D92)</f>
        <v>-226789</v>
      </c>
      <c r="E93" s="600">
        <f t="shared" si="24"/>
        <v>1172906</v>
      </c>
      <c r="F93" s="600">
        <f t="shared" si="24"/>
        <v>-83037</v>
      </c>
      <c r="G93" s="600">
        <f t="shared" si="24"/>
        <v>243433</v>
      </c>
      <c r="H93" s="600">
        <f t="shared" si="24"/>
        <v>-124857</v>
      </c>
      <c r="I93" s="600">
        <f t="shared" si="24"/>
        <v>1686</v>
      </c>
      <c r="J93" s="600">
        <f t="shared" si="24"/>
        <v>-94088</v>
      </c>
      <c r="K93" s="600">
        <f t="shared" si="24"/>
        <v>0</v>
      </c>
      <c r="L93" s="600">
        <f>SUM(L85:L92)</f>
        <v>-633566</v>
      </c>
      <c r="M93" s="600">
        <f>D93+E93+F93+G93+H93+I93+J93+K93+L93</f>
        <v>255688</v>
      </c>
      <c r="N93" s="440"/>
      <c r="O93" s="475"/>
      <c r="U93" s="496"/>
      <c r="Y93" s="442"/>
      <c r="Z93" s="592"/>
      <c r="AA93" s="543"/>
      <c r="AB93" s="596"/>
      <c r="AC93" s="444"/>
      <c r="AD93" s="444"/>
      <c r="AE93" s="444"/>
    </row>
    <row r="94" spans="1:31" ht="13.8" thickTop="1">
      <c r="C94" s="440"/>
      <c r="D94" s="601"/>
      <c r="E94" s="601"/>
      <c r="F94" s="601"/>
      <c r="G94" s="601"/>
      <c r="H94" s="601"/>
      <c r="I94" s="601"/>
      <c r="J94" s="601"/>
      <c r="K94" s="601"/>
      <c r="L94" s="601"/>
      <c r="M94" s="602"/>
      <c r="N94" s="440"/>
      <c r="O94" s="1179" t="s">
        <v>212</v>
      </c>
      <c r="P94" s="1180"/>
      <c r="Q94" s="1180"/>
      <c r="R94" s="1180"/>
      <c r="S94" s="1180"/>
      <c r="T94" s="1180"/>
      <c r="U94" s="1181"/>
      <c r="Y94" s="442"/>
      <c r="Z94" s="603"/>
      <c r="AA94" s="543"/>
      <c r="AB94" s="596"/>
      <c r="AC94" s="444"/>
      <c r="AD94" s="444"/>
      <c r="AE94" s="444"/>
    </row>
    <row r="95" spans="1:31">
      <c r="B95" s="440" t="s">
        <v>1333</v>
      </c>
      <c r="C95" s="441"/>
      <c r="D95" s="601"/>
      <c r="E95" s="601"/>
      <c r="F95" s="601"/>
      <c r="G95" s="601"/>
      <c r="H95" s="601"/>
      <c r="I95" s="601"/>
      <c r="J95" s="601"/>
      <c r="K95" s="601"/>
      <c r="L95" s="601"/>
      <c r="M95" s="602"/>
      <c r="N95" s="440"/>
      <c r="O95" s="1179"/>
      <c r="P95" s="1180"/>
      <c r="Q95" s="1180"/>
      <c r="R95" s="1180"/>
      <c r="S95" s="1180"/>
      <c r="T95" s="1180"/>
      <c r="U95" s="1181"/>
      <c r="Y95" s="442"/>
      <c r="Z95" s="442"/>
      <c r="AA95" s="604"/>
      <c r="AB95" s="605"/>
      <c r="AC95" s="444"/>
      <c r="AD95" s="444"/>
      <c r="AE95" s="444"/>
    </row>
    <row r="96" spans="1:31">
      <c r="B96" s="441" t="s">
        <v>79</v>
      </c>
      <c r="C96" s="440"/>
      <c r="D96" s="601"/>
      <c r="E96" s="601"/>
      <c r="F96" s="601"/>
      <c r="G96" s="601"/>
      <c r="H96" s="601"/>
      <c r="I96" s="601"/>
      <c r="J96" s="601"/>
      <c r="K96" s="601"/>
      <c r="L96" s="601"/>
      <c r="M96" s="602"/>
      <c r="N96" s="440"/>
      <c r="O96" s="503"/>
      <c r="P96" s="504"/>
      <c r="Q96" s="504"/>
      <c r="R96" s="504"/>
      <c r="S96" s="504"/>
      <c r="T96" s="504"/>
      <c r="U96" s="606"/>
      <c r="Y96" s="442"/>
      <c r="Z96" s="442"/>
      <c r="AA96" s="442"/>
      <c r="AB96" s="442"/>
      <c r="AC96" s="444"/>
      <c r="AD96" s="444"/>
      <c r="AE96" s="444"/>
    </row>
    <row r="97" spans="2:31">
      <c r="B97" s="428" t="s">
        <v>1280</v>
      </c>
      <c r="C97" s="440"/>
      <c r="D97" s="601"/>
      <c r="E97" s="601"/>
      <c r="F97" s="601"/>
      <c r="G97" s="601"/>
      <c r="H97" s="601"/>
      <c r="I97" s="601"/>
      <c r="J97" s="601"/>
      <c r="K97" s="601"/>
      <c r="L97" s="601"/>
      <c r="M97" s="602"/>
      <c r="N97" s="440"/>
      <c r="Y97" s="442"/>
      <c r="AC97" s="444"/>
      <c r="AD97" s="444"/>
      <c r="AE97" s="444"/>
    </row>
    <row r="98" spans="2:31">
      <c r="B98" s="440"/>
      <c r="C98" s="440"/>
      <c r="D98" s="601"/>
      <c r="E98" s="601"/>
      <c r="F98" s="601"/>
      <c r="G98" s="601"/>
      <c r="H98" s="601"/>
      <c r="I98" s="601"/>
      <c r="J98" s="601"/>
      <c r="K98" s="601"/>
      <c r="L98" s="601"/>
      <c r="M98" s="602"/>
      <c r="N98" s="440"/>
      <c r="O98" s="424"/>
      <c r="AC98" s="444"/>
      <c r="AD98" s="444"/>
      <c r="AE98" s="444"/>
    </row>
    <row r="99" spans="2:31">
      <c r="B99" s="440"/>
      <c r="C99" s="440"/>
      <c r="D99" s="440"/>
      <c r="E99" s="440"/>
      <c r="F99" s="440"/>
      <c r="G99" s="440"/>
      <c r="H99" s="440"/>
      <c r="I99" s="440"/>
      <c r="J99" s="440"/>
      <c r="K99" s="440"/>
      <c r="L99" s="440"/>
      <c r="M99" s="607" t="s">
        <v>93</v>
      </c>
      <c r="N99" s="440"/>
      <c r="O99" s="608"/>
      <c r="AC99" s="444"/>
      <c r="AD99" s="444"/>
      <c r="AE99" s="444"/>
    </row>
    <row r="100" spans="2:31">
      <c r="B100" s="428" t="s">
        <v>1281</v>
      </c>
      <c r="C100" s="440"/>
      <c r="D100" s="440"/>
      <c r="E100" s="440"/>
      <c r="F100" s="440"/>
      <c r="G100" s="440"/>
      <c r="H100" s="440"/>
      <c r="I100" s="440"/>
      <c r="J100" s="440"/>
      <c r="K100" s="440"/>
      <c r="L100" s="440"/>
      <c r="M100" s="457">
        <f>Input!$SN$11</f>
        <v>255688</v>
      </c>
      <c r="N100" s="440"/>
      <c r="O100" s="608"/>
      <c r="AC100" s="444"/>
      <c r="AD100" s="444"/>
      <c r="AE100" s="444"/>
    </row>
    <row r="101" spans="2:31">
      <c r="B101" s="440" t="s">
        <v>92</v>
      </c>
      <c r="C101" s="440"/>
      <c r="D101" s="440"/>
      <c r="E101" s="440"/>
      <c r="F101" s="440"/>
      <c r="G101" s="440"/>
      <c r="H101" s="440"/>
      <c r="I101" s="440"/>
      <c r="J101" s="440"/>
      <c r="K101" s="440"/>
      <c r="L101" s="440"/>
      <c r="M101" s="609">
        <f>M93-M100</f>
        <v>0</v>
      </c>
      <c r="N101" s="440"/>
      <c r="O101" s="1235"/>
      <c r="P101" s="1235"/>
      <c r="Q101" s="1235"/>
      <c r="R101" s="1235"/>
      <c r="S101" s="524"/>
      <c r="T101" s="1236"/>
      <c r="U101" s="1236"/>
      <c r="V101" s="1236"/>
      <c r="W101" s="1236"/>
      <c r="X101" s="1236"/>
      <c r="AC101" s="444"/>
      <c r="AD101" s="444"/>
      <c r="AE101" s="444"/>
    </row>
    <row r="102" spans="2:31" ht="13.5" customHeight="1">
      <c r="B102" s="440"/>
      <c r="C102" s="440"/>
      <c r="D102" s="440"/>
      <c r="E102" s="440"/>
      <c r="F102" s="440"/>
      <c r="G102" s="440"/>
      <c r="H102" s="440"/>
      <c r="I102" s="440"/>
      <c r="J102" s="440"/>
      <c r="K102" s="440"/>
      <c r="L102" s="610" t="str">
        <f>IF($L$119&lt;&gt;Input!$F$11,"Out of Balance","Balanced")</f>
        <v>Balanced</v>
      </c>
      <c r="M102" s="611" t="str">
        <f>IF(M100&lt;&gt;M93,"Out of Balance","Balanced")</f>
        <v>Balanced</v>
      </c>
      <c r="N102" s="440"/>
      <c r="O102" s="1237"/>
      <c r="P102" s="525"/>
      <c r="Q102" s="1238"/>
      <c r="R102" s="1238"/>
      <c r="S102" s="525"/>
      <c r="T102" s="1239"/>
      <c r="U102" s="1238"/>
      <c r="V102" s="1239"/>
      <c r="W102" s="1238"/>
      <c r="X102" s="1238"/>
      <c r="AC102" s="444"/>
      <c r="AD102" s="444"/>
      <c r="AE102" s="444"/>
    </row>
    <row r="103" spans="2:31">
      <c r="B103" s="440"/>
      <c r="C103" s="440"/>
      <c r="D103" s="440"/>
      <c r="E103" s="440"/>
      <c r="F103" s="440"/>
      <c r="G103" s="440"/>
      <c r="H103" s="440"/>
      <c r="I103" s="440"/>
      <c r="J103" s="440"/>
      <c r="K103" s="440"/>
      <c r="L103" s="440"/>
      <c r="M103" s="440"/>
      <c r="N103" s="440"/>
      <c r="O103" s="1237"/>
      <c r="P103" s="525"/>
      <c r="Q103" s="1238"/>
      <c r="R103" s="1238"/>
      <c r="S103" s="525"/>
      <c r="T103" s="1239"/>
      <c r="U103" s="1238"/>
      <c r="V103" s="1239"/>
      <c r="W103" s="1238"/>
      <c r="X103" s="1238"/>
      <c r="AC103" s="444"/>
      <c r="AD103" s="444"/>
      <c r="AE103" s="444"/>
    </row>
    <row r="104" spans="2:31">
      <c r="B104" s="440"/>
      <c r="C104" s="440"/>
      <c r="D104" s="440"/>
      <c r="E104" s="440"/>
      <c r="F104" s="440"/>
      <c r="G104" s="440"/>
      <c r="H104" s="440"/>
      <c r="I104" s="440"/>
      <c r="J104" s="440"/>
      <c r="K104" s="440"/>
      <c r="L104" s="440"/>
      <c r="M104" s="440"/>
      <c r="N104" s="440"/>
      <c r="O104" s="1237"/>
      <c r="P104" s="525"/>
      <c r="Q104" s="1238"/>
      <c r="R104" s="1238"/>
      <c r="S104" s="525"/>
      <c r="T104" s="1239"/>
      <c r="U104" s="1238"/>
      <c r="V104" s="1239"/>
      <c r="W104" s="1238"/>
      <c r="X104" s="1238"/>
      <c r="AC104" s="444"/>
      <c r="AD104" s="444"/>
      <c r="AE104" s="444"/>
    </row>
    <row r="105" spans="2:31">
      <c r="B105" s="428"/>
      <c r="C105" s="428"/>
      <c r="D105" s="458">
        <f>SUM($D$10:$D$14)+SUM($D$19:$D$28)+SUM($D$32:$D$41)+$D$47+SUM($D$50:$D$55)+SUM($D$60:$D$70)+SUM($D$74:$D$77)+SUM($D$81:$D$82)+SUM($D$87:$D$92)</f>
        <v>14267849</v>
      </c>
      <c r="E105" s="458">
        <f>SUM($E$10:$E$14)+SUM($E$19:$E$28)+SUM($E$32:$E$41)+$E$47+SUM($E$50:$E$55)+SUM($E$60:$E$70)+SUM($E$74:$E$77)+SUM($E$81:$E$82)+SUM($E$87:$E$92)</f>
        <v>4020978</v>
      </c>
      <c r="F105" s="458">
        <f>SUM($F$10:$F$14)+SUM($F$19:$F$28)+SUM($F$32:$F$41)+$F$47+SUM($F$50:$F$55)+SUM($F$60:$F$70)+SUM($F$74:$F$77)+SUM($F$81:$F$82)+SUM($F$87:$F$92)</f>
        <v>1273935</v>
      </c>
      <c r="G105" s="458">
        <f>SUM($G$10:$G$14)+SUM($G$19:$G$28)+SUM($G$32:$G$41)+$G$47+SUM($G$50:$G$55)+SUM($G$60:$G$70)+SUM($G$74:$G$77)+SUM($G$81:$G$82)+SUM($G$87:$G$92)</f>
        <v>5109201</v>
      </c>
      <c r="H105" s="458">
        <f>SUM($H$10:$H$14)+SUM($H$19:$H$28)+SUM($H$32:$H$41)+$H$47+SUM($H$50:$H$55)+SUM($H$60:$H$70)+SUM($H$74:$H$77)+SUM($H$81:$H$82)+SUM($H$87:$H$92)</f>
        <v>-124857</v>
      </c>
      <c r="I105" s="458">
        <f>SUM($I$10:$I$14)+SUM($I$19:$I$28)+SUM($I$32:$I$41)+$I$47+SUM($I$50:$I$55)+SUM($I$60:$I$70)+SUM($I$74:$I$77)+SUM($I$81:$I$82)+SUM($I$87:$I$92)</f>
        <v>1686</v>
      </c>
      <c r="J105" s="458">
        <f>SUM($J$10:$J$14)+SUM($J$19:$J$28)+SUM($J$32:$J$41)+$J$47+SUM($J$50:$J$55)+SUM($J$60:$J$70)+SUM($J$74:$J$77)+SUM($J$81:$J$82)+SUM($J$87:$J$92)</f>
        <v>94082</v>
      </c>
      <c r="K105" s="458">
        <f>SUM($K$10:$K$14)+SUM($K$19:$K$28)+SUM($K$32:$K$41)+$K$47+SUM($K$50:$K$55)+SUM($K$60:$K$70)+SUM($K$74:$K$77)+SUM($K$81:$K$82)+SUM($K$87:$K$92)</f>
        <v>2</v>
      </c>
      <c r="L105" s="458">
        <f>SUM($L$10:$L$14)+SUM($L$19:$L$28)+SUM($L$32:$L$41)+$L$47+SUM($L$50:$L$55)+SUM($L$60:$L$70)+SUM($L$74:$L$77)+SUM($L$81:$L$82)+SUM($L$87:$L$92)</f>
        <v>-633566</v>
      </c>
      <c r="M105" s="458"/>
      <c r="N105" s="428"/>
      <c r="O105" s="1237"/>
      <c r="P105" s="612">
        <f>M18-INT(M18)</f>
        <v>0</v>
      </c>
      <c r="Q105" s="1238"/>
      <c r="R105" s="1238"/>
      <c r="S105" s="525"/>
      <c r="T105" s="1239"/>
      <c r="U105" s="1238"/>
      <c r="V105" s="1239"/>
      <c r="W105" s="1238"/>
      <c r="X105" s="1238"/>
      <c r="AC105" s="444"/>
      <c r="AD105" s="444"/>
      <c r="AE105" s="444"/>
    </row>
    <row r="106" spans="2:31">
      <c r="B106" s="428"/>
      <c r="C106" s="428"/>
      <c r="D106" s="428"/>
      <c r="E106" s="428"/>
      <c r="F106" s="428"/>
      <c r="G106" s="428"/>
      <c r="H106" s="428"/>
      <c r="I106" s="428"/>
      <c r="J106" s="428"/>
      <c r="K106" s="428"/>
      <c r="L106" s="458">
        <f>SUM($D$105:$L$105)</f>
        <v>24009310</v>
      </c>
      <c r="M106" s="428"/>
      <c r="N106" s="428"/>
      <c r="O106" s="633"/>
      <c r="P106" s="612">
        <f>M31-INT(M31)</f>
        <v>0</v>
      </c>
      <c r="Q106" s="735"/>
      <c r="R106" s="736"/>
      <c r="S106" s="737"/>
      <c r="T106" s="633"/>
      <c r="U106" s="633"/>
      <c r="V106" s="633"/>
      <c r="W106" s="470"/>
      <c r="X106" s="633"/>
      <c r="AC106" s="444"/>
      <c r="AD106" s="444"/>
      <c r="AE106" s="444"/>
    </row>
    <row r="107" spans="2:31">
      <c r="B107" s="428"/>
      <c r="C107" s="428"/>
      <c r="D107" s="428"/>
      <c r="E107" s="428"/>
      <c r="F107" s="428"/>
      <c r="G107" s="428"/>
      <c r="H107" s="428"/>
      <c r="I107" s="428"/>
      <c r="J107" s="428" t="s">
        <v>1283</v>
      </c>
      <c r="K107" s="428"/>
      <c r="L107" s="458">
        <f>$M$100</f>
        <v>255688</v>
      </c>
      <c r="M107" s="428"/>
      <c r="N107" s="428"/>
      <c r="O107" s="434"/>
      <c r="P107" s="612">
        <f>M93-INT(M93)</f>
        <v>0</v>
      </c>
      <c r="Q107" s="738"/>
      <c r="R107" s="739"/>
      <c r="S107" s="562"/>
      <c r="T107" s="434"/>
      <c r="U107" s="434"/>
      <c r="V107" s="434"/>
      <c r="W107" s="458"/>
      <c r="X107" s="740"/>
      <c r="AC107" s="444"/>
      <c r="AD107" s="444"/>
      <c r="AE107" s="444"/>
    </row>
    <row r="108" spans="2:31">
      <c r="B108" s="428"/>
      <c r="C108" s="428"/>
      <c r="D108" s="428"/>
      <c r="E108" s="428"/>
      <c r="F108" s="428"/>
      <c r="G108" s="428"/>
      <c r="H108" s="428"/>
      <c r="I108" s="428"/>
      <c r="J108" s="428" t="s">
        <v>1282</v>
      </c>
      <c r="K108" s="428"/>
      <c r="L108" s="470">
        <f>$Q$32</f>
        <v>3599038</v>
      </c>
      <c r="M108" s="428"/>
      <c r="N108" s="428"/>
      <c r="O108" s="434"/>
      <c r="P108" s="562"/>
      <c r="Q108" s="738"/>
      <c r="R108" s="741"/>
      <c r="S108" s="562"/>
      <c r="T108" s="434"/>
      <c r="U108" s="434"/>
      <c r="V108" s="434"/>
      <c r="W108" s="458"/>
      <c r="X108" s="434"/>
      <c r="AC108" s="444"/>
      <c r="AD108" s="444"/>
      <c r="AE108" s="444"/>
    </row>
    <row r="109" spans="2:31">
      <c r="B109" s="428"/>
      <c r="C109" s="428"/>
      <c r="D109" s="428"/>
      <c r="E109" s="428"/>
      <c r="F109" s="428"/>
      <c r="G109" s="428"/>
      <c r="H109" s="428"/>
      <c r="I109" s="428"/>
      <c r="J109" s="428" t="s">
        <v>1282</v>
      </c>
      <c r="K109" s="428"/>
      <c r="L109" s="470">
        <f>$R$34</f>
        <v>-1454922</v>
      </c>
      <c r="M109" s="428"/>
      <c r="N109" s="428"/>
      <c r="O109" s="434"/>
      <c r="P109" s="562"/>
      <c r="Q109" s="738"/>
      <c r="R109" s="739"/>
      <c r="S109" s="562"/>
      <c r="T109" s="434"/>
      <c r="U109" s="434"/>
      <c r="V109" s="434"/>
      <c r="W109" s="458"/>
      <c r="X109" s="434"/>
      <c r="AC109" s="444"/>
      <c r="AD109" s="444"/>
      <c r="AE109" s="444"/>
    </row>
    <row r="110" spans="2:31">
      <c r="B110" s="428"/>
      <c r="C110" s="428"/>
      <c r="D110" s="428"/>
      <c r="E110" s="428"/>
      <c r="F110" s="428"/>
      <c r="G110" s="428"/>
      <c r="H110" s="428"/>
      <c r="I110" s="428"/>
      <c r="J110" s="428" t="s">
        <v>29</v>
      </c>
      <c r="K110" s="428"/>
      <c r="L110" s="470">
        <f>SUM($P$60:$P$68)</f>
        <v>491748</v>
      </c>
      <c r="M110" s="428"/>
      <c r="N110" s="428"/>
      <c r="O110" s="434"/>
      <c r="P110" s="562"/>
      <c r="Q110" s="562"/>
      <c r="R110" s="739"/>
      <c r="S110" s="562"/>
      <c r="T110" s="434"/>
      <c r="U110" s="434"/>
      <c r="V110" s="434"/>
      <c r="W110" s="458"/>
      <c r="X110" s="434"/>
      <c r="AC110" s="444"/>
      <c r="AD110" s="444"/>
      <c r="AE110" s="444"/>
    </row>
    <row r="111" spans="2:31">
      <c r="B111" s="428"/>
      <c r="C111" s="428"/>
      <c r="D111" s="428"/>
      <c r="E111" s="428"/>
      <c r="F111" s="428"/>
      <c r="G111" s="428"/>
      <c r="H111" s="428"/>
      <c r="I111" s="428"/>
      <c r="J111" s="428" t="s">
        <v>213</v>
      </c>
      <c r="K111" s="428"/>
      <c r="L111" s="458">
        <f>$Q$64</f>
        <v>0</v>
      </c>
      <c r="M111" s="428"/>
      <c r="N111" s="428"/>
      <c r="O111" s="434"/>
      <c r="P111" s="562"/>
      <c r="Q111" s="738"/>
      <c r="R111" s="739"/>
      <c r="S111" s="562"/>
      <c r="T111" s="434"/>
      <c r="U111" s="434"/>
      <c r="V111" s="434"/>
      <c r="W111" s="458"/>
      <c r="X111" s="434"/>
      <c r="AC111" s="444"/>
      <c r="AD111" s="444"/>
      <c r="AE111" s="444"/>
    </row>
    <row r="112" spans="2:31">
      <c r="B112" s="428"/>
      <c r="C112" s="428"/>
      <c r="D112" s="428"/>
      <c r="E112" s="428"/>
      <c r="F112" s="428"/>
      <c r="G112" s="428"/>
      <c r="H112" s="428"/>
      <c r="I112" s="428"/>
      <c r="J112" s="428" t="s">
        <v>214</v>
      </c>
      <c r="K112" s="428"/>
      <c r="L112" s="470">
        <f>SUM($V$60:$V$67)</f>
        <v>0</v>
      </c>
      <c r="M112" s="428"/>
      <c r="N112" s="428"/>
      <c r="O112" s="434"/>
      <c r="P112" s="562"/>
      <c r="Q112" s="738"/>
      <c r="R112" s="439"/>
      <c r="S112" s="562"/>
      <c r="T112" s="434"/>
      <c r="U112" s="434"/>
      <c r="V112" s="434"/>
      <c r="W112" s="458"/>
      <c r="X112" s="434"/>
      <c r="AC112" s="444"/>
      <c r="AD112" s="444"/>
      <c r="AE112" s="444"/>
    </row>
    <row r="113" spans="1:31">
      <c r="B113" s="428"/>
      <c r="C113" s="428"/>
      <c r="D113" s="428"/>
      <c r="E113" s="428"/>
      <c r="F113" s="428"/>
      <c r="G113" s="428"/>
      <c r="H113" s="428"/>
      <c r="I113" s="428"/>
      <c r="J113" s="428" t="s">
        <v>126</v>
      </c>
      <c r="K113" s="428"/>
      <c r="L113" s="470">
        <f>SUM($W$60:$W$67)</f>
        <v>0</v>
      </c>
      <c r="M113" s="428"/>
      <c r="N113" s="428"/>
      <c r="O113" s="434"/>
      <c r="P113" s="562"/>
      <c r="Q113" s="738"/>
      <c r="R113" s="439"/>
      <c r="S113" s="562"/>
      <c r="T113" s="434"/>
      <c r="U113" s="434"/>
      <c r="V113" s="434"/>
      <c r="W113" s="458"/>
      <c r="X113" s="434"/>
      <c r="AC113" s="444"/>
      <c r="AD113" s="444"/>
      <c r="AE113" s="444"/>
    </row>
    <row r="114" spans="1:31">
      <c r="B114" s="428"/>
      <c r="C114" s="428"/>
      <c r="D114" s="428"/>
      <c r="E114" s="428"/>
      <c r="F114" s="428"/>
      <c r="G114" s="428"/>
      <c r="H114" s="428"/>
      <c r="I114" s="428"/>
      <c r="J114" s="428" t="s">
        <v>169</v>
      </c>
      <c r="K114" s="428"/>
      <c r="L114" s="470">
        <f>SUM($AA$60:$AA$68)</f>
        <v>11308232</v>
      </c>
      <c r="M114" s="428"/>
      <c r="N114" s="428"/>
      <c r="O114" s="574"/>
      <c r="P114" s="562"/>
      <c r="Q114" s="738"/>
      <c r="R114" s="439"/>
      <c r="S114" s="562"/>
      <c r="V114" s="424"/>
      <c r="W114" s="424"/>
      <c r="X114" s="742"/>
      <c r="AC114" s="444"/>
      <c r="AD114" s="444"/>
      <c r="AE114" s="444"/>
    </row>
    <row r="115" spans="1:31">
      <c r="B115" s="428"/>
      <c r="C115" s="428"/>
      <c r="D115" s="428"/>
      <c r="E115" s="428"/>
      <c r="F115" s="428"/>
      <c r="G115" s="428"/>
      <c r="H115" s="428"/>
      <c r="I115" s="428"/>
      <c r="J115" s="428" t="s">
        <v>215</v>
      </c>
      <c r="K115" s="428"/>
      <c r="L115" s="470">
        <f>$R$77</f>
        <v>679029</v>
      </c>
      <c r="M115" s="428"/>
      <c r="N115" s="428"/>
      <c r="O115" s="562"/>
      <c r="P115" s="562"/>
      <c r="Q115" s="563"/>
      <c r="R115" s="736"/>
      <c r="S115" s="563"/>
      <c r="W115" s="439"/>
      <c r="X115" s="439"/>
      <c r="AC115" s="444"/>
      <c r="AD115" s="444"/>
      <c r="AE115" s="444"/>
    </row>
    <row r="116" spans="1:31">
      <c r="B116" s="428"/>
      <c r="C116" s="428"/>
      <c r="D116" s="428"/>
      <c r="E116" s="428"/>
      <c r="F116" s="428"/>
      <c r="G116" s="428"/>
      <c r="H116" s="428"/>
      <c r="I116" s="428"/>
      <c r="J116" s="428" t="s">
        <v>215</v>
      </c>
      <c r="K116" s="428"/>
      <c r="L116" s="613">
        <f>$R$80</f>
        <v>0</v>
      </c>
      <c r="M116" s="428"/>
      <c r="N116" s="428"/>
      <c r="P116" s="562"/>
      <c r="U116" s="439"/>
      <c r="V116" s="1226"/>
      <c r="W116" s="1226"/>
      <c r="X116" s="569"/>
      <c r="AC116" s="444"/>
      <c r="AD116" s="444"/>
      <c r="AE116" s="444"/>
    </row>
    <row r="117" spans="1:31">
      <c r="B117" s="428"/>
      <c r="C117" s="428"/>
      <c r="D117" s="428"/>
      <c r="E117" s="428"/>
      <c r="F117" s="428"/>
      <c r="G117" s="428"/>
      <c r="H117" s="428"/>
      <c r="I117" s="428"/>
      <c r="J117" s="428"/>
      <c r="K117" s="428"/>
      <c r="L117" s="458">
        <f>SUM(L106:L116)</f>
        <v>38888123</v>
      </c>
      <c r="M117" s="428"/>
      <c r="N117" s="428"/>
      <c r="P117" s="562"/>
      <c r="AC117" s="444"/>
      <c r="AD117" s="444"/>
      <c r="AE117" s="444"/>
    </row>
    <row r="118" spans="1:31" s="428" customFormat="1">
      <c r="A118" s="439"/>
      <c r="J118" s="428" t="s">
        <v>1024</v>
      </c>
      <c r="L118" s="504">
        <f>Input!E11</f>
        <v>33965</v>
      </c>
    </row>
    <row r="119" spans="1:31" s="428" customFormat="1">
      <c r="A119" s="439"/>
      <c r="L119" s="609">
        <f>SUM(L117:L118)</f>
        <v>38922088</v>
      </c>
    </row>
  </sheetData>
  <mergeCells count="43">
    <mergeCell ref="G59:K59"/>
    <mergeCell ref="V70:W70"/>
    <mergeCell ref="P71:Q71"/>
    <mergeCell ref="O55:R55"/>
    <mergeCell ref="T55:X55"/>
    <mergeCell ref="P10:P11"/>
    <mergeCell ref="Z55:AB55"/>
    <mergeCell ref="AB56:AB59"/>
    <mergeCell ref="AA56:AA59"/>
    <mergeCell ref="T56:T59"/>
    <mergeCell ref="U56:U59"/>
    <mergeCell ref="V56:V59"/>
    <mergeCell ref="W56:W59"/>
    <mergeCell ref="Z56:Z59"/>
    <mergeCell ref="B6:M6"/>
    <mergeCell ref="B2:F2"/>
    <mergeCell ref="B3:F3"/>
    <mergeCell ref="B4:F4"/>
    <mergeCell ref="P4:Q4"/>
    <mergeCell ref="O75:R75"/>
    <mergeCell ref="O19:R19"/>
    <mergeCell ref="O89:U89"/>
    <mergeCell ref="O92:P92"/>
    <mergeCell ref="Q92:R92"/>
    <mergeCell ref="T92:U92"/>
    <mergeCell ref="T19:X19"/>
    <mergeCell ref="O56:O59"/>
    <mergeCell ref="P56:P59"/>
    <mergeCell ref="Q56:Q59"/>
    <mergeCell ref="R56:R59"/>
    <mergeCell ref="X56:X59"/>
    <mergeCell ref="V116:W116"/>
    <mergeCell ref="O94:U95"/>
    <mergeCell ref="O101:R101"/>
    <mergeCell ref="T101:X101"/>
    <mergeCell ref="O102:O105"/>
    <mergeCell ref="Q102:Q105"/>
    <mergeCell ref="R102:R105"/>
    <mergeCell ref="T102:T105"/>
    <mergeCell ref="U102:U105"/>
    <mergeCell ref="V102:V105"/>
    <mergeCell ref="W102:W105"/>
    <mergeCell ref="X102:X105"/>
  </mergeCells>
  <conditionalFormatting sqref="G59:K59">
    <cfRule type="expression" dxfId="106" priority="5">
      <formula>OR($P$105&gt;0,$P$106&lt;&gt;0,$P$107&lt;&gt;0)</formula>
    </cfRule>
  </conditionalFormatting>
  <conditionalFormatting sqref="M101">
    <cfRule type="expression" dxfId="105" priority="15">
      <formula>$M$101&lt;&gt;0</formula>
    </cfRule>
  </conditionalFormatting>
  <conditionalFormatting sqref="M102">
    <cfRule type="expression" dxfId="104" priority="14">
      <formula>$M$93&lt;&gt;$M$100</formula>
    </cfRule>
  </conditionalFormatting>
  <conditionalFormatting sqref="O12">
    <cfRule type="expression" dxfId="103" priority="22">
      <formula>$P$12&lt;&gt;$M$12</formula>
    </cfRule>
  </conditionalFormatting>
  <conditionalFormatting sqref="O13">
    <cfRule type="expression" dxfId="102" priority="33">
      <formula>$P$13&lt;&gt;$M$13</formula>
    </cfRule>
  </conditionalFormatting>
  <conditionalFormatting sqref="P70">
    <cfRule type="expression" dxfId="101" priority="26">
      <formula>$P$69&lt;&gt;$M$69</formula>
    </cfRule>
  </conditionalFormatting>
  <conditionalFormatting sqref="P71">
    <cfRule type="expression" dxfId="100" priority="24">
      <formula>P69-INT(P69)</formula>
    </cfRule>
  </conditionalFormatting>
  <conditionalFormatting sqref="P88:Q93 U93:X93 T94:T95">
    <cfRule type="cellIs" dxfId="99" priority="21" stopIfTrue="1" operator="notEqual">
      <formula>#REF!</formula>
    </cfRule>
  </conditionalFormatting>
  <conditionalFormatting sqref="P89:Q89 T89:U89 O89:O90 R89:S91 T90 Q91">
    <cfRule type="cellIs" dxfId="98" priority="12" stopIfTrue="1" operator="notEqual">
      <formula>#REF!</formula>
    </cfRule>
  </conditionalFormatting>
  <conditionalFormatting sqref="Q35">
    <cfRule type="expression" dxfId="97" priority="9">
      <formula>#REF!&lt;&gt;0</formula>
    </cfRule>
  </conditionalFormatting>
  <conditionalFormatting sqref="Q36">
    <cfRule type="expression" dxfId="96" priority="11">
      <formula>#REF!&lt;&gt;#REF!</formula>
    </cfRule>
    <cfRule type="expression" dxfId="95" priority="31">
      <formula>#REF!&lt;&gt;#REF!</formula>
    </cfRule>
  </conditionalFormatting>
  <conditionalFormatting sqref="R35">
    <cfRule type="expression" dxfId="94" priority="10">
      <formula>#REF!&lt;&gt;0</formula>
    </cfRule>
  </conditionalFormatting>
  <conditionalFormatting sqref="R36">
    <cfRule type="expression" dxfId="93" priority="8">
      <formula>#REF!&lt;&gt;#REF!</formula>
    </cfRule>
    <cfRule type="expression" dxfId="92" priority="28">
      <formula>#REF!&lt;&gt;#REF!</formula>
    </cfRule>
  </conditionalFormatting>
  <conditionalFormatting sqref="R77 R80">
    <cfRule type="expression" dxfId="91" priority="17" stopIfTrue="1">
      <formula>$M$85&gt;=0</formula>
    </cfRule>
    <cfRule type="expression" priority="18">
      <formula>$M$85&lt;0</formula>
    </cfRule>
    <cfRule type="expression" dxfId="90" priority="35" stopIfTrue="1">
      <formula>$M$85&gt;=0</formula>
    </cfRule>
    <cfRule type="expression" priority="36">
      <formula>$M$85&lt;0</formula>
    </cfRule>
  </conditionalFormatting>
  <conditionalFormatting sqref="R84">
    <cfRule type="expression" priority="19" stopIfTrue="1">
      <formula>$M$85&lt;0</formula>
    </cfRule>
    <cfRule type="expression" dxfId="89" priority="20">
      <formula>$S$85&lt;&gt;0</formula>
    </cfRule>
    <cfRule type="expression" priority="37" stopIfTrue="1">
      <formula>$M$85&lt;0</formula>
    </cfRule>
    <cfRule type="expression" dxfId="88" priority="38">
      <formula>$S$85&lt;&gt;0</formula>
    </cfRule>
  </conditionalFormatting>
  <conditionalFormatting sqref="R89:U91">
    <cfRule type="cellIs" dxfId="87" priority="16" stopIfTrue="1" operator="notEqual">
      <formula>#REF!</formula>
    </cfRule>
  </conditionalFormatting>
  <conditionalFormatting sqref="T92:U92">
    <cfRule type="cellIs" dxfId="86" priority="3" stopIfTrue="1" operator="notEqual">
      <formula>#REF!</formula>
    </cfRule>
    <cfRule type="cellIs" dxfId="85" priority="4" stopIfTrue="1" operator="notEqual">
      <formula>#REF!</formula>
    </cfRule>
  </conditionalFormatting>
  <conditionalFormatting sqref="T92:X92">
    <cfRule type="cellIs" dxfId="84" priority="1" stopIfTrue="1" operator="notEqual">
      <formula>#REF!</formula>
    </cfRule>
  </conditionalFormatting>
  <conditionalFormatting sqref="U87:X91 O88:Q92 R90:T91 R90:S95">
    <cfRule type="cellIs" dxfId="83" priority="13" stopIfTrue="1" operator="notEqual">
      <formula>#REF!</formula>
    </cfRule>
  </conditionalFormatting>
  <conditionalFormatting sqref="V70">
    <cfRule type="expression" dxfId="82" priority="23">
      <formula>X68-INT(X68)</formula>
    </cfRule>
  </conditionalFormatting>
  <conditionalFormatting sqref="V116">
    <cfRule type="expression" dxfId="81" priority="7">
      <formula>X114-INT(X114)</formula>
    </cfRule>
  </conditionalFormatting>
  <conditionalFormatting sqref="Y90:Y95 D93:M98">
    <cfRule type="cellIs" dxfId="80" priority="27" stopIfTrue="1" operator="notEqual">
      <formula>#REF!</formula>
    </cfRule>
  </conditionalFormatting>
  <conditionalFormatting sqref="AB72">
    <cfRule type="expression" dxfId="79" priority="25">
      <formula>$AB$71&lt;&gt;0</formula>
    </cfRule>
  </conditionalFormatting>
  <hyperlinks>
    <hyperlink ref="O2" location="Index!A1" display="Return to Index" xr:uid="{00000000-0004-0000-3000-000000000000}"/>
  </hyperlinks>
  <printOptions horizontalCentered="1"/>
  <pageMargins left="0.25" right="0.25" top="0.2" bottom="0.2" header="0.5" footer="0.5"/>
  <pageSetup scale="10" pageOrder="overThenDown"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E36"/>
  <sheetViews>
    <sheetView showGridLines="0" zoomScaleNormal="100" workbookViewId="0">
      <selection activeCell="I90" sqref="I90"/>
    </sheetView>
  </sheetViews>
  <sheetFormatPr defaultColWidth="9.109375" defaultRowHeight="13.2"/>
  <cols>
    <col min="1" max="1" width="7" style="424" customWidth="1"/>
    <col min="2" max="2" width="93" style="424" customWidth="1"/>
    <col min="3" max="9" width="9.109375" style="424"/>
    <col min="10" max="10" width="10.109375" style="424" customWidth="1"/>
    <col min="11" max="16384" width="9.109375" style="424"/>
  </cols>
  <sheetData>
    <row r="1" spans="1:5" ht="13.8" thickBot="1">
      <c r="B1" s="425" t="s">
        <v>1129</v>
      </c>
      <c r="D1" s="426" t="s">
        <v>1079</v>
      </c>
    </row>
    <row r="2" spans="1:5">
      <c r="B2" s="427" t="str">
        <f>'Smmy LIT-TSTC Chrts'!$A$2</f>
        <v>For the Year Ended August 31, 2022</v>
      </c>
    </row>
    <row r="3" spans="1:5">
      <c r="B3" s="427" t="str">
        <f>'Smmy LIT-TSTC Chrts'!$A$3</f>
        <v>Source: FY 2022 Annual Financial Report</v>
      </c>
    </row>
    <row r="5" spans="1:5" s="428" customFormat="1">
      <c r="B5" s="429" t="s">
        <v>631</v>
      </c>
    </row>
    <row r="6" spans="1:5" s="428" customFormat="1">
      <c r="B6" s="430"/>
    </row>
    <row r="7" spans="1:5" s="428" customFormat="1" ht="226.5" customHeight="1">
      <c r="B7" s="431" t="s">
        <v>630</v>
      </c>
      <c r="C7" s="432"/>
    </row>
    <row r="8" spans="1:5" s="428" customFormat="1" ht="263.25" customHeight="1">
      <c r="B8" s="431" t="s">
        <v>629</v>
      </c>
      <c r="C8" s="424"/>
      <c r="D8" s="424"/>
      <c r="E8" s="424"/>
    </row>
    <row r="9" spans="1:5" ht="64.5" customHeight="1">
      <c r="B9" s="433" t="str">
        <f>IF('TSTCM FGD'!$R$76="N/A","FN11.  N/A",$B$13&amp;$B$14&amp;$B$15&amp;$B$16&amp;$B$17&amp;$B$18&amp;$B$19&amp;$B$20&amp;$B$21&amp;$B$22&amp;$B$23)</f>
        <v>FN11: Of the net increase of $679,029 approximately $679 thousand represents revenues received but not yet expended.  This income is fully committed to program expenditures and capital disbursements.  The remaining $0 represents non-expendable funds from unrealized gains and additions to permanent endowments of approximately $0 and $0 respectively.  Unrealized gains and additions to permanent endowments do not contribute to the availability of the institution's operating cash as discussed in FN6 and FN7.</v>
      </c>
    </row>
    <row r="11" spans="1:5">
      <c r="D11" s="434"/>
    </row>
    <row r="13" spans="1:5">
      <c r="B13" s="424" t="s">
        <v>620</v>
      </c>
    </row>
    <row r="14" spans="1:5">
      <c r="A14" s="424">
        <v>69</v>
      </c>
      <c r="B14" s="434" t="str">
        <f>TEXT(IF('TSTCM FGD'!$M$85&lt;0,"N/A",'TSTCM FGD'!$M$85),"$* #,##0;$* (#,##0)")</f>
        <v>$679,029</v>
      </c>
    </row>
    <row r="15" spans="1:5">
      <c r="B15" s="424" t="s">
        <v>621</v>
      </c>
    </row>
    <row r="16" spans="1:5">
      <c r="A16" s="424">
        <v>61</v>
      </c>
      <c r="B16" s="435" t="str">
        <f>IF(ABS('TSTCM FGD'!$R$77)&gt;=1000000,TEXT('TSTCM FGD'!$R$77/1000000,"$* #,##0.0;$* (#,##0.0)")&amp;" million",IF(ABS('TSTCM FGD'!$R$77)&lt;1000,TEXT('TSTCM FGD'!$R$77,"$* #,##0;$* (#,##0)"),TEXT('TSTCM FGD'!$R$77/1000,"$* #,##0;$* (#,##0)")&amp;" thousand"))</f>
        <v>$679 thousand</v>
      </c>
    </row>
    <row r="17" spans="1:5">
      <c r="B17" s="424" t="s">
        <v>622</v>
      </c>
    </row>
    <row r="18" spans="1:5">
      <c r="A18" s="424">
        <v>62</v>
      </c>
      <c r="B18" s="435" t="str">
        <f>IF(ABS('TSTCM FGD'!$R$78)&gt;=1000000,TEXT('TSTCM FGD'!$R$78/1000000,"$* #,##0.0;$* (#,##0.0)")&amp;" million",IF(ABS('TSTCM FGD'!$R$78)&lt;1000,TEXT('TSTCM FGD'!$R$78,"$* #,##0;$* (#,##0)"),TEXT('TSTCM FGD'!$R$78/1000,"$* #,##0;$* (#,##0)")&amp;" thousand"))</f>
        <v>$0</v>
      </c>
    </row>
    <row r="19" spans="1:5">
      <c r="B19" s="424" t="s">
        <v>623</v>
      </c>
    </row>
    <row r="20" spans="1:5">
      <c r="A20" s="424">
        <v>64</v>
      </c>
      <c r="B20" s="435" t="str">
        <f>IF(ABS('TSTCM FGD'!$R$80)&gt;=1000000,TEXT('TSTCM FGD'!$R$80/1000000,"$* #,##0.0;$* (#,##0.0)")&amp;" million",IF(ABS('TSTCM FGD'!$R$80)&lt;1000,TEXT('TSTCM FGD'!$R$80,"$* #,##0;$* (#,##0)"),TEXT('TSTCM FGD'!$R$80/1000,"$* #,##0;$* (#,##0)")&amp;" thousand"))</f>
        <v>$0</v>
      </c>
    </row>
    <row r="21" spans="1:5">
      <c r="B21" s="424" t="s">
        <v>624</v>
      </c>
      <c r="E21" s="436"/>
    </row>
    <row r="22" spans="1:5">
      <c r="A22" s="424">
        <v>66</v>
      </c>
      <c r="B22" s="435" t="str">
        <f>IF(ABS('TSTCM FGD'!$R$82)&gt;=1000000,TEXT('TSTCM FGD'!$R$82/1000000,"$* #,##0.0;$* (#,##0.0)")&amp;" million",IF(ABS('TSTCM FGD'!$R$82)&lt;1000,TEXT('TSTCM FGD'!$R$82,"$* #,##0;$* (#,##0)"),TEXT('TSTCM FGD'!$R$82/1000,"$* #,##0;$* (#,##0)")&amp;" thousand"))</f>
        <v>$0</v>
      </c>
    </row>
    <row r="23" spans="1:5">
      <c r="B23" s="424" t="s">
        <v>625</v>
      </c>
      <c r="C23" s="435"/>
      <c r="E23" s="435"/>
    </row>
    <row r="25" spans="1:5">
      <c r="C25" s="435"/>
      <c r="E25" s="435"/>
    </row>
    <row r="27" spans="1:5">
      <c r="C27" s="435"/>
      <c r="E27" s="435"/>
    </row>
    <row r="29" spans="1:5">
      <c r="C29" s="435"/>
      <c r="E29" s="435"/>
    </row>
    <row r="31" spans="1:5">
      <c r="B31" s="437"/>
    </row>
    <row r="32" spans="1:5">
      <c r="B32" s="428"/>
    </row>
    <row r="33" spans="2:2">
      <c r="B33" s="428"/>
    </row>
    <row r="34" spans="2:2">
      <c r="B34" s="428"/>
    </row>
    <row r="35" spans="2:2">
      <c r="B35" s="428"/>
    </row>
    <row r="36" spans="2:2">
      <c r="B36" s="428"/>
    </row>
  </sheetData>
  <hyperlinks>
    <hyperlink ref="D1" location="Index!A1" display="Return to Index" xr:uid="{00000000-0004-0000-3100-000000000000}"/>
  </hyperlinks>
  <pageMargins left="0.25" right="0.25" top="0.5" bottom="0.25" header="0.5" footer="0.5"/>
  <pageSetup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indexed="47"/>
    <pageSetUpPr fitToPage="1"/>
  </sheetPr>
  <dimension ref="A1:E148"/>
  <sheetViews>
    <sheetView showGridLines="0" zoomScale="65" zoomScaleNormal="65" workbookViewId="0">
      <selection activeCell="I90" sqref="I90"/>
    </sheetView>
  </sheetViews>
  <sheetFormatPr defaultColWidth="9.109375" defaultRowHeight="12.75" customHeight="1"/>
  <cols>
    <col min="1" max="1" width="158.6640625" style="424" customWidth="1"/>
    <col min="2" max="2" width="9.109375" style="424"/>
    <col min="3" max="3" width="54.6640625" style="424" customWidth="1"/>
    <col min="4" max="4" width="20.6640625" style="424" customWidth="1"/>
    <col min="5" max="5" width="9.109375" style="715"/>
    <col min="6" max="16384" width="9.109375" style="424"/>
  </cols>
  <sheetData>
    <row r="1" spans="1:5" ht="28.8" thickBot="1">
      <c r="A1" s="714" t="s">
        <v>100</v>
      </c>
      <c r="B1" s="424" t="s">
        <v>1129</v>
      </c>
      <c r="C1" s="426" t="s">
        <v>1079</v>
      </c>
    </row>
    <row r="2" spans="1:5" ht="28.2">
      <c r="A2" s="716" t="str">
        <f>'Smmy LIT-TSTC Chrts'!$A$2</f>
        <v>For the Year Ended August 31, 2022</v>
      </c>
      <c r="C2" s="717" t="s">
        <v>62</v>
      </c>
    </row>
    <row r="3" spans="1:5" ht="28.2">
      <c r="A3" s="716" t="str">
        <f>'Smmy LIT-TSTC Chrts'!$A$3</f>
        <v>Source: FY 2022 Annual Financial Report</v>
      </c>
      <c r="C3" s="424" t="s">
        <v>63</v>
      </c>
    </row>
    <row r="5" spans="1:5" ht="12.75" customHeight="1">
      <c r="C5" s="424" t="s">
        <v>184</v>
      </c>
    </row>
    <row r="7" spans="1:5" ht="12.75" customHeight="1">
      <c r="C7" s="1149" t="s">
        <v>25</v>
      </c>
      <c r="D7" s="1149"/>
    </row>
    <row r="8" spans="1:5" ht="12.75" customHeight="1">
      <c r="C8" s="717"/>
      <c r="D8" s="719"/>
    </row>
    <row r="9" spans="1:5" ht="12.75" customHeight="1">
      <c r="C9" s="720" t="s">
        <v>0</v>
      </c>
      <c r="D9" s="721">
        <f>'TSTCW Sum'!B15</f>
        <v>52407957</v>
      </c>
      <c r="E9" s="722">
        <f>ROUND(D9/$D$14,3)</f>
        <v>0.42199999999999999</v>
      </c>
    </row>
    <row r="10" spans="1:5" ht="12.75" customHeight="1">
      <c r="C10" s="720" t="s">
        <v>4</v>
      </c>
      <c r="D10" s="721">
        <f>'TSTCW Sum'!B20</f>
        <v>14351562</v>
      </c>
      <c r="E10" s="722">
        <f t="shared" ref="E10:E12" si="0">ROUND(D10/$D$14,3)</f>
        <v>0.11600000000000001</v>
      </c>
    </row>
    <row r="11" spans="1:5" ht="12.75" customHeight="1">
      <c r="C11" s="720" t="s">
        <v>6</v>
      </c>
      <c r="D11" s="721">
        <f>'TSTCW Sum'!B23</f>
        <v>50222404</v>
      </c>
      <c r="E11" s="722">
        <f t="shared" si="0"/>
        <v>0.40500000000000003</v>
      </c>
    </row>
    <row r="12" spans="1:5" ht="12.75" customHeight="1">
      <c r="C12" s="720" t="s">
        <v>8</v>
      </c>
      <c r="D12" s="721">
        <f>'TSTCW Sum'!B32</f>
        <v>7125522</v>
      </c>
      <c r="E12" s="722">
        <f t="shared" si="0"/>
        <v>5.7000000000000002E-2</v>
      </c>
    </row>
    <row r="13" spans="1:5" ht="12.75" customHeight="1">
      <c r="C13" s="717"/>
      <c r="D13" s="719"/>
      <c r="E13" s="722"/>
    </row>
    <row r="14" spans="1:5" ht="12.75" customHeight="1">
      <c r="C14" s="723" t="s">
        <v>67</v>
      </c>
      <c r="D14" s="724">
        <f>SUM(D9:D13)</f>
        <v>124107445</v>
      </c>
      <c r="E14" s="722">
        <f>SUM(E9:E13)</f>
        <v>1</v>
      </c>
    </row>
    <row r="20" spans="3:3" ht="12.75" customHeight="1">
      <c r="C20" s="424" t="s">
        <v>88</v>
      </c>
    </row>
    <row r="21" spans="3:3" ht="12.75" customHeight="1">
      <c r="C21" s="424" t="s">
        <v>89</v>
      </c>
    </row>
    <row r="22" spans="3:3" ht="12.75" customHeight="1">
      <c r="C22" s="424" t="s">
        <v>90</v>
      </c>
    </row>
    <row r="23" spans="3:3" ht="12.75" customHeight="1">
      <c r="C23" s="424" t="s">
        <v>91</v>
      </c>
    </row>
    <row r="47" spans="1:1" ht="12.75" customHeight="1">
      <c r="A47" s="1148" t="str">
        <f>C14&amp;" "&amp;TEXT(D14,"$#,###")</f>
        <v>Total Operating Sources $124,107,445</v>
      </c>
    </row>
    <row r="48" spans="1:1" ht="12.75" customHeight="1">
      <c r="A48" s="1148"/>
    </row>
    <row r="52" spans="3:5" ht="12.75" customHeight="1">
      <c r="C52" s="718" t="s">
        <v>25</v>
      </c>
      <c r="D52" s="719"/>
    </row>
    <row r="54" spans="3:5" ht="12.75" customHeight="1">
      <c r="C54" s="720" t="s">
        <v>1</v>
      </c>
      <c r="D54" s="721">
        <f>'TSTCW Sum'!B10</f>
        <v>46506113</v>
      </c>
      <c r="E54" s="722">
        <f>ROUND(D54/$D$67,3)</f>
        <v>0.375</v>
      </c>
    </row>
    <row r="55" spans="3:5" ht="12.75" customHeight="1">
      <c r="C55" s="720" t="s">
        <v>72</v>
      </c>
      <c r="D55" s="721">
        <f>'TSTCW Sum'!B11</f>
        <v>2401345</v>
      </c>
      <c r="E55" s="722">
        <f t="shared" ref="E55:E66" si="1">ROUND(D55/$D$67,3)</f>
        <v>1.9E-2</v>
      </c>
    </row>
    <row r="56" spans="3:5" ht="12.75" customHeight="1">
      <c r="C56" s="725"/>
      <c r="D56" s="721"/>
      <c r="E56" s="722"/>
    </row>
    <row r="57" spans="3:5" ht="12.75" customHeight="1">
      <c r="C57" s="720" t="s">
        <v>1334</v>
      </c>
      <c r="D57" s="721">
        <f>'TSTCW Sum'!B13</f>
        <v>3500499</v>
      </c>
      <c r="E57" s="722">
        <f t="shared" si="1"/>
        <v>2.8000000000000001E-2</v>
      </c>
    </row>
    <row r="58" spans="3:5" ht="12.75" customHeight="1">
      <c r="C58" s="725" t="s">
        <v>41</v>
      </c>
      <c r="D58" s="721">
        <f>'TSTCW Sum'!B14</f>
        <v>0</v>
      </c>
      <c r="E58" s="722">
        <f t="shared" si="1"/>
        <v>0</v>
      </c>
    </row>
    <row r="59" spans="3:5" ht="12.75" customHeight="1">
      <c r="C59" s="720" t="s">
        <v>87</v>
      </c>
      <c r="D59" s="721">
        <f>'TSTCW Sum'!B20</f>
        <v>14351562</v>
      </c>
      <c r="E59" s="722">
        <f t="shared" si="1"/>
        <v>0.11600000000000001</v>
      </c>
    </row>
    <row r="60" spans="3:5" ht="12.75" customHeight="1">
      <c r="C60" s="720" t="s">
        <v>73</v>
      </c>
      <c r="D60" s="721">
        <f>'TSTCW Sum'!B23</f>
        <v>50222404</v>
      </c>
      <c r="E60" s="722">
        <f t="shared" si="1"/>
        <v>0.40500000000000003</v>
      </c>
    </row>
    <row r="61" spans="3:5" ht="12.75" customHeight="1">
      <c r="C61" s="720" t="s">
        <v>74</v>
      </c>
      <c r="D61" s="721">
        <f>'TSTCW Sum'!B26</f>
        <v>62849</v>
      </c>
      <c r="E61" s="722">
        <f t="shared" si="1"/>
        <v>1E-3</v>
      </c>
    </row>
    <row r="62" spans="3:5" ht="12.75" customHeight="1">
      <c r="C62" s="720" t="s">
        <v>27</v>
      </c>
      <c r="D62" s="721">
        <f>'TSTCW Sum'!B27</f>
        <v>1207284</v>
      </c>
      <c r="E62" s="722">
        <f t="shared" si="1"/>
        <v>0.01</v>
      </c>
    </row>
    <row r="63" spans="3:5" ht="12.75" customHeight="1">
      <c r="C63" s="720" t="s">
        <v>75</v>
      </c>
      <c r="D63" s="721">
        <f>'TSTCW Sum'!B28</f>
        <v>1115876</v>
      </c>
      <c r="E63" s="722">
        <f t="shared" si="1"/>
        <v>8.9999999999999993E-3</v>
      </c>
    </row>
    <row r="64" spans="3:5" ht="12.75" customHeight="1">
      <c r="C64" s="720" t="s">
        <v>76</v>
      </c>
      <c r="D64" s="721">
        <f>'TSTCW Sum'!B29</f>
        <v>114292</v>
      </c>
      <c r="E64" s="722">
        <f t="shared" si="1"/>
        <v>1E-3</v>
      </c>
    </row>
    <row r="65" spans="1:5" ht="12.75" customHeight="1">
      <c r="C65" s="720" t="s">
        <v>123</v>
      </c>
      <c r="D65" s="721">
        <f>'TSTCW Sum'!B30</f>
        <v>3436917</v>
      </c>
      <c r="E65" s="722">
        <f t="shared" si="1"/>
        <v>2.8000000000000001E-2</v>
      </c>
    </row>
    <row r="66" spans="1:5" ht="12.75" customHeight="1">
      <c r="C66" s="720" t="s">
        <v>51</v>
      </c>
      <c r="D66" s="721">
        <f>'TSTCW Sum'!B31</f>
        <v>1188304</v>
      </c>
      <c r="E66" s="722">
        <f t="shared" si="1"/>
        <v>0.01</v>
      </c>
    </row>
    <row r="67" spans="1:5" ht="12.75" customHeight="1">
      <c r="C67" s="723" t="s">
        <v>67</v>
      </c>
      <c r="D67" s="724">
        <f>SUM(D54:D66)</f>
        <v>124107445</v>
      </c>
      <c r="E67" s="726">
        <f>SUM(E54:E66)</f>
        <v>1.002</v>
      </c>
    </row>
    <row r="80" spans="1:5" ht="12.75" customHeight="1">
      <c r="A80" s="727"/>
    </row>
    <row r="81" spans="1:1" ht="12.75" customHeight="1">
      <c r="A81" s="727"/>
    </row>
    <row r="82" spans="1:1" ht="12.75" customHeight="1">
      <c r="A82" s="727"/>
    </row>
    <row r="83" spans="1:1" ht="12.75" customHeight="1">
      <c r="A83" s="727"/>
    </row>
    <row r="84" spans="1:1" ht="12.75" customHeight="1">
      <c r="A84" s="727"/>
    </row>
    <row r="85" spans="1:1" ht="12.75" customHeight="1">
      <c r="A85" s="727"/>
    </row>
    <row r="86" spans="1:1" ht="12.75" customHeight="1">
      <c r="A86" s="727"/>
    </row>
    <row r="87" spans="1:1" ht="12.75" customHeight="1">
      <c r="A87" s="727"/>
    </row>
    <row r="88" spans="1:1" ht="12.75" customHeight="1">
      <c r="A88" s="727"/>
    </row>
    <row r="89" spans="1:1" ht="12.75" customHeight="1">
      <c r="A89" s="727"/>
    </row>
    <row r="90" spans="1:1" ht="12.75" customHeight="1">
      <c r="A90" s="727"/>
    </row>
    <row r="91" spans="1:1" ht="12.75" customHeight="1">
      <c r="A91" s="727"/>
    </row>
    <row r="92" spans="1:1" ht="12.75" customHeight="1">
      <c r="A92" s="1148" t="str">
        <f>C67&amp;" "&amp;TEXT(D67,"$#,###")</f>
        <v>Total Operating Sources $124,107,445</v>
      </c>
    </row>
    <row r="93" spans="1:1" ht="12.75" customHeight="1">
      <c r="A93" s="1148"/>
    </row>
    <row r="94" spans="1:1" ht="12.75" customHeight="1">
      <c r="A94" s="727"/>
    </row>
    <row r="95" spans="1:1" ht="12.75" customHeight="1">
      <c r="A95" s="727"/>
    </row>
    <row r="96" spans="1:1" ht="12.75" customHeight="1">
      <c r="A96" s="727"/>
    </row>
    <row r="97" spans="1:5" ht="12.75" customHeight="1">
      <c r="A97" s="727"/>
    </row>
    <row r="98" spans="1:5" ht="12.75" customHeight="1">
      <c r="A98" s="727"/>
    </row>
    <row r="100" spans="1:5" ht="12.75" customHeight="1">
      <c r="C100" s="1149" t="s">
        <v>13</v>
      </c>
      <c r="D100" s="1149"/>
    </row>
    <row r="101" spans="1:5" ht="12.75" customHeight="1">
      <c r="C101" s="1149"/>
      <c r="D101" s="1149"/>
    </row>
    <row r="102" spans="1:5" ht="12.75" customHeight="1">
      <c r="C102" s="728" t="s">
        <v>14</v>
      </c>
      <c r="D102" s="721">
        <f>'TSTCW Sum'!B36</f>
        <v>38954508</v>
      </c>
      <c r="E102" s="722">
        <f>ROUND(D102/$D$114,3)</f>
        <v>0.33600000000000002</v>
      </c>
    </row>
    <row r="103" spans="1:5" ht="12.75" customHeight="1">
      <c r="C103" s="729" t="s">
        <v>15</v>
      </c>
      <c r="D103" s="721">
        <f>'TSTCW Sum'!B37</f>
        <v>0</v>
      </c>
      <c r="E103" s="722">
        <f t="shared" ref="E103:E112" si="2">ROUND(D103/$D$114,3)</f>
        <v>0</v>
      </c>
    </row>
    <row r="104" spans="1:5" ht="12.75" customHeight="1">
      <c r="C104" s="728" t="s">
        <v>16</v>
      </c>
      <c r="D104" s="721">
        <f>'TSTCW Sum'!B38</f>
        <v>0</v>
      </c>
      <c r="E104" s="722">
        <f t="shared" si="2"/>
        <v>0</v>
      </c>
    </row>
    <row r="105" spans="1:5" ht="12.75" customHeight="1">
      <c r="C105" s="728" t="s">
        <v>17</v>
      </c>
      <c r="D105" s="721">
        <f>'TSTCW Sum'!B39</f>
        <v>7818693</v>
      </c>
      <c r="E105" s="722">
        <f t="shared" si="2"/>
        <v>6.7000000000000004E-2</v>
      </c>
    </row>
    <row r="106" spans="1:5" ht="12.75" customHeight="1">
      <c r="C106" s="728" t="s">
        <v>18</v>
      </c>
      <c r="D106" s="721">
        <f>'TSTCW Sum'!B40</f>
        <v>7005638</v>
      </c>
      <c r="E106" s="722">
        <f t="shared" si="2"/>
        <v>0.06</v>
      </c>
    </row>
    <row r="107" spans="1:5" ht="12.75" customHeight="1">
      <c r="C107" s="728" t="s">
        <v>19</v>
      </c>
      <c r="D107" s="721">
        <f>'TSTCW Sum'!B41</f>
        <v>14091738</v>
      </c>
      <c r="E107" s="722">
        <f t="shared" si="2"/>
        <v>0.122</v>
      </c>
    </row>
    <row r="108" spans="1:5" ht="12.75" customHeight="1">
      <c r="C108" s="728" t="s">
        <v>77</v>
      </c>
      <c r="D108" s="721">
        <f>'TSTCW Sum'!B42</f>
        <v>7725485</v>
      </c>
      <c r="E108" s="722">
        <f t="shared" si="2"/>
        <v>6.7000000000000004E-2</v>
      </c>
    </row>
    <row r="109" spans="1:5" ht="12.75" customHeight="1">
      <c r="C109" s="728" t="s">
        <v>78</v>
      </c>
      <c r="D109" s="721">
        <f>'TSTCW Sum'!B43</f>
        <v>16047662</v>
      </c>
      <c r="E109" s="722">
        <f t="shared" si="2"/>
        <v>0.13900000000000001</v>
      </c>
    </row>
    <row r="110" spans="1:5" ht="12.75" customHeight="1">
      <c r="C110" s="728" t="s">
        <v>22</v>
      </c>
      <c r="D110" s="721">
        <f>'TSTCW Sum'!B44</f>
        <v>5006613</v>
      </c>
      <c r="E110" s="722">
        <f t="shared" si="2"/>
        <v>4.2999999999999997E-2</v>
      </c>
    </row>
    <row r="111" spans="1:5" ht="12.75" customHeight="1">
      <c r="C111" s="728" t="s">
        <v>29</v>
      </c>
      <c r="D111" s="721">
        <f>'TSTCW Sum'!B45</f>
        <v>14416097</v>
      </c>
      <c r="E111" s="722">
        <f t="shared" si="2"/>
        <v>0.124</v>
      </c>
    </row>
    <row r="112" spans="1:5" ht="12.75" customHeight="1">
      <c r="C112" s="720" t="s">
        <v>52</v>
      </c>
      <c r="D112" s="721">
        <f>'TSTCW Sum'!B46</f>
        <v>4772131</v>
      </c>
      <c r="E112" s="722">
        <f t="shared" si="2"/>
        <v>4.1000000000000002E-2</v>
      </c>
    </row>
    <row r="113" spans="3:5" ht="12.75" customHeight="1">
      <c r="C113" s="717"/>
      <c r="D113" s="717"/>
    </row>
    <row r="114" spans="3:5" ht="12.75" customHeight="1">
      <c r="C114" s="730" t="s">
        <v>68</v>
      </c>
      <c r="D114" s="724">
        <f>SUM(D102:D113)</f>
        <v>115838565</v>
      </c>
      <c r="E114" s="726">
        <f>SUM(E102:E113)</f>
        <v>0.999</v>
      </c>
    </row>
    <row r="116" spans="3:5" ht="12.75" customHeight="1">
      <c r="C116" s="731"/>
    </row>
    <row r="131" spans="1:1" ht="12.75" customHeight="1">
      <c r="A131" s="720"/>
    </row>
    <row r="136" spans="1:1" ht="12.75" customHeight="1">
      <c r="A136" s="1148" t="str">
        <f>C114&amp;" "&amp;TEXT(D114,"$#,###")</f>
        <v>Total Operating Uses $115,838,565</v>
      </c>
    </row>
    <row r="137" spans="1:1" ht="12.75" customHeight="1">
      <c r="A137" s="1148"/>
    </row>
    <row r="139" spans="1:1" ht="16.5" customHeight="1">
      <c r="A139" s="732" t="s">
        <v>69</v>
      </c>
    </row>
    <row r="140" spans="1:1" ht="19.5" customHeight="1">
      <c r="A140" s="720" t="s">
        <v>55</v>
      </c>
    </row>
    <row r="141" spans="1:1" ht="13.5" customHeight="1"/>
    <row r="142" spans="1:1" ht="13.5" customHeight="1"/>
    <row r="143" spans="1:1" ht="13.5" customHeight="1"/>
    <row r="144" spans="1:1" ht="13.5" customHeight="1"/>
    <row r="145" spans="1:1" ht="13.5" customHeight="1"/>
    <row r="146" spans="1:1" ht="12.75" customHeight="1">
      <c r="A146" s="623"/>
    </row>
    <row r="147" spans="1:1" ht="12.75" customHeight="1">
      <c r="A147" s="623"/>
    </row>
    <row r="148" spans="1:1" ht="12.75" customHeight="1">
      <c r="A148" s="623"/>
    </row>
  </sheetData>
  <mergeCells count="6">
    <mergeCell ref="A136:A137"/>
    <mergeCell ref="C101:D101"/>
    <mergeCell ref="C7:D7"/>
    <mergeCell ref="C100:D100"/>
    <mergeCell ref="A47:A48"/>
    <mergeCell ref="A92:A93"/>
  </mergeCells>
  <hyperlinks>
    <hyperlink ref="C1" location="Index!A1" display="Return to Index" xr:uid="{00000000-0004-0000-3200-000000000000}"/>
  </hyperlinks>
  <printOptions horizontalCentered="1"/>
  <pageMargins left="0.5" right="0.5" top="0.25" bottom="0.25" header="0" footer="0.25"/>
  <pageSetup scale="42" orientation="portrait" r:id="rId1"/>
  <headerFooter alignWithMargins="0"/>
  <rowBreaks count="1" manualBreakCount="1">
    <brk id="118" max="16383" man="1"/>
  </rowBreaks>
  <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ransitionEvaluation="1" transitionEntry="1">
    <tabColor indexed="13"/>
  </sheetPr>
  <dimension ref="A1:AD76"/>
  <sheetViews>
    <sheetView showGridLines="0" zoomScale="85" zoomScaleNormal="85" workbookViewId="0">
      <pane xSplit="2" ySplit="6" topLeftCell="C7" activePane="bottomRight" state="frozen"/>
      <selection activeCell="I90" sqref="I90"/>
      <selection pane="topRight" activeCell="I90" sqref="I90"/>
      <selection pane="bottomLeft" activeCell="I90" sqref="I90"/>
      <selection pane="bottomRight" activeCell="I90" sqref="I90"/>
    </sheetView>
  </sheetViews>
  <sheetFormatPr defaultColWidth="9.109375" defaultRowHeight="13.2"/>
  <cols>
    <col min="1" max="1" width="61.6640625" style="424" customWidth="1"/>
    <col min="2" max="2" width="17.88671875" style="424" customWidth="1"/>
    <col min="3" max="3" width="14.6640625" style="428" customWidth="1"/>
    <col min="4" max="4" width="14" style="428" customWidth="1"/>
    <col min="5" max="5" width="13.109375" style="428" customWidth="1"/>
    <col min="6" max="7" width="18" style="428" customWidth="1"/>
    <col min="8" max="8" width="24.33203125" style="428" customWidth="1"/>
    <col min="9" max="9" width="15.88671875" style="428" customWidth="1"/>
    <col min="10" max="10" width="15.6640625" style="428" customWidth="1"/>
    <col min="11" max="11" width="15.44140625" style="428" customWidth="1"/>
    <col min="12" max="12" width="14.44140625" style="428" customWidth="1"/>
    <col min="13" max="14" width="14.33203125" style="428" customWidth="1"/>
    <col min="15" max="15" width="11.44140625" style="428" customWidth="1"/>
    <col min="16" max="16" width="9.5546875" style="428" customWidth="1"/>
    <col min="17" max="17" width="9.109375" style="428"/>
    <col min="18" max="16384" width="9.109375" style="424"/>
  </cols>
  <sheetData>
    <row r="1" spans="1:15" ht="16.8" thickTop="1" thickBot="1">
      <c r="A1" s="614" t="str">
        <f>'TSTCW Chrts'!$A$1</f>
        <v>Texas State Technical College - Waco</v>
      </c>
      <c r="B1" s="447" t="s">
        <v>1129</v>
      </c>
      <c r="C1" s="447"/>
      <c r="D1" s="1233" t="s">
        <v>1079</v>
      </c>
      <c r="E1" s="1234"/>
      <c r="F1" s="1156" t="s">
        <v>1080</v>
      </c>
      <c r="G1" s="1156"/>
      <c r="H1" s="1156"/>
      <c r="I1" s="1156"/>
      <c r="J1" s="1164" t="s">
        <v>1081</v>
      </c>
      <c r="K1" s="1165"/>
      <c r="L1" s="1165"/>
      <c r="M1" s="1165"/>
      <c r="N1" s="1165"/>
      <c r="O1" s="1166"/>
    </row>
    <row r="2" spans="1:15" ht="15.6">
      <c r="A2" s="615" t="str">
        <f>'Smmy LIT-TSTC Chrts'!$A$2</f>
        <v>For the Year Ended August 31, 2022</v>
      </c>
      <c r="B2" s="447"/>
      <c r="C2" s="447"/>
      <c r="D2" s="616"/>
      <c r="E2" s="616"/>
      <c r="F2" s="616"/>
      <c r="J2" s="616"/>
      <c r="K2" s="616"/>
      <c r="L2" s="616"/>
      <c r="M2" s="616"/>
    </row>
    <row r="3" spans="1:15" ht="15.6">
      <c r="A3" s="615" t="str">
        <f>'Smmy LIT-TSTC Chrts'!$A$3</f>
        <v>Source: FY 2022 Annual Financial Report</v>
      </c>
      <c r="B3" s="447"/>
      <c r="C3" s="447"/>
    </row>
    <row r="4" spans="1:15" ht="13.5" customHeight="1">
      <c r="B4" s="436"/>
      <c r="C4" s="439"/>
      <c r="D4" s="1167" t="s">
        <v>80</v>
      </c>
      <c r="E4" s="1167" t="s">
        <v>1053</v>
      </c>
    </row>
    <row r="5" spans="1:15" ht="17.399999999999999">
      <c r="A5" s="617" t="str">
        <f>'Smmy LIT-TSTC Chrts'!$C$34</f>
        <v>Summary Worksheet FY 2022</v>
      </c>
      <c r="B5" s="618" t="s">
        <v>86</v>
      </c>
      <c r="C5" s="618" t="s">
        <v>122</v>
      </c>
      <c r="D5" s="1168"/>
      <c r="E5" s="1168"/>
      <c r="G5" s="620" t="s">
        <v>1082</v>
      </c>
      <c r="I5" s="621" t="s">
        <v>1406</v>
      </c>
      <c r="J5" s="622" t="s">
        <v>1054</v>
      </c>
    </row>
    <row r="6" spans="1:15" ht="13.5" customHeight="1">
      <c r="A6" s="623" t="s">
        <v>160</v>
      </c>
      <c r="B6" s="624"/>
      <c r="C6" s="625">
        <f>VLOOKUP($F$6,FTSELU,9,FALSE)</f>
        <v>3962.03</v>
      </c>
      <c r="F6" s="428">
        <f>VLOOKUP($A$1,Names!$B$9:$E$116,2,FALSE)</f>
        <v>3634</v>
      </c>
      <c r="J6" s="626"/>
    </row>
    <row r="7" spans="1:15">
      <c r="I7" s="627" t="s">
        <v>1083</v>
      </c>
      <c r="J7" s="628"/>
    </row>
    <row r="8" spans="1:15">
      <c r="A8" s="629" t="s">
        <v>70</v>
      </c>
      <c r="B8" s="629"/>
      <c r="C8" s="630"/>
      <c r="I8" s="631">
        <f>VLOOKUP($F$6,FTSELU,11,FALSE)</f>
        <v>244.02</v>
      </c>
      <c r="J8" s="626"/>
    </row>
    <row r="9" spans="1:15" ht="12.75" customHeight="1" thickBot="1">
      <c r="A9" s="623" t="s">
        <v>0</v>
      </c>
      <c r="B9" s="632"/>
      <c r="C9" s="632"/>
      <c r="J9" s="626"/>
    </row>
    <row r="10" spans="1:15" ht="12.75" customHeight="1" thickTop="1">
      <c r="A10" s="424" t="s">
        <v>1</v>
      </c>
      <c r="B10" s="633">
        <f>'TSTCW FGD'!M10</f>
        <v>46506113</v>
      </c>
      <c r="C10" s="633">
        <f>ROUND(B10/$C$6,0)</f>
        <v>11738</v>
      </c>
      <c r="D10" s="470">
        <f>'TSTCW FGD'!F10</f>
        <v>0</v>
      </c>
      <c r="E10" s="470"/>
      <c r="F10" s="634">
        <f>B10-(SUM(D10:E10))</f>
        <v>46506113</v>
      </c>
      <c r="G10" s="635" t="s">
        <v>1</v>
      </c>
      <c r="H10" s="636"/>
      <c r="I10" s="637" t="s">
        <v>1084</v>
      </c>
      <c r="J10" s="638">
        <f>ROUND(F10/$C$6,0)</f>
        <v>11738</v>
      </c>
    </row>
    <row r="11" spans="1:15" ht="12.75" customHeight="1" thickBot="1">
      <c r="A11" s="424" t="s">
        <v>2</v>
      </c>
      <c r="B11" s="639">
        <f>'TSTCW FGD'!M11</f>
        <v>2401345</v>
      </c>
      <c r="C11" s="434">
        <f t="shared" ref="C11:C14" si="0">ROUND(B11/$C$6,0)</f>
        <v>606</v>
      </c>
      <c r="D11" s="639">
        <f>'TSTCW FGD'!F11</f>
        <v>0</v>
      </c>
      <c r="E11" s="447"/>
      <c r="F11" s="640">
        <f t="shared" ref="F11:F14" si="1">B11-(SUM(D11:E11))</f>
        <v>2401345</v>
      </c>
      <c r="G11" s="641">
        <f>SUM(F10:F11)</f>
        <v>48907458</v>
      </c>
      <c r="H11" s="642"/>
      <c r="I11" s="643">
        <f>ROUND($G$11/$C$6,0)</f>
        <v>12344</v>
      </c>
      <c r="J11" s="644">
        <f t="shared" ref="J11:J14" si="2">ROUND(F11/$C$6,0)</f>
        <v>606</v>
      </c>
    </row>
    <row r="12" spans="1:15" ht="12.75" hidden="1" customHeight="1" thickTop="1" thickBot="1">
      <c r="A12" s="424" t="s">
        <v>1366</v>
      </c>
      <c r="B12" s="639"/>
      <c r="C12" s="434"/>
      <c r="D12" s="639"/>
      <c r="E12" s="447"/>
      <c r="F12" s="645"/>
      <c r="J12" s="644"/>
      <c r="O12" s="646"/>
    </row>
    <row r="13" spans="1:15" ht="12.75" customHeight="1" thickTop="1">
      <c r="A13" s="424" t="s">
        <v>1334</v>
      </c>
      <c r="B13" s="639">
        <f>'TSTCW FGD'!M13</f>
        <v>3500499</v>
      </c>
      <c r="C13" s="434">
        <f t="shared" si="0"/>
        <v>884</v>
      </c>
      <c r="D13" s="639">
        <f>'TSTCW FGD'!F13</f>
        <v>0</v>
      </c>
      <c r="E13" s="447"/>
      <c r="F13" s="647">
        <f t="shared" si="1"/>
        <v>3500499</v>
      </c>
      <c r="G13" s="648" t="s">
        <v>81</v>
      </c>
      <c r="H13" s="649"/>
      <c r="I13" s="650" t="s">
        <v>1085</v>
      </c>
      <c r="J13" s="644">
        <f t="shared" si="2"/>
        <v>884</v>
      </c>
    </row>
    <row r="14" spans="1:15" ht="12.75" customHeight="1" thickBot="1">
      <c r="A14" s="424" t="s">
        <v>49</v>
      </c>
      <c r="B14" s="639">
        <f>'TSTCW FGD'!M14</f>
        <v>0</v>
      </c>
      <c r="C14" s="434">
        <f t="shared" si="0"/>
        <v>0</v>
      </c>
      <c r="D14" s="639">
        <f>'TSTCW FGD'!F14</f>
        <v>0</v>
      </c>
      <c r="E14" s="447"/>
      <c r="F14" s="645">
        <f t="shared" si="1"/>
        <v>0</v>
      </c>
      <c r="G14" s="651">
        <f>SUM(F13:F14)</f>
        <v>3500499</v>
      </c>
      <c r="H14" s="652"/>
      <c r="I14" s="653">
        <f>ROUND($G$11/$I$8,0)</f>
        <v>200424</v>
      </c>
      <c r="J14" s="654">
        <f t="shared" si="2"/>
        <v>0</v>
      </c>
    </row>
    <row r="15" spans="1:15" ht="12.75" customHeight="1" thickTop="1">
      <c r="A15" s="655" t="s">
        <v>3</v>
      </c>
      <c r="B15" s="656">
        <f>SUM(B10:B14)</f>
        <v>52407957</v>
      </c>
      <c r="C15" s="656">
        <f>SUM(C10:C14)</f>
        <v>13228</v>
      </c>
      <c r="D15" s="656">
        <f>SUM(D10:D14)</f>
        <v>0</v>
      </c>
      <c r="E15" s="656">
        <f>SUM(E10:E14)</f>
        <v>0</v>
      </c>
      <c r="F15" s="657">
        <f>SUM(F10:F14)</f>
        <v>52407957</v>
      </c>
      <c r="I15" s="658"/>
      <c r="J15" s="659">
        <f>SUM(J10:J14)</f>
        <v>13228</v>
      </c>
    </row>
    <row r="16" spans="1:15">
      <c r="B16" s="660"/>
      <c r="C16" s="424"/>
      <c r="J16" s="626"/>
    </row>
    <row r="17" spans="1:30" ht="12.75" customHeight="1">
      <c r="A17" s="623" t="s">
        <v>4</v>
      </c>
      <c r="B17" s="639"/>
      <c r="C17" s="424"/>
      <c r="J17" s="626"/>
    </row>
    <row r="18" spans="1:30">
      <c r="A18" s="424" t="s">
        <v>39</v>
      </c>
      <c r="B18" s="633">
        <f>'TSTCW FGD'!M29</f>
        <v>13566578</v>
      </c>
      <c r="C18" s="633">
        <f t="shared" ref="C18:C19" si="3">ROUND(B18/$C$6,0)</f>
        <v>3424</v>
      </c>
      <c r="D18" s="470">
        <f>'TSTCW FGD'!$F$29</f>
        <v>0</v>
      </c>
      <c r="E18" s="470"/>
      <c r="F18" s="470">
        <f t="shared" ref="F18:F19" si="4">B18-(SUM(D18:E18))</f>
        <v>13566578</v>
      </c>
      <c r="J18" s="638">
        <f>ROUND(F18/$C$6,0)</f>
        <v>3424</v>
      </c>
    </row>
    <row r="19" spans="1:30" ht="13.8" thickBot="1">
      <c r="A19" s="424" t="s">
        <v>40</v>
      </c>
      <c r="B19" s="639">
        <f>'TSTCW FGD'!M42</f>
        <v>784984</v>
      </c>
      <c r="C19" s="434">
        <f t="shared" si="3"/>
        <v>198</v>
      </c>
      <c r="D19" s="447">
        <f>'TSTCW FGD'!$F$42</f>
        <v>0</v>
      </c>
      <c r="E19" s="447"/>
      <c r="F19" s="447">
        <f t="shared" si="4"/>
        <v>784984</v>
      </c>
      <c r="J19" s="644">
        <f>ROUND(F19/$C$6,0)</f>
        <v>198</v>
      </c>
    </row>
    <row r="20" spans="1:30" ht="14.4" thickTop="1" thickBot="1">
      <c r="A20" s="655" t="s">
        <v>5</v>
      </c>
      <c r="B20" s="656">
        <f>SUM(B18:B19)</f>
        <v>14351562</v>
      </c>
      <c r="C20" s="656">
        <f>SUM(C18:C19)</f>
        <v>3622</v>
      </c>
      <c r="D20" s="501">
        <f>SUM(D18:D19)</f>
        <v>0</v>
      </c>
      <c r="E20" s="661">
        <f>SUM(E18:E19)</f>
        <v>0</v>
      </c>
      <c r="F20" s="662">
        <f>SUM(F18:F19)</f>
        <v>14351562</v>
      </c>
      <c r="G20" s="663" t="s">
        <v>26</v>
      </c>
      <c r="H20" s="664"/>
      <c r="J20" s="665">
        <f>SUM(J18:J19)</f>
        <v>3622</v>
      </c>
    </row>
    <row r="21" spans="1:30" ht="12.75" customHeight="1" thickTop="1">
      <c r="B21" s="666"/>
      <c r="C21" s="424"/>
      <c r="F21" s="667"/>
      <c r="J21" s="626"/>
    </row>
    <row r="22" spans="1:30" ht="14.25" customHeight="1" thickBot="1">
      <c r="A22" s="623" t="s">
        <v>6</v>
      </c>
      <c r="B22" s="666"/>
      <c r="C22" s="424"/>
      <c r="J22" s="626"/>
    </row>
    <row r="23" spans="1:30" ht="14.4" thickTop="1" thickBot="1">
      <c r="A23" s="655" t="s">
        <v>7</v>
      </c>
      <c r="B23" s="668">
        <f>'TSTCW FGD'!M47</f>
        <v>50222404</v>
      </c>
      <c r="C23" s="656">
        <f>ROUND(B23/$C$6,0)</f>
        <v>12676</v>
      </c>
      <c r="D23" s="501">
        <f>'TSTCW FGD'!F47</f>
        <v>0</v>
      </c>
      <c r="E23" s="661"/>
      <c r="F23" s="662">
        <f>B23-(SUM(D23:E23))</f>
        <v>50222404</v>
      </c>
      <c r="G23" s="669" t="s">
        <v>73</v>
      </c>
      <c r="H23" s="664"/>
      <c r="J23" s="670">
        <f>ROUND(F23/$C$6,0)</f>
        <v>12676</v>
      </c>
    </row>
    <row r="24" spans="1:30" ht="13.8" thickTop="1">
      <c r="B24" s="666"/>
      <c r="C24" s="424"/>
      <c r="J24" s="626"/>
    </row>
    <row r="25" spans="1:30">
      <c r="A25" s="623" t="s">
        <v>8</v>
      </c>
      <c r="B25" s="666"/>
      <c r="C25" s="424"/>
      <c r="J25" s="626"/>
    </row>
    <row r="26" spans="1:30">
      <c r="A26" s="424" t="s">
        <v>42</v>
      </c>
      <c r="B26" s="633">
        <f>'TSTCW FGD'!M50</f>
        <v>62849</v>
      </c>
      <c r="C26" s="633">
        <f t="shared" ref="C26:C31" si="5">ROUND(B26/$C$6,0)</f>
        <v>16</v>
      </c>
      <c r="D26" s="470">
        <f>'TSTCW FGD'!F50</f>
        <v>0</v>
      </c>
      <c r="E26" s="470"/>
      <c r="F26" s="470">
        <f t="shared" ref="F26:F31" si="6">B26-(SUM(D26:E26))</f>
        <v>62849</v>
      </c>
      <c r="J26" s="638">
        <f>ROUND(F26/$C$6,0)</f>
        <v>16</v>
      </c>
    </row>
    <row r="27" spans="1:30">
      <c r="A27" s="424" t="s">
        <v>9</v>
      </c>
      <c r="B27" s="639">
        <f>'TSTCW FGD'!M51</f>
        <v>1207284</v>
      </c>
      <c r="C27" s="434">
        <f t="shared" si="5"/>
        <v>305</v>
      </c>
      <c r="D27" s="639">
        <f>'TSTCW FGD'!F51</f>
        <v>0</v>
      </c>
      <c r="E27" s="447"/>
      <c r="F27" s="447">
        <f t="shared" si="6"/>
        <v>1207284</v>
      </c>
      <c r="J27" s="644">
        <f t="shared" ref="J27:J31" si="7">ROUND(F27/$C$6,0)</f>
        <v>305</v>
      </c>
    </row>
    <row r="28" spans="1:30" ht="13.8" thickBot="1">
      <c r="A28" s="424" t="s">
        <v>10</v>
      </c>
      <c r="B28" s="639">
        <f>'TSTCW FGD'!M52</f>
        <v>1115876</v>
      </c>
      <c r="C28" s="434">
        <f t="shared" si="5"/>
        <v>282</v>
      </c>
      <c r="D28" s="639">
        <f>'TSTCW FGD'!F52</f>
        <v>0</v>
      </c>
      <c r="E28" s="447"/>
      <c r="F28" s="447">
        <f t="shared" si="6"/>
        <v>1115876</v>
      </c>
      <c r="J28" s="644">
        <f t="shared" si="7"/>
        <v>282</v>
      </c>
    </row>
    <row r="29" spans="1:30" ht="13.8" thickBot="1">
      <c r="A29" s="424" t="s">
        <v>11</v>
      </c>
      <c r="B29" s="639">
        <f>'TSTCW FGD'!M53</f>
        <v>114292</v>
      </c>
      <c r="C29" s="434">
        <f t="shared" si="5"/>
        <v>29</v>
      </c>
      <c r="D29" s="639">
        <f>'TSTCW FGD'!F53</f>
        <v>0</v>
      </c>
      <c r="E29" s="447"/>
      <c r="F29" s="447">
        <f t="shared" si="6"/>
        <v>114292</v>
      </c>
      <c r="J29" s="644">
        <f t="shared" si="7"/>
        <v>29</v>
      </c>
      <c r="K29" s="1172" t="s">
        <v>664</v>
      </c>
      <c r="L29" s="1165"/>
      <c r="M29" s="1165"/>
      <c r="N29" s="1165"/>
      <c r="O29" s="1166"/>
    </row>
    <row r="30" spans="1:30" ht="13.8" thickBot="1">
      <c r="A30" s="424" t="s">
        <v>1376</v>
      </c>
      <c r="B30" s="671">
        <f>'TSTCW FGD'!M54</f>
        <v>3436917</v>
      </c>
      <c r="C30" s="434">
        <f t="shared" si="5"/>
        <v>867</v>
      </c>
      <c r="D30" s="672">
        <f>B30</f>
        <v>3436917</v>
      </c>
      <c r="E30" s="447"/>
      <c r="F30" s="447">
        <f t="shared" si="6"/>
        <v>0</v>
      </c>
      <c r="J30" s="644">
        <f t="shared" si="7"/>
        <v>0</v>
      </c>
      <c r="K30" s="1172" t="s">
        <v>643</v>
      </c>
      <c r="L30" s="1165"/>
      <c r="M30" s="1165"/>
      <c r="N30" s="1165"/>
      <c r="O30" s="1166"/>
    </row>
    <row r="31" spans="1:30" ht="13.5" customHeight="1" thickBot="1">
      <c r="A31" s="673" t="s">
        <v>43</v>
      </c>
      <c r="B31" s="639">
        <f>'TSTCW FGD'!M55</f>
        <v>1188304</v>
      </c>
      <c r="C31" s="434">
        <f t="shared" si="5"/>
        <v>300</v>
      </c>
      <c r="D31" s="639">
        <f>'TSTCW FGD'!F55</f>
        <v>0</v>
      </c>
      <c r="E31" s="447"/>
      <c r="F31" s="447">
        <f t="shared" si="6"/>
        <v>1188304</v>
      </c>
      <c r="G31" s="468"/>
      <c r="H31" s="468"/>
      <c r="I31" s="468"/>
      <c r="J31" s="644">
        <f t="shared" si="7"/>
        <v>300</v>
      </c>
      <c r="K31" s="1157" t="s">
        <v>651</v>
      </c>
      <c r="L31" s="1157" t="s">
        <v>652</v>
      </c>
      <c r="M31" s="1157" t="s">
        <v>653</v>
      </c>
      <c r="N31" s="1157" t="s">
        <v>1303</v>
      </c>
      <c r="O31" s="1157" t="s">
        <v>347</v>
      </c>
      <c r="P31" s="468"/>
      <c r="Q31" s="468"/>
      <c r="R31" s="674"/>
      <c r="S31" s="674"/>
      <c r="T31" s="674"/>
      <c r="U31" s="674"/>
      <c r="V31" s="674"/>
      <c r="W31" s="674"/>
      <c r="X31" s="674"/>
      <c r="Y31" s="674"/>
      <c r="Z31" s="674"/>
      <c r="AA31" s="674"/>
      <c r="AB31" s="674"/>
      <c r="AC31" s="674"/>
      <c r="AD31" s="674"/>
    </row>
    <row r="32" spans="1:30" ht="14.25" customHeight="1" thickTop="1" thickBot="1">
      <c r="A32" s="655" t="s">
        <v>3</v>
      </c>
      <c r="B32" s="656">
        <f>SUM(B26:B31)</f>
        <v>7125522</v>
      </c>
      <c r="C32" s="656">
        <f>SUM(C26:C31)</f>
        <v>1799</v>
      </c>
      <c r="D32" s="675">
        <f>SUM(D26:D31)</f>
        <v>3436917</v>
      </c>
      <c r="E32" s="675">
        <f>SUM(E26:E31)</f>
        <v>0</v>
      </c>
      <c r="F32" s="676">
        <f>SUM(F26:F31)</f>
        <v>3688605</v>
      </c>
      <c r="G32" s="1169" t="s">
        <v>8</v>
      </c>
      <c r="H32" s="1170"/>
      <c r="I32" s="677" t="s">
        <v>1087</v>
      </c>
      <c r="J32" s="678">
        <f>SUM(J26:J31)</f>
        <v>932</v>
      </c>
      <c r="K32" s="1158"/>
      <c r="L32" s="1158"/>
      <c r="M32" s="1158"/>
      <c r="N32" s="1158" t="s">
        <v>654</v>
      </c>
      <c r="O32" s="1158" t="s">
        <v>347</v>
      </c>
    </row>
    <row r="33" spans="1:30" ht="13.8" thickTop="1">
      <c r="A33" s="679" t="s">
        <v>67</v>
      </c>
      <c r="B33" s="680">
        <f>B15+B20+B23+B32</f>
        <v>124107445</v>
      </c>
      <c r="C33" s="681">
        <f>C15+C20+C23+C32</f>
        <v>31325</v>
      </c>
      <c r="D33" s="680">
        <f>D15+D20+D23+D32</f>
        <v>3436917</v>
      </c>
      <c r="E33" s="680">
        <f>E15+E20+E23+E32</f>
        <v>0</v>
      </c>
      <c r="F33" s="682">
        <f>F15+F20+F23+F32</f>
        <v>120670528</v>
      </c>
      <c r="G33" s="1178" t="s">
        <v>84</v>
      </c>
      <c r="H33" s="1178"/>
      <c r="I33" s="683">
        <f>ROUND($G$35/$C$6,0)</f>
        <v>29573</v>
      </c>
      <c r="J33" s="684">
        <f>J15+J20+J23+J32</f>
        <v>30458</v>
      </c>
      <c r="K33" s="1158"/>
      <c r="L33" s="1158"/>
      <c r="M33" s="1158"/>
      <c r="N33" s="1158"/>
      <c r="O33" s="1158"/>
    </row>
    <row r="34" spans="1:30" ht="13.8" thickBot="1">
      <c r="B34" s="685"/>
      <c r="C34" s="424"/>
      <c r="F34" s="428" t="s">
        <v>1086</v>
      </c>
      <c r="G34" s="686">
        <f>G14*-1</f>
        <v>-3500499</v>
      </c>
      <c r="I34" s="677" t="s">
        <v>1089</v>
      </c>
      <c r="J34" s="687"/>
      <c r="K34" s="1159"/>
      <c r="L34" s="1159"/>
      <c r="M34" s="1159"/>
      <c r="N34" s="1159"/>
      <c r="O34" s="1159"/>
    </row>
    <row r="35" spans="1:30" ht="14.4" thickTop="1" thickBot="1">
      <c r="A35" s="629" t="s">
        <v>71</v>
      </c>
      <c r="B35" s="629"/>
      <c r="C35" s="629"/>
      <c r="D35" s="517"/>
      <c r="E35" s="517"/>
      <c r="F35" s="688" t="s">
        <v>1088</v>
      </c>
      <c r="G35" s="689">
        <f>F33+G34</f>
        <v>117170029</v>
      </c>
      <c r="I35" s="683">
        <f>ROUND($G$35/$I$8,0)</f>
        <v>480166</v>
      </c>
      <c r="K35" s="690"/>
      <c r="L35" s="690"/>
      <c r="M35" s="690"/>
      <c r="N35" s="690"/>
      <c r="O35" s="690"/>
    </row>
    <row r="36" spans="1:30" ht="13.8" thickTop="1">
      <c r="A36" s="691" t="s">
        <v>14</v>
      </c>
      <c r="B36" s="633">
        <f>'TSTCW FGD'!M60</f>
        <v>38954508</v>
      </c>
      <c r="C36" s="633">
        <f t="shared" ref="C36:C46" si="8">ROUND(B36/$C$6,0)</f>
        <v>9832</v>
      </c>
      <c r="D36" s="470">
        <f>'TSTCW FGD'!F60</f>
        <v>0</v>
      </c>
      <c r="E36" s="470"/>
      <c r="F36" s="470">
        <f t="shared" ref="F36:F46" si="9">B36-(SUM(D36:E36))</f>
        <v>38954508</v>
      </c>
      <c r="H36" s="692" t="s">
        <v>1407</v>
      </c>
      <c r="I36" s="693">
        <f>ROUND(F36/$C$6,0)</f>
        <v>9832</v>
      </c>
      <c r="J36" s="428" t="s">
        <v>665</v>
      </c>
      <c r="K36" s="470">
        <f>F36</f>
        <v>38954508</v>
      </c>
      <c r="L36" s="470">
        <f>K36</f>
        <v>38954508</v>
      </c>
      <c r="M36" s="470"/>
      <c r="N36" s="470"/>
      <c r="O36" s="470"/>
    </row>
    <row r="37" spans="1:30">
      <c r="A37" s="691" t="s">
        <v>15</v>
      </c>
      <c r="B37" s="639">
        <f>'TSTCW FGD'!M61</f>
        <v>0</v>
      </c>
      <c r="C37" s="434">
        <f t="shared" si="8"/>
        <v>0</v>
      </c>
      <c r="D37" s="639">
        <f>'TSTCW FGD'!F61</f>
        <v>0</v>
      </c>
      <c r="E37" s="447"/>
      <c r="F37" s="447">
        <f t="shared" si="9"/>
        <v>0</v>
      </c>
      <c r="J37" s="428" t="s">
        <v>666</v>
      </c>
      <c r="K37" s="458">
        <f>F37</f>
        <v>0</v>
      </c>
      <c r="L37" s="458">
        <f>K37</f>
        <v>0</v>
      </c>
      <c r="M37" s="458"/>
      <c r="N37" s="458"/>
      <c r="O37" s="458"/>
    </row>
    <row r="38" spans="1:30">
      <c r="A38" s="691" t="s">
        <v>16</v>
      </c>
      <c r="B38" s="639">
        <f>'TSTCW FGD'!M62</f>
        <v>0</v>
      </c>
      <c r="C38" s="434">
        <f t="shared" si="8"/>
        <v>0</v>
      </c>
      <c r="D38" s="639">
        <f>'TSTCW FGD'!F62</f>
        <v>0</v>
      </c>
      <c r="E38" s="639">
        <f>B38-D38</f>
        <v>0</v>
      </c>
      <c r="F38" s="447">
        <f t="shared" si="9"/>
        <v>0</v>
      </c>
      <c r="J38" s="428" t="s">
        <v>667</v>
      </c>
      <c r="K38" s="694"/>
      <c r="L38" s="465"/>
      <c r="M38" s="465" t="s">
        <v>1078</v>
      </c>
      <c r="N38" s="465"/>
      <c r="O38" s="695"/>
    </row>
    <row r="39" spans="1:30">
      <c r="A39" s="691" t="s">
        <v>17</v>
      </c>
      <c r="B39" s="639">
        <f>'TSTCW FGD'!M63</f>
        <v>7818693</v>
      </c>
      <c r="C39" s="434">
        <f t="shared" si="8"/>
        <v>1973</v>
      </c>
      <c r="D39" s="639">
        <f>'TSTCW FGD'!F63</f>
        <v>0</v>
      </c>
      <c r="E39" s="447"/>
      <c r="F39" s="447">
        <f t="shared" si="9"/>
        <v>7818693</v>
      </c>
      <c r="H39" s="692" t="s">
        <v>1408</v>
      </c>
      <c r="I39" s="693">
        <f>ROUND(F39/$C$6,0)</f>
        <v>1973</v>
      </c>
      <c r="J39" s="428" t="s">
        <v>668</v>
      </c>
      <c r="K39" s="458">
        <f t="shared" ref="K39:K43" si="10">F39</f>
        <v>7818693</v>
      </c>
      <c r="L39" s="458">
        <f>K39</f>
        <v>7818693</v>
      </c>
      <c r="M39" s="458"/>
      <c r="N39" s="458"/>
      <c r="O39" s="458"/>
    </row>
    <row r="40" spans="1:30">
      <c r="A40" s="691" t="s">
        <v>18</v>
      </c>
      <c r="B40" s="639">
        <f>'TSTCW FGD'!M64</f>
        <v>7005638</v>
      </c>
      <c r="C40" s="434">
        <f t="shared" si="8"/>
        <v>1768</v>
      </c>
      <c r="D40" s="639">
        <f>'TSTCW FGD'!F64</f>
        <v>0</v>
      </c>
      <c r="E40" s="447"/>
      <c r="F40" s="447">
        <f t="shared" si="9"/>
        <v>7005638</v>
      </c>
      <c r="J40" s="428" t="s">
        <v>669</v>
      </c>
      <c r="K40" s="458">
        <f t="shared" si="10"/>
        <v>7005638</v>
      </c>
      <c r="L40" s="458"/>
      <c r="M40" s="458">
        <f>K40</f>
        <v>7005638</v>
      </c>
      <c r="N40" s="458"/>
      <c r="O40" s="458"/>
    </row>
    <row r="41" spans="1:30">
      <c r="A41" s="691" t="s">
        <v>19</v>
      </c>
      <c r="B41" s="639">
        <f>'TSTCW FGD'!M65</f>
        <v>14091738</v>
      </c>
      <c r="C41" s="434">
        <f t="shared" si="8"/>
        <v>3557</v>
      </c>
      <c r="D41" s="639">
        <f>'TSTCW FGD'!F65</f>
        <v>0</v>
      </c>
      <c r="E41" s="447"/>
      <c r="F41" s="447">
        <f t="shared" si="9"/>
        <v>14091738</v>
      </c>
      <c r="H41" s="692" t="s">
        <v>1409</v>
      </c>
      <c r="I41" s="693">
        <f>ROUND(F41/$C$6,0)</f>
        <v>3557</v>
      </c>
      <c r="J41" s="428" t="s">
        <v>670</v>
      </c>
      <c r="K41" s="458">
        <f t="shared" si="10"/>
        <v>14091738</v>
      </c>
      <c r="L41" s="458"/>
      <c r="M41" s="458"/>
      <c r="N41" s="458">
        <f>K41</f>
        <v>14091738</v>
      </c>
      <c r="O41" s="458"/>
    </row>
    <row r="42" spans="1:30">
      <c r="A42" s="691" t="s">
        <v>20</v>
      </c>
      <c r="B42" s="639">
        <f>'TSTCW FGD'!M66</f>
        <v>7725485</v>
      </c>
      <c r="C42" s="434">
        <f t="shared" si="8"/>
        <v>1950</v>
      </c>
      <c r="D42" s="639">
        <f>'TSTCW FGD'!F66</f>
        <v>0</v>
      </c>
      <c r="E42" s="447"/>
      <c r="F42" s="447">
        <f t="shared" si="9"/>
        <v>7725485</v>
      </c>
      <c r="J42" s="428" t="s">
        <v>671</v>
      </c>
      <c r="K42" s="458">
        <f t="shared" si="10"/>
        <v>7725485</v>
      </c>
      <c r="L42" s="458"/>
      <c r="M42" s="458"/>
      <c r="N42" s="458">
        <f>K42</f>
        <v>7725485</v>
      </c>
      <c r="O42" s="458"/>
    </row>
    <row r="43" spans="1:30">
      <c r="A43" s="691" t="s">
        <v>21</v>
      </c>
      <c r="B43" s="639">
        <f>'TSTCW FGD'!M67</f>
        <v>16047662</v>
      </c>
      <c r="C43" s="434">
        <f t="shared" si="8"/>
        <v>4050</v>
      </c>
      <c r="D43" s="639">
        <f>'TSTCW FGD'!F67</f>
        <v>0</v>
      </c>
      <c r="E43" s="447"/>
      <c r="F43" s="447">
        <f t="shared" si="9"/>
        <v>16047662</v>
      </c>
      <c r="J43" s="428" t="s">
        <v>1055</v>
      </c>
      <c r="K43" s="458">
        <f t="shared" si="10"/>
        <v>16047662</v>
      </c>
      <c r="L43" s="458"/>
      <c r="M43" s="458">
        <f>K43</f>
        <v>16047662</v>
      </c>
      <c r="N43" s="458"/>
      <c r="O43" s="458"/>
    </row>
    <row r="44" spans="1:30">
      <c r="A44" s="691" t="s">
        <v>1377</v>
      </c>
      <c r="B44" s="639">
        <f>'TSTCW FGD'!M68</f>
        <v>5006613</v>
      </c>
      <c r="C44" s="434">
        <f t="shared" si="8"/>
        <v>1264</v>
      </c>
      <c r="D44" s="672">
        <f>B44</f>
        <v>5006613</v>
      </c>
      <c r="E44" s="447"/>
      <c r="F44" s="447">
        <f t="shared" si="9"/>
        <v>0</v>
      </c>
      <c r="J44" s="428" t="s">
        <v>672</v>
      </c>
      <c r="K44" s="694"/>
      <c r="L44" s="465"/>
      <c r="M44" s="465" t="s">
        <v>1078</v>
      </c>
      <c r="N44" s="465"/>
      <c r="O44" s="695"/>
    </row>
    <row r="45" spans="1:30">
      <c r="A45" s="691" t="s">
        <v>60</v>
      </c>
      <c r="B45" s="639">
        <f>'TSTCW FGD'!M69</f>
        <v>14416097</v>
      </c>
      <c r="C45" s="434">
        <f t="shared" si="8"/>
        <v>3639</v>
      </c>
      <c r="D45" s="639">
        <f>'TSTCW FGD'!F69</f>
        <v>55299</v>
      </c>
      <c r="E45" s="447"/>
      <c r="F45" s="447">
        <f t="shared" si="9"/>
        <v>14360798</v>
      </c>
      <c r="J45" s="428" t="s">
        <v>673</v>
      </c>
      <c r="K45" s="458">
        <f t="shared" ref="K45:K46" si="11">F45</f>
        <v>14360798</v>
      </c>
      <c r="L45" s="458"/>
      <c r="M45" s="458"/>
      <c r="N45" s="458"/>
      <c r="O45" s="458">
        <f>K45</f>
        <v>14360798</v>
      </c>
    </row>
    <row r="46" spans="1:30" ht="13.8" thickBot="1">
      <c r="A46" s="424" t="s">
        <v>1627</v>
      </c>
      <c r="B46" s="639">
        <f>'TSTCW FGD'!M70</f>
        <v>4772131</v>
      </c>
      <c r="C46" s="434">
        <f t="shared" si="8"/>
        <v>1204</v>
      </c>
      <c r="D46" s="639">
        <f>'TSTCW FGD'!F70</f>
        <v>0</v>
      </c>
      <c r="E46" s="447"/>
      <c r="F46" s="447">
        <f t="shared" si="9"/>
        <v>4772131</v>
      </c>
      <c r="G46" s="468"/>
      <c r="H46" s="692" t="s">
        <v>1410</v>
      </c>
      <c r="I46" s="693">
        <f>ROUND(SUM(F37+F40+F42+F43+F45+F46)/$C$6,0)</f>
        <v>12598</v>
      </c>
      <c r="J46" s="468" t="s">
        <v>347</v>
      </c>
      <c r="K46" s="458">
        <f t="shared" si="11"/>
        <v>4772131</v>
      </c>
      <c r="L46" s="696"/>
      <c r="M46" s="696"/>
      <c r="N46" s="696"/>
      <c r="O46" s="458">
        <f>K46</f>
        <v>4772131</v>
      </c>
      <c r="P46" s="468"/>
      <c r="Q46" s="468"/>
      <c r="R46" s="674"/>
      <c r="S46" s="674"/>
      <c r="T46" s="674"/>
      <c r="U46" s="674"/>
      <c r="V46" s="674"/>
      <c r="W46" s="674"/>
      <c r="X46" s="674"/>
      <c r="Y46" s="674"/>
      <c r="Z46" s="674"/>
      <c r="AA46" s="674"/>
      <c r="AB46" s="674"/>
      <c r="AC46" s="674"/>
      <c r="AD46" s="674"/>
    </row>
    <row r="47" spans="1:30" ht="15" customHeight="1" thickTop="1" thickBot="1">
      <c r="A47" s="697" t="s">
        <v>68</v>
      </c>
      <c r="B47" s="681">
        <f>SUM(B36:B46)</f>
        <v>115838565</v>
      </c>
      <c r="C47" s="681">
        <f>SUM(C36:C46)</f>
        <v>29237</v>
      </c>
      <c r="D47" s="698">
        <f>SUM(D36:D46)</f>
        <v>5061912</v>
      </c>
      <c r="E47" s="699">
        <f>SUM(E36:E46)</f>
        <v>0</v>
      </c>
      <c r="F47" s="700">
        <f>SUM(F36:F46)</f>
        <v>110776653</v>
      </c>
      <c r="G47" s="1150" t="s">
        <v>1091</v>
      </c>
      <c r="H47" s="1151"/>
      <c r="I47" s="701" t="s">
        <v>1090</v>
      </c>
      <c r="J47" s="468" t="s">
        <v>674</v>
      </c>
      <c r="K47" s="702">
        <f>SUM(K36:K46)</f>
        <v>110776653</v>
      </c>
      <c r="L47" s="702">
        <f>SUM(L36:L46)</f>
        <v>46773201</v>
      </c>
      <c r="M47" s="702">
        <f>SUM(M36:M46)</f>
        <v>23053300</v>
      </c>
      <c r="N47" s="702">
        <f>SUM(N36:N46)</f>
        <v>21817223</v>
      </c>
      <c r="O47" s="702">
        <f>SUM(O36:O46)</f>
        <v>19132929</v>
      </c>
    </row>
    <row r="48" spans="1:30" ht="14.25" customHeight="1" thickTop="1" thickBot="1">
      <c r="B48" s="685"/>
      <c r="C48" s="424"/>
      <c r="F48" s="649"/>
      <c r="G48" s="1152"/>
      <c r="H48" s="1153"/>
      <c r="I48" s="703">
        <f>ROUND(F47/C6,0)</f>
        <v>27960</v>
      </c>
      <c r="J48" s="1160" t="s">
        <v>675</v>
      </c>
      <c r="K48" s="696"/>
      <c r="L48" s="696"/>
      <c r="M48" s="696"/>
      <c r="N48" s="696"/>
      <c r="O48" s="696"/>
    </row>
    <row r="49" spans="1:30" ht="12.75" customHeight="1" thickBot="1">
      <c r="A49" s="623" t="s">
        <v>23</v>
      </c>
      <c r="B49" s="632"/>
      <c r="C49" s="424"/>
      <c r="F49" s="704"/>
      <c r="G49" s="1152"/>
      <c r="H49" s="1153"/>
      <c r="I49" s="658"/>
      <c r="J49" s="1160"/>
      <c r="K49" s="705">
        <f>ROUND(K47/$C$6,2)</f>
        <v>27959.57</v>
      </c>
      <c r="L49" s="705">
        <f t="shared" ref="L49:O49" si="12">ROUND(L47/$C$6,2)</f>
        <v>11805.36</v>
      </c>
      <c r="M49" s="705">
        <f t="shared" si="12"/>
        <v>5818.56</v>
      </c>
      <c r="N49" s="705">
        <f t="shared" si="12"/>
        <v>5506.58</v>
      </c>
      <c r="O49" s="705">
        <f t="shared" si="12"/>
        <v>4829.07</v>
      </c>
      <c r="P49" s="468"/>
      <c r="Q49" s="468"/>
      <c r="R49" s="674"/>
      <c r="S49" s="674"/>
      <c r="T49" s="674"/>
      <c r="U49" s="674"/>
      <c r="V49" s="674"/>
      <c r="W49" s="674"/>
      <c r="X49" s="674"/>
      <c r="Y49" s="674"/>
      <c r="Z49" s="674"/>
      <c r="AA49" s="674"/>
      <c r="AB49" s="674"/>
      <c r="AC49" s="674"/>
      <c r="AD49" s="674"/>
    </row>
    <row r="50" spans="1:30" ht="13.8" thickBot="1">
      <c r="A50" s="424" t="s">
        <v>61</v>
      </c>
      <c r="B50" s="639">
        <f>'TSTCW FGD'!M74</f>
        <v>-13134110</v>
      </c>
      <c r="C50" s="633">
        <f t="shared" ref="C50:C53" si="13">ROUND(B50/$C$6,0)</f>
        <v>-3315</v>
      </c>
      <c r="D50" s="470">
        <f>'TSTCW FGD'!F74</f>
        <v>0</v>
      </c>
      <c r="E50" s="470"/>
      <c r="F50" s="706">
        <f t="shared" ref="F50" si="14">B50-(SUM(D50:E50))</f>
        <v>-13134110</v>
      </c>
      <c r="G50" s="1154"/>
      <c r="H50" s="1155"/>
      <c r="I50" s="658"/>
      <c r="J50" s="468"/>
      <c r="K50" s="468"/>
      <c r="L50" s="468"/>
      <c r="M50" s="468"/>
      <c r="N50" s="468"/>
      <c r="O50" s="468"/>
      <c r="P50" s="468"/>
      <c r="Q50" s="468"/>
      <c r="R50" s="674"/>
      <c r="S50" s="674"/>
      <c r="T50" s="674"/>
      <c r="U50" s="674"/>
      <c r="V50" s="674"/>
      <c r="W50" s="674"/>
      <c r="X50" s="674"/>
      <c r="Y50" s="674"/>
      <c r="Z50" s="674"/>
      <c r="AA50" s="674"/>
      <c r="AB50" s="674"/>
      <c r="AC50" s="674"/>
      <c r="AD50" s="674"/>
    </row>
    <row r="51" spans="1:30" ht="13.8" thickTop="1">
      <c r="A51" s="424" t="s">
        <v>627</v>
      </c>
      <c r="B51" s="639">
        <f>'TSTCW FGD'!M75</f>
        <v>-3885386</v>
      </c>
      <c r="C51" s="434">
        <f t="shared" si="13"/>
        <v>-981</v>
      </c>
      <c r="D51" s="666">
        <f>'TSTCW FGD'!F75</f>
        <v>2651801</v>
      </c>
      <c r="E51" s="632"/>
      <c r="F51" s="447">
        <f t="shared" ref="F51:F53" si="15">B51-(SUM(D51:E51))</f>
        <v>-6537187</v>
      </c>
      <c r="K51" s="707"/>
      <c r="L51" s="707"/>
      <c r="M51" s="707"/>
      <c r="N51" s="707"/>
      <c r="O51" s="707"/>
    </row>
    <row r="52" spans="1:30">
      <c r="A52" s="424" t="s">
        <v>50</v>
      </c>
      <c r="B52" s="639">
        <f>'TSTCW FGD'!M76</f>
        <v>0</v>
      </c>
      <c r="C52" s="434">
        <f t="shared" si="13"/>
        <v>0</v>
      </c>
      <c r="D52" s="666">
        <f>'TSTCW FGD'!F76</f>
        <v>0</v>
      </c>
      <c r="E52" s="632"/>
      <c r="F52" s="447">
        <f t="shared" si="15"/>
        <v>0</v>
      </c>
      <c r="J52" s="468"/>
      <c r="K52" s="468"/>
      <c r="L52" s="468"/>
      <c r="M52" s="468"/>
      <c r="N52" s="468"/>
      <c r="O52" s="468"/>
    </row>
    <row r="53" spans="1:30" ht="12" customHeight="1">
      <c r="A53" s="424" t="s">
        <v>46</v>
      </c>
      <c r="B53" s="639">
        <f>'TSTCW FGD'!M77</f>
        <v>-1780472</v>
      </c>
      <c r="C53" s="434">
        <f t="shared" si="13"/>
        <v>-449</v>
      </c>
      <c r="D53" s="666">
        <f>'TSTCW FGD'!F77</f>
        <v>0</v>
      </c>
      <c r="E53" s="632"/>
      <c r="F53" s="447">
        <f t="shared" si="15"/>
        <v>-1780472</v>
      </c>
      <c r="G53" s="468"/>
      <c r="J53" s="468"/>
      <c r="K53" s="468"/>
      <c r="L53" s="468"/>
      <c r="M53" s="468"/>
      <c r="N53" s="468"/>
      <c r="O53" s="468"/>
      <c r="P53" s="468"/>
      <c r="Q53" s="468"/>
      <c r="R53" s="674"/>
      <c r="S53" s="674"/>
      <c r="T53" s="674"/>
      <c r="U53" s="674"/>
      <c r="V53" s="674"/>
      <c r="W53" s="674"/>
      <c r="X53" s="674"/>
      <c r="Y53" s="674"/>
      <c r="Z53" s="674"/>
      <c r="AA53" s="674"/>
      <c r="AB53" s="674"/>
      <c r="AC53" s="674"/>
      <c r="AD53" s="674"/>
    </row>
    <row r="54" spans="1:30">
      <c r="A54" s="655" t="s">
        <v>3</v>
      </c>
      <c r="B54" s="656">
        <f>SUM(B50:B53)</f>
        <v>-18799968</v>
      </c>
      <c r="C54" s="656">
        <f>SUM(C50:C53)</f>
        <v>-4745</v>
      </c>
      <c r="D54" s="656">
        <f>SUM(D50:D53)</f>
        <v>2651801</v>
      </c>
      <c r="E54" s="656">
        <f>SUM(E50:E53)</f>
        <v>0</v>
      </c>
      <c r="F54" s="708">
        <f>SUM(F50:F53)</f>
        <v>-21451769</v>
      </c>
      <c r="J54" s="468"/>
      <c r="K54" s="468"/>
      <c r="L54" s="468"/>
      <c r="M54" s="468"/>
      <c r="N54" s="468"/>
      <c r="O54" s="468"/>
    </row>
    <row r="55" spans="1:30">
      <c r="B55" s="632"/>
      <c r="C55" s="424"/>
    </row>
    <row r="56" spans="1:30">
      <c r="A56" s="623" t="s">
        <v>24</v>
      </c>
      <c r="B56" s="632"/>
      <c r="C56" s="424"/>
      <c r="F56" s="468"/>
      <c r="G56" s="468"/>
      <c r="H56" s="468"/>
      <c r="I56" s="468"/>
      <c r="J56" s="468"/>
      <c r="K56" s="468"/>
      <c r="L56" s="468"/>
      <c r="M56" s="468"/>
      <c r="N56" s="468"/>
      <c r="O56" s="468"/>
      <c r="P56" s="468"/>
      <c r="Q56" s="468"/>
      <c r="R56" s="674"/>
      <c r="S56" s="674"/>
      <c r="T56" s="674"/>
      <c r="U56" s="674"/>
      <c r="V56" s="674"/>
      <c r="W56" s="674"/>
      <c r="X56" s="674"/>
      <c r="Y56" s="674"/>
      <c r="Z56" s="674"/>
      <c r="AA56" s="674"/>
      <c r="AB56" s="674"/>
      <c r="AC56" s="674"/>
      <c r="AD56" s="674"/>
    </row>
    <row r="57" spans="1:30">
      <c r="A57" s="424" t="s">
        <v>47</v>
      </c>
      <c r="B57" s="639">
        <f>'TSTCW FGD'!M81</f>
        <v>0</v>
      </c>
      <c r="C57" s="633">
        <f t="shared" ref="C57:C58" si="16">ROUND(B57/$C$6,0)</f>
        <v>0</v>
      </c>
      <c r="D57" s="470">
        <f>'TSTCW FGD'!F81</f>
        <v>0</v>
      </c>
      <c r="E57" s="470"/>
      <c r="F57" s="470">
        <f t="shared" ref="F57:F58" si="17">B57-(SUM(D57:E57))</f>
        <v>0</v>
      </c>
    </row>
    <row r="58" spans="1:30">
      <c r="A58" s="424" t="s">
        <v>48</v>
      </c>
      <c r="B58" s="639">
        <f>'TSTCW FGD'!M82</f>
        <v>0</v>
      </c>
      <c r="C58" s="434">
        <f t="shared" si="16"/>
        <v>0</v>
      </c>
      <c r="D58" s="666">
        <f>'TSTCW FGD'!F82</f>
        <v>0</v>
      </c>
      <c r="E58" s="632"/>
      <c r="F58" s="447">
        <f t="shared" si="17"/>
        <v>0</v>
      </c>
      <c r="G58" s="468"/>
      <c r="H58" s="468"/>
      <c r="I58" s="468"/>
      <c r="J58" s="468"/>
      <c r="K58" s="468"/>
      <c r="L58" s="468"/>
      <c r="M58" s="468"/>
      <c r="N58" s="468"/>
      <c r="O58" s="468"/>
      <c r="P58" s="468"/>
      <c r="Q58" s="468"/>
      <c r="R58" s="674"/>
      <c r="S58" s="674"/>
      <c r="T58" s="674"/>
      <c r="U58" s="674"/>
      <c r="V58" s="674"/>
      <c r="W58" s="674"/>
      <c r="X58" s="674"/>
      <c r="Y58" s="674"/>
      <c r="Z58" s="674"/>
      <c r="AA58" s="674"/>
      <c r="AB58" s="674"/>
      <c r="AC58" s="674"/>
      <c r="AD58" s="674"/>
    </row>
    <row r="59" spans="1:30">
      <c r="A59" s="655" t="s">
        <v>3</v>
      </c>
      <c r="B59" s="656">
        <f>SUM(B57:B58)</f>
        <v>0</v>
      </c>
      <c r="C59" s="656">
        <f>SUM(C57:C58)</f>
        <v>0</v>
      </c>
      <c r="D59" s="656">
        <f>SUM(D57:D58)</f>
        <v>0</v>
      </c>
      <c r="E59" s="656">
        <f>SUM(E57:E58)</f>
        <v>0</v>
      </c>
      <c r="F59" s="656">
        <f>SUM(F57:F58)</f>
        <v>0</v>
      </c>
    </row>
    <row r="60" spans="1:30">
      <c r="B60" s="632"/>
      <c r="C60" s="424"/>
    </row>
    <row r="61" spans="1:30" ht="13.8" thickBot="1">
      <c r="A61" s="709" t="s">
        <v>626</v>
      </c>
      <c r="B61" s="710">
        <f>B33-B47+B54+B59</f>
        <v>-10531088</v>
      </c>
      <c r="C61" s="710">
        <f>C33-C47+C54+C59</f>
        <v>-2657</v>
      </c>
      <c r="D61" s="710">
        <f>D33-D47+D54+D59</f>
        <v>1026806</v>
      </c>
      <c r="E61" s="710">
        <f>E33-E47+E54+E59</f>
        <v>0</v>
      </c>
      <c r="F61" s="710">
        <f>F33-F47+F54+F59</f>
        <v>-11557894</v>
      </c>
    </row>
    <row r="62" spans="1:30" ht="13.8" thickTop="1">
      <c r="B62" s="428"/>
    </row>
    <row r="63" spans="1:30">
      <c r="B63" s="428"/>
      <c r="D63" s="470"/>
    </row>
    <row r="64" spans="1:30">
      <c r="B64" s="428"/>
    </row>
    <row r="65" spans="2:6">
      <c r="B65" s="711">
        <f>'TSTCW FGD'!M85</f>
        <v>-10531088</v>
      </c>
      <c r="C65" s="424"/>
      <c r="D65" s="711">
        <f>'TSTCW FGD'!F85</f>
        <v>1026806</v>
      </c>
      <c r="E65" s="711">
        <f>'TSTCW FGD'!M62*-1</f>
        <v>0</v>
      </c>
      <c r="F65" s="424"/>
    </row>
    <row r="66" spans="2:6">
      <c r="B66" s="711"/>
      <c r="C66" s="424"/>
      <c r="D66" s="711">
        <f>'TSTCW FGD'!F68</f>
        <v>5006613</v>
      </c>
      <c r="E66" s="711">
        <f>+$D$38</f>
        <v>0</v>
      </c>
      <c r="F66" s="711"/>
    </row>
    <row r="67" spans="2:6">
      <c r="B67" s="712"/>
      <c r="C67" s="424"/>
      <c r="D67" s="712">
        <f>-'TSTCW FGD'!M68</f>
        <v>-5006613</v>
      </c>
      <c r="E67" s="712"/>
      <c r="F67" s="711"/>
    </row>
    <row r="68" spans="2:6">
      <c r="B68" s="711">
        <f>SUM(B65:B67)</f>
        <v>-10531088</v>
      </c>
      <c r="C68" s="424"/>
      <c r="D68" s="711">
        <f>SUM(D65:D67)</f>
        <v>1026806</v>
      </c>
      <c r="E68" s="711">
        <f>SUM(E65:E67)</f>
        <v>0</v>
      </c>
      <c r="F68" s="711">
        <f>B68-D68-E68</f>
        <v>-11557894</v>
      </c>
    </row>
    <row r="69" spans="2:6">
      <c r="B69" s="711"/>
      <c r="C69" s="424"/>
      <c r="D69" s="711">
        <f>'TSTCW FGD'!F54*-1</f>
        <v>-3436917</v>
      </c>
      <c r="E69" s="711"/>
      <c r="F69" s="711"/>
    </row>
    <row r="70" spans="2:6" ht="12.75" customHeight="1">
      <c r="B70" s="712"/>
      <c r="C70" s="673"/>
      <c r="D70" s="712">
        <f>'TSTCW FGD'!M54</f>
        <v>3436917</v>
      </c>
      <c r="E70" s="712"/>
      <c r="F70" s="712">
        <f>-D70-D69</f>
        <v>0</v>
      </c>
    </row>
    <row r="71" spans="2:6" ht="12.75" customHeight="1">
      <c r="B71" s="711">
        <f>SUM(B68:B70)</f>
        <v>-10531088</v>
      </c>
      <c r="C71" s="424"/>
      <c r="D71" s="711">
        <f>SUM(D68:D70)</f>
        <v>1026806</v>
      </c>
      <c r="E71" s="711">
        <f>SUM(E68:E70)</f>
        <v>0</v>
      </c>
      <c r="F71" s="711">
        <f>SUM(F68:F70)</f>
        <v>-11557894</v>
      </c>
    </row>
    <row r="72" spans="2:6" ht="12.75" customHeight="1">
      <c r="B72" s="711"/>
      <c r="C72" s="424"/>
      <c r="D72" s="711"/>
      <c r="E72" s="711"/>
      <c r="F72" s="711"/>
    </row>
    <row r="73" spans="2:6" ht="12.75" customHeight="1">
      <c r="B73" s="470">
        <f>B61-B71</f>
        <v>0</v>
      </c>
      <c r="C73" s="424"/>
      <c r="D73" s="470">
        <f>D61-D71</f>
        <v>0</v>
      </c>
      <c r="E73" s="470">
        <f>E61-E71</f>
        <v>0</v>
      </c>
      <c r="F73" s="470">
        <f>F61-F71</f>
        <v>0</v>
      </c>
    </row>
    <row r="74" spans="2:6" ht="12.75" customHeight="1">
      <c r="C74" s="424"/>
      <c r="F74" s="713" t="str">
        <f>IF(F73=0,"Balanced","Error")</f>
        <v>Balanced</v>
      </c>
    </row>
    <row r="75" spans="2:6" ht="12.75" customHeight="1">
      <c r="B75" s="428"/>
    </row>
    <row r="76" spans="2:6" ht="12.75" customHeight="1">
      <c r="B76" s="428"/>
    </row>
  </sheetData>
  <mergeCells count="16">
    <mergeCell ref="K29:O29"/>
    <mergeCell ref="G47:H50"/>
    <mergeCell ref="L31:L34"/>
    <mergeCell ref="G32:H32"/>
    <mergeCell ref="G33:H33"/>
    <mergeCell ref="K31:K34"/>
    <mergeCell ref="M31:M34"/>
    <mergeCell ref="N31:N34"/>
    <mergeCell ref="K30:O30"/>
    <mergeCell ref="O31:O34"/>
    <mergeCell ref="J48:J49"/>
    <mergeCell ref="E4:E5"/>
    <mergeCell ref="D4:D5"/>
    <mergeCell ref="D1:E1"/>
    <mergeCell ref="F1:I1"/>
    <mergeCell ref="J1:O1"/>
  </mergeCells>
  <hyperlinks>
    <hyperlink ref="D1:E1" location="Index!A1" display="Return to Index" xr:uid="{00000000-0004-0000-3300-000000000000}"/>
  </hyperlinks>
  <printOptions horizontalCentered="1"/>
  <pageMargins left="0.25" right="0.25" top="0.25" bottom="0.25" header="0.3" footer="0.25"/>
  <pageSetup scale="92" fitToHeight="2" orientation="portrait" r:id="rId1"/>
  <headerFooter alignWithMargins="0"/>
  <rowBreaks count="1" manualBreakCount="1">
    <brk id="62" max="1" man="1"/>
  </row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indexed="11"/>
    <pageSetUpPr fitToPage="1"/>
  </sheetPr>
  <dimension ref="A1:AE119"/>
  <sheetViews>
    <sheetView showGridLines="0" topLeftCell="B2" zoomScale="75" zoomScaleNormal="75" workbookViewId="0">
      <pane xSplit="2" ySplit="7" topLeftCell="D9" activePane="bottomRight" state="frozen"/>
      <selection activeCell="I90" sqref="I90"/>
      <selection pane="topRight" activeCell="I90" sqref="I90"/>
      <selection pane="bottomLeft" activeCell="I90" sqref="I90"/>
      <selection pane="bottomRight" activeCell="P13" sqref="P13"/>
    </sheetView>
  </sheetViews>
  <sheetFormatPr defaultColWidth="9.109375" defaultRowHeight="13.2"/>
  <cols>
    <col min="1" max="1" width="7" style="438" hidden="1" customWidth="1"/>
    <col min="2" max="2" width="60.109375" style="444" customWidth="1"/>
    <col min="3" max="3" width="60.109375" style="444" hidden="1" customWidth="1"/>
    <col min="4" max="4" width="15.5546875" style="444" customWidth="1"/>
    <col min="5" max="5" width="14.6640625" style="444" customWidth="1"/>
    <col min="6" max="6" width="15.109375" style="444" customWidth="1"/>
    <col min="7" max="7" width="16" style="444" customWidth="1"/>
    <col min="8" max="8" width="12.6640625" style="444" customWidth="1"/>
    <col min="9" max="9" width="17.44140625" style="444" customWidth="1"/>
    <col min="10" max="10" width="15.5546875" style="444" customWidth="1"/>
    <col min="11" max="11" width="16" style="444" customWidth="1"/>
    <col min="12" max="12" width="15.5546875" style="444" customWidth="1"/>
    <col min="13" max="13" width="20.6640625" style="444" customWidth="1"/>
    <col min="14" max="14" width="4" style="444" customWidth="1"/>
    <col min="15" max="15" width="17.88671875" style="428" customWidth="1"/>
    <col min="16" max="16" width="21.6640625" style="428" customWidth="1"/>
    <col min="17" max="17" width="16.44140625" style="428" customWidth="1"/>
    <col min="18" max="18" width="16.5546875" style="428" customWidth="1"/>
    <col min="19" max="19" width="1.6640625" style="428" customWidth="1"/>
    <col min="20" max="20" width="16.6640625" style="428" customWidth="1"/>
    <col min="21" max="21" width="17" style="428" customWidth="1"/>
    <col min="22" max="22" width="16.88671875" style="428" customWidth="1"/>
    <col min="23" max="23" width="16.6640625" style="428" customWidth="1"/>
    <col min="24" max="24" width="16.88671875" style="428" customWidth="1"/>
    <col min="25" max="25" width="1.88671875" style="428" customWidth="1"/>
    <col min="26" max="26" width="26.44140625" style="428" customWidth="1"/>
    <col min="27" max="27" width="17" style="428" customWidth="1"/>
    <col min="28" max="28" width="16.6640625" style="428" customWidth="1"/>
    <col min="29" max="29" width="18.88671875" style="428" customWidth="1"/>
    <col min="30" max="30" width="22.33203125" style="428" customWidth="1"/>
    <col min="31" max="31" width="9.109375" style="428"/>
    <col min="32" max="16384" width="9.109375" style="444"/>
  </cols>
  <sheetData>
    <row r="1" spans="1:31" s="438" customFormat="1" ht="12.75" hidden="1" customHeight="1">
      <c r="A1" s="438">
        <v>0</v>
      </c>
      <c r="B1" s="438" t="s">
        <v>1129</v>
      </c>
      <c r="D1" s="438">
        <v>2</v>
      </c>
      <c r="E1" s="438">
        <v>3</v>
      </c>
      <c r="F1" s="438">
        <v>4</v>
      </c>
      <c r="G1" s="438">
        <v>5</v>
      </c>
      <c r="H1" s="438">
        <v>6</v>
      </c>
      <c r="I1" s="438">
        <v>7</v>
      </c>
      <c r="J1" s="438">
        <v>8</v>
      </c>
      <c r="K1" s="438">
        <v>9</v>
      </c>
      <c r="L1" s="438">
        <v>10</v>
      </c>
      <c r="M1" s="438">
        <v>11</v>
      </c>
      <c r="N1" s="438">
        <v>12</v>
      </c>
      <c r="O1" s="439"/>
      <c r="P1" s="439"/>
      <c r="Q1" s="439"/>
      <c r="R1" s="439"/>
      <c r="S1" s="439"/>
      <c r="T1" s="439"/>
      <c r="U1" s="439"/>
      <c r="V1" s="439"/>
      <c r="W1" s="439"/>
      <c r="X1" s="439"/>
      <c r="Y1" s="439"/>
      <c r="Z1" s="439"/>
      <c r="AA1" s="439"/>
      <c r="AB1" s="439"/>
      <c r="AC1" s="439">
        <v>12</v>
      </c>
      <c r="AD1" s="439">
        <v>13</v>
      </c>
      <c r="AE1" s="439"/>
    </row>
    <row r="2" spans="1:31" ht="21.6" thickBot="1">
      <c r="A2" s="438">
        <v>1</v>
      </c>
      <c r="B2" s="1175" t="str">
        <f>'TSTCW Chrts'!$A$1</f>
        <v>Texas State Technical College - Waco</v>
      </c>
      <c r="C2" s="1175"/>
      <c r="D2" s="1175"/>
      <c r="E2" s="1175"/>
      <c r="F2" s="1175"/>
      <c r="G2" s="440"/>
      <c r="H2" s="441"/>
      <c r="I2" s="442" t="str">
        <f>IF($B$2&lt;&gt;Input!$H$12,"Name Mismatch","")</f>
        <v/>
      </c>
      <c r="J2" s="441"/>
      <c r="K2" s="441"/>
      <c r="L2" s="441"/>
      <c r="M2" s="443"/>
      <c r="O2" s="426" t="s">
        <v>1079</v>
      </c>
      <c r="P2" s="445"/>
      <c r="Z2" s="446"/>
    </row>
    <row r="3" spans="1:31" ht="21">
      <c r="A3" s="438">
        <v>2</v>
      </c>
      <c r="B3" s="1175" t="str">
        <f>'Smmy LIT-TSTC Chrts'!$A$2</f>
        <v>For the Year Ended August 31, 2022</v>
      </c>
      <c r="C3" s="1175"/>
      <c r="D3" s="1175"/>
      <c r="E3" s="1175"/>
      <c r="F3" s="1175"/>
      <c r="G3" s="441"/>
      <c r="H3" s="441"/>
      <c r="I3" s="441"/>
      <c r="J3" s="441"/>
      <c r="K3" s="441"/>
      <c r="L3" s="441"/>
      <c r="M3" s="443"/>
      <c r="O3" s="447"/>
    </row>
    <row r="4" spans="1:31" ht="21">
      <c r="A4" s="438">
        <v>3</v>
      </c>
      <c r="B4" s="1175" t="str">
        <f>'Smmy LIT-TSTC Chrts'!$A$3</f>
        <v>Source: FY 2022 Annual Financial Report</v>
      </c>
      <c r="C4" s="1175"/>
      <c r="D4" s="1175"/>
      <c r="E4" s="1175"/>
      <c r="F4" s="1175"/>
      <c r="G4" s="441"/>
      <c r="H4" s="441"/>
      <c r="I4" s="441"/>
      <c r="J4" s="441"/>
      <c r="K4" s="441"/>
      <c r="L4" s="441"/>
      <c r="M4" s="443"/>
      <c r="O4" s="447"/>
      <c r="P4" s="1209" t="s">
        <v>93</v>
      </c>
      <c r="Q4" s="1210"/>
      <c r="T4" s="445" t="s">
        <v>161</v>
      </c>
    </row>
    <row r="5" spans="1:31">
      <c r="A5" s="438">
        <v>4</v>
      </c>
      <c r="B5" s="440"/>
      <c r="C5" s="440"/>
      <c r="D5" s="440"/>
      <c r="E5" s="440"/>
      <c r="F5" s="440"/>
      <c r="G5" s="440"/>
      <c r="H5" s="440"/>
      <c r="I5" s="440"/>
      <c r="J5" s="440"/>
      <c r="K5" s="440"/>
      <c r="L5" s="440"/>
      <c r="M5" s="448"/>
      <c r="O5" s="439"/>
    </row>
    <row r="6" spans="1:31">
      <c r="A6" s="438">
        <v>5</v>
      </c>
      <c r="B6" s="1173" t="str">
        <f>'Smmy LIT-TSTC Chrts'!$C$32</f>
        <v>Detail Worksheet FY 2022</v>
      </c>
      <c r="C6" s="1173"/>
      <c r="D6" s="1174"/>
      <c r="E6" s="1174"/>
      <c r="F6" s="1174"/>
      <c r="G6" s="1174"/>
      <c r="H6" s="1174"/>
      <c r="I6" s="1174"/>
      <c r="J6" s="1174"/>
      <c r="K6" s="1174"/>
      <c r="L6" s="1174"/>
      <c r="M6" s="1174"/>
      <c r="O6" s="439"/>
    </row>
    <row r="7" spans="1:31">
      <c r="A7" s="438">
        <v>6</v>
      </c>
      <c r="B7" s="449"/>
      <c r="C7" s="449"/>
      <c r="D7" s="440"/>
      <c r="E7" s="440"/>
      <c r="F7" s="440"/>
      <c r="G7" s="440"/>
      <c r="H7" s="440"/>
      <c r="I7" s="440"/>
      <c r="J7" s="440"/>
      <c r="K7" s="440"/>
      <c r="L7" s="440"/>
      <c r="M7" s="450" t="str">
        <f>'Smmy LIT-TSTC Chrts'!$C$33</f>
        <v>FY 2022</v>
      </c>
      <c r="P7" s="451"/>
      <c r="Q7" s="442"/>
      <c r="R7" s="442"/>
      <c r="S7" s="442"/>
      <c r="T7" s="442"/>
      <c r="U7" s="442"/>
      <c r="AD7" s="439" t="s">
        <v>54</v>
      </c>
    </row>
    <row r="8" spans="1:31" ht="39.6">
      <c r="A8" s="438">
        <v>7</v>
      </c>
      <c r="B8" s="452" t="s">
        <v>70</v>
      </c>
      <c r="C8" s="452"/>
      <c r="D8" s="453" t="s">
        <v>30</v>
      </c>
      <c r="E8" s="453" t="s">
        <v>31</v>
      </c>
      <c r="F8" s="453" t="s">
        <v>22</v>
      </c>
      <c r="G8" s="453" t="s">
        <v>32</v>
      </c>
      <c r="H8" s="453" t="s">
        <v>33</v>
      </c>
      <c r="I8" s="453" t="s">
        <v>34</v>
      </c>
      <c r="J8" s="453" t="s">
        <v>35</v>
      </c>
      <c r="K8" s="453" t="s">
        <v>36</v>
      </c>
      <c r="L8" s="453" t="s">
        <v>37</v>
      </c>
      <c r="M8" s="453" t="s">
        <v>38</v>
      </c>
      <c r="P8" s="454"/>
      <c r="Q8" s="442"/>
      <c r="R8" s="442"/>
      <c r="S8" s="442"/>
      <c r="T8" s="442"/>
      <c r="U8" s="442"/>
    </row>
    <row r="9" spans="1:31">
      <c r="A9" s="438">
        <v>8</v>
      </c>
      <c r="B9" s="455" t="s">
        <v>0</v>
      </c>
      <c r="C9" s="455"/>
      <c r="D9" s="456"/>
      <c r="E9" s="456"/>
      <c r="F9" s="456"/>
      <c r="G9" s="456"/>
      <c r="H9" s="456"/>
      <c r="I9" s="456"/>
      <c r="J9" s="456"/>
      <c r="K9" s="456"/>
      <c r="L9" s="456"/>
      <c r="M9" s="456"/>
      <c r="P9" s="454"/>
      <c r="Q9" s="451"/>
      <c r="R9" s="451"/>
      <c r="S9" s="451"/>
      <c r="T9" s="451"/>
      <c r="U9" s="442"/>
    </row>
    <row r="10" spans="1:31" ht="12.75" customHeight="1">
      <c r="A10" s="438">
        <v>9</v>
      </c>
      <c r="B10" s="440" t="s">
        <v>1</v>
      </c>
      <c r="C10" s="440"/>
      <c r="D10" s="457">
        <f>Input!$M$12</f>
        <v>46506113</v>
      </c>
      <c r="E10" s="457">
        <f>Input!$N$12</f>
        <v>0</v>
      </c>
      <c r="F10" s="457">
        <f>Input!$O$12</f>
        <v>0</v>
      </c>
      <c r="G10" s="457">
        <f>Input!$P$12</f>
        <v>0</v>
      </c>
      <c r="H10" s="457">
        <f>Input!$Q$12</f>
        <v>0</v>
      </c>
      <c r="I10" s="457">
        <f>Input!$R$12</f>
        <v>0</v>
      </c>
      <c r="J10" s="457">
        <f>Input!$S$12</f>
        <v>0</v>
      </c>
      <c r="K10" s="457">
        <f>Input!$T$12</f>
        <v>0</v>
      </c>
      <c r="L10" s="457">
        <f>Input!$U$12</f>
        <v>0</v>
      </c>
      <c r="M10" s="458">
        <f t="shared" ref="M10:M15" si="0">D10+E10+F10+G10+H10+I10+J10+K10+L10</f>
        <v>46506113</v>
      </c>
      <c r="N10" s="440"/>
      <c r="O10" s="459"/>
      <c r="P10" s="1211" t="s">
        <v>201</v>
      </c>
      <c r="Q10" s="451"/>
      <c r="R10" s="451"/>
      <c r="S10" s="451"/>
      <c r="T10" s="451"/>
      <c r="U10" s="442"/>
      <c r="AC10" s="444"/>
      <c r="AD10" s="444"/>
      <c r="AE10" s="444"/>
    </row>
    <row r="11" spans="1:31">
      <c r="A11" s="438">
        <v>10</v>
      </c>
      <c r="B11" s="440" t="s">
        <v>2</v>
      </c>
      <c r="C11" s="440"/>
      <c r="D11" s="457">
        <f>Input!$V$12</f>
        <v>15464</v>
      </c>
      <c r="E11" s="457">
        <f>Input!$W$12</f>
        <v>0</v>
      </c>
      <c r="F11" s="457">
        <f>Input!$X$12</f>
        <v>0</v>
      </c>
      <c r="G11" s="457">
        <f>Input!$Y$12</f>
        <v>2385881</v>
      </c>
      <c r="H11" s="457">
        <f>Input!$Z$12</f>
        <v>0</v>
      </c>
      <c r="I11" s="457">
        <f>Input!$AA$12</f>
        <v>0</v>
      </c>
      <c r="J11" s="457">
        <f>Input!$AB$12</f>
        <v>0</v>
      </c>
      <c r="K11" s="457">
        <f>Input!$AC$12</f>
        <v>0</v>
      </c>
      <c r="L11" s="457">
        <f>Input!$AD$12</f>
        <v>0</v>
      </c>
      <c r="M11" s="458">
        <f t="shared" si="0"/>
        <v>2401345</v>
      </c>
      <c r="N11" s="440"/>
      <c r="O11" s="460"/>
      <c r="P11" s="1202"/>
      <c r="Q11" s="451"/>
      <c r="R11" s="451"/>
      <c r="S11" s="451"/>
      <c r="T11" s="451"/>
      <c r="U11" s="442"/>
      <c r="AC11" s="444"/>
      <c r="AD11" s="444"/>
      <c r="AE11" s="444"/>
    </row>
    <row r="12" spans="1:31" ht="12.75" hidden="1" customHeight="1">
      <c r="B12" s="440" t="s">
        <v>1365</v>
      </c>
      <c r="C12" s="440"/>
      <c r="D12" s="457"/>
      <c r="E12" s="457"/>
      <c r="F12" s="457"/>
      <c r="G12" s="457"/>
      <c r="H12" s="457"/>
      <c r="I12" s="457"/>
      <c r="J12" s="457"/>
      <c r="K12" s="457"/>
      <c r="L12" s="457"/>
      <c r="M12" s="458"/>
      <c r="N12" s="440"/>
      <c r="O12" s="460"/>
      <c r="P12" s="461"/>
      <c r="Q12" s="451"/>
      <c r="R12" s="451"/>
      <c r="S12" s="451"/>
      <c r="T12" s="451"/>
      <c r="U12" s="442"/>
      <c r="AC12" s="444"/>
      <c r="AD12" s="444"/>
      <c r="AE12" s="444"/>
    </row>
    <row r="13" spans="1:31">
      <c r="A13" s="438">
        <v>12</v>
      </c>
      <c r="B13" s="440" t="s">
        <v>1334</v>
      </c>
      <c r="C13" s="440"/>
      <c r="D13" s="457">
        <f>Input!$AN$12</f>
        <v>3500499</v>
      </c>
      <c r="E13" s="457">
        <f>Input!$AO$12</f>
        <v>0</v>
      </c>
      <c r="F13" s="457">
        <f>Input!$AP$12</f>
        <v>0</v>
      </c>
      <c r="G13" s="457">
        <f>Input!$AQ$12</f>
        <v>0</v>
      </c>
      <c r="H13" s="457">
        <f>Input!$AR$12</f>
        <v>0</v>
      </c>
      <c r="I13" s="457">
        <f>Input!$AS$12</f>
        <v>0</v>
      </c>
      <c r="J13" s="457">
        <f>Input!$AT$12</f>
        <v>0</v>
      </c>
      <c r="K13" s="457">
        <f>Input!$AU$12</f>
        <v>0</v>
      </c>
      <c r="L13" s="457">
        <f>Input!$AV$12</f>
        <v>0</v>
      </c>
      <c r="M13" s="458">
        <f t="shared" si="0"/>
        <v>3500499</v>
      </c>
      <c r="N13" s="440"/>
      <c r="O13" s="460" t="str">
        <f>IF(P13&lt;&gt;M13,"Out of Balance","Balanced")</f>
        <v>Out of Balance</v>
      </c>
      <c r="P13" s="462">
        <f>IFERROR(VLOOKUP($B$2,AMTLU,6,FALSE),0)</f>
        <v>3544379</v>
      </c>
      <c r="Q13" s="451"/>
      <c r="R13" s="451"/>
      <c r="S13" s="451"/>
      <c r="T13" s="451"/>
      <c r="U13" s="442"/>
      <c r="AC13" s="444"/>
      <c r="AD13" s="444"/>
      <c r="AE13" s="444"/>
    </row>
    <row r="14" spans="1:31">
      <c r="A14" s="438">
        <v>13</v>
      </c>
      <c r="B14" s="440" t="s">
        <v>49</v>
      </c>
      <c r="C14" s="440"/>
      <c r="D14" s="457">
        <f>Input!$AW$12</f>
        <v>0</v>
      </c>
      <c r="E14" s="457">
        <f>Input!$AX$12</f>
        <v>0</v>
      </c>
      <c r="F14" s="457">
        <f>Input!$AY$12</f>
        <v>0</v>
      </c>
      <c r="G14" s="457">
        <f>Input!$AZ$12</f>
        <v>0</v>
      </c>
      <c r="H14" s="457">
        <f>Input!$BA$12</f>
        <v>0</v>
      </c>
      <c r="I14" s="457">
        <f>Input!$BB$12</f>
        <v>0</v>
      </c>
      <c r="J14" s="457">
        <f>Input!$BC$12</f>
        <v>0</v>
      </c>
      <c r="K14" s="457">
        <f>Input!$BD$12</f>
        <v>0</v>
      </c>
      <c r="L14" s="457">
        <f>Input!$BE$12</f>
        <v>0</v>
      </c>
      <c r="M14" s="458">
        <f t="shared" si="0"/>
        <v>0</v>
      </c>
      <c r="N14" s="440"/>
      <c r="O14" s="460"/>
      <c r="P14" s="463"/>
      <c r="Q14" s="451"/>
      <c r="R14" s="451"/>
      <c r="S14" s="451"/>
      <c r="T14" s="451"/>
      <c r="AC14" s="444"/>
      <c r="AD14" s="444"/>
      <c r="AE14" s="444"/>
    </row>
    <row r="15" spans="1:31" ht="15">
      <c r="A15" s="438">
        <v>14</v>
      </c>
      <c r="B15" s="464" t="s">
        <v>3</v>
      </c>
      <c r="C15" s="464"/>
      <c r="D15" s="465">
        <f t="shared" ref="D15:L15" si="1">SUM(D10:D14)</f>
        <v>50022076</v>
      </c>
      <c r="E15" s="465">
        <f t="shared" si="1"/>
        <v>0</v>
      </c>
      <c r="F15" s="465">
        <f t="shared" si="1"/>
        <v>0</v>
      </c>
      <c r="G15" s="465">
        <f t="shared" si="1"/>
        <v>2385881</v>
      </c>
      <c r="H15" s="465">
        <f t="shared" si="1"/>
        <v>0</v>
      </c>
      <c r="I15" s="465">
        <f t="shared" si="1"/>
        <v>0</v>
      </c>
      <c r="J15" s="465">
        <f t="shared" si="1"/>
        <v>0</v>
      </c>
      <c r="K15" s="465">
        <f t="shared" si="1"/>
        <v>0</v>
      </c>
      <c r="L15" s="465">
        <f t="shared" si="1"/>
        <v>0</v>
      </c>
      <c r="M15" s="465">
        <f t="shared" si="0"/>
        <v>52407957</v>
      </c>
      <c r="N15" s="440"/>
      <c r="O15" s="446"/>
      <c r="P15" s="445"/>
      <c r="AC15" s="444"/>
      <c r="AD15" s="444"/>
      <c r="AE15" s="444"/>
    </row>
    <row r="16" spans="1:31" ht="15.6">
      <c r="A16" s="438">
        <v>15</v>
      </c>
      <c r="B16" s="440"/>
      <c r="C16" s="440"/>
      <c r="D16" s="458"/>
      <c r="E16" s="458"/>
      <c r="F16" s="458"/>
      <c r="G16" s="458"/>
      <c r="H16" s="458"/>
      <c r="I16" s="458"/>
      <c r="J16" s="458"/>
      <c r="K16" s="458"/>
      <c r="L16" s="458"/>
      <c r="M16" s="458"/>
      <c r="N16" s="440"/>
      <c r="O16" s="446"/>
      <c r="P16" s="466"/>
      <c r="Q16" s="451"/>
      <c r="R16" s="442"/>
      <c r="S16" s="442"/>
      <c r="T16" s="442"/>
      <c r="U16" s="442"/>
      <c r="V16" s="442"/>
      <c r="AC16" s="444"/>
      <c r="AD16" s="444"/>
      <c r="AE16" s="444"/>
    </row>
    <row r="17" spans="1:26" s="428" customFormat="1" ht="14.25" customHeight="1">
      <c r="A17" s="439">
        <v>16</v>
      </c>
      <c r="B17" s="467" t="s">
        <v>4</v>
      </c>
      <c r="C17" s="467"/>
      <c r="D17" s="458"/>
      <c r="E17" s="458"/>
      <c r="F17" s="458"/>
      <c r="G17" s="458"/>
      <c r="H17" s="458"/>
      <c r="I17" s="458"/>
      <c r="J17" s="458"/>
      <c r="K17" s="458"/>
      <c r="L17" s="458"/>
      <c r="M17" s="458"/>
      <c r="O17" s="468"/>
      <c r="P17" s="468"/>
      <c r="Q17" s="468"/>
      <c r="R17" s="468"/>
      <c r="S17" s="468"/>
      <c r="T17" s="442" t="s">
        <v>677</v>
      </c>
    </row>
    <row r="18" spans="1:26" s="428" customFormat="1" ht="13.5" customHeight="1" thickBot="1">
      <c r="A18" s="439"/>
      <c r="B18" s="469" t="s">
        <v>678</v>
      </c>
      <c r="C18" s="469"/>
      <c r="D18" s="465">
        <f t="shared" ref="D18:L18" si="2">D23-SUM(D19:D22)</f>
        <v>3716096</v>
      </c>
      <c r="E18" s="465">
        <f t="shared" si="2"/>
        <v>26029440</v>
      </c>
      <c r="F18" s="465">
        <f t="shared" si="2"/>
        <v>0</v>
      </c>
      <c r="G18" s="465">
        <f t="shared" si="2"/>
        <v>0</v>
      </c>
      <c r="H18" s="465">
        <f t="shared" si="2"/>
        <v>0</v>
      </c>
      <c r="I18" s="465">
        <f t="shared" si="2"/>
        <v>0</v>
      </c>
      <c r="J18" s="465">
        <f t="shared" si="2"/>
        <v>0</v>
      </c>
      <c r="K18" s="465">
        <f t="shared" si="2"/>
        <v>0</v>
      </c>
      <c r="L18" s="465">
        <f t="shared" si="2"/>
        <v>0</v>
      </c>
      <c r="M18" s="465">
        <f t="shared" ref="M18:M29" si="3">D18+E18+F18+G18+H18+I18+J18+K18+L18</f>
        <v>29745536</v>
      </c>
      <c r="V18" s="458"/>
      <c r="X18" s="470"/>
    </row>
    <row r="19" spans="1:26" s="428" customFormat="1" ht="12.75" customHeight="1" thickTop="1" thickBot="1">
      <c r="A19" s="439"/>
      <c r="B19" s="428" t="s">
        <v>679</v>
      </c>
      <c r="D19" s="457">
        <f>Input!$BF$12</f>
        <v>-100050</v>
      </c>
      <c r="E19" s="457">
        <f>Input!$BG$12</f>
        <v>0</v>
      </c>
      <c r="F19" s="457">
        <f>Input!$BH$12</f>
        <v>0</v>
      </c>
      <c r="G19" s="457">
        <f>Input!$BI$12</f>
        <v>0</v>
      </c>
      <c r="H19" s="457">
        <f>Input!$BJ$12</f>
        <v>0</v>
      </c>
      <c r="I19" s="457">
        <f>Input!$BK$12</f>
        <v>0</v>
      </c>
      <c r="J19" s="457">
        <f>Input!$BL$12</f>
        <v>0</v>
      </c>
      <c r="K19" s="457">
        <f>Input!$BM$12</f>
        <v>0</v>
      </c>
      <c r="L19" s="457">
        <f>Input!$BN$12</f>
        <v>0</v>
      </c>
      <c r="M19" s="458">
        <f t="shared" si="3"/>
        <v>-100050</v>
      </c>
      <c r="O19" s="1185" t="s">
        <v>1277</v>
      </c>
      <c r="P19" s="1186"/>
      <c r="Q19" s="1186"/>
      <c r="R19" s="1187"/>
      <c r="T19" s="1194" t="s">
        <v>680</v>
      </c>
      <c r="U19" s="1195"/>
      <c r="V19" s="1195"/>
      <c r="W19" s="1195"/>
      <c r="X19" s="1196"/>
    </row>
    <row r="20" spans="1:26" s="428" customFormat="1" ht="12.75" customHeight="1" thickTop="1">
      <c r="A20" s="439"/>
      <c r="B20" s="428" t="s">
        <v>681</v>
      </c>
      <c r="D20" s="457">
        <f>Input!$BO$12</f>
        <v>0</v>
      </c>
      <c r="E20" s="457">
        <f>Input!$BP$12</f>
        <v>0</v>
      </c>
      <c r="F20" s="457">
        <f>Input!$BQ$12</f>
        <v>0</v>
      </c>
      <c r="G20" s="457">
        <f>Input!$BR$12</f>
        <v>0</v>
      </c>
      <c r="H20" s="457">
        <f>Input!$BS$12</f>
        <v>0</v>
      </c>
      <c r="I20" s="457">
        <f>Input!$BT$12</f>
        <v>0</v>
      </c>
      <c r="J20" s="457">
        <f>Input!$BU$12</f>
        <v>0</v>
      </c>
      <c r="K20" s="457">
        <f>Input!$BV$12</f>
        <v>0</v>
      </c>
      <c r="L20" s="457">
        <f>Input!$BW$12</f>
        <v>0</v>
      </c>
      <c r="M20" s="458">
        <f t="shared" si="3"/>
        <v>0</v>
      </c>
      <c r="O20" s="472" t="s">
        <v>187</v>
      </c>
      <c r="P20" s="473"/>
      <c r="Q20" s="473"/>
      <c r="R20" s="474"/>
      <c r="T20" s="475" t="s">
        <v>682</v>
      </c>
      <c r="X20" s="476"/>
    </row>
    <row r="21" spans="1:26" s="428" customFormat="1">
      <c r="A21" s="439"/>
      <c r="B21" s="428" t="s">
        <v>683</v>
      </c>
      <c r="D21" s="457">
        <f>Input!$BX$12</f>
        <v>0</v>
      </c>
      <c r="E21" s="457">
        <f>Input!$BY$12</f>
        <v>0</v>
      </c>
      <c r="F21" s="457">
        <f>Input!$BZ$12</f>
        <v>0</v>
      </c>
      <c r="G21" s="457">
        <f>Input!$CA$12</f>
        <v>0</v>
      </c>
      <c r="H21" s="457">
        <f>Input!$CB$12</f>
        <v>0</v>
      </c>
      <c r="I21" s="457">
        <f>Input!$CC$12</f>
        <v>0</v>
      </c>
      <c r="J21" s="457">
        <f>Input!$CD$12</f>
        <v>0</v>
      </c>
      <c r="K21" s="457">
        <f>Input!$CE$12</f>
        <v>0</v>
      </c>
      <c r="L21" s="457">
        <f>Input!$CF$12</f>
        <v>0</v>
      </c>
      <c r="M21" s="458">
        <f t="shared" si="3"/>
        <v>0</v>
      </c>
      <c r="O21" s="477"/>
      <c r="R21" s="478"/>
      <c r="T21" s="479" t="s">
        <v>684</v>
      </c>
      <c r="W21" s="480">
        <f>M44</f>
        <v>14351562</v>
      </c>
      <c r="X21" s="476"/>
      <c r="Z21" s="470"/>
    </row>
    <row r="22" spans="1:26" s="428" customFormat="1">
      <c r="A22" s="439"/>
      <c r="B22" s="428" t="s">
        <v>685</v>
      </c>
      <c r="D22" s="457">
        <f>Input!$CG$12</f>
        <v>0</v>
      </c>
      <c r="E22" s="457">
        <f>Input!$CH$12</f>
        <v>0</v>
      </c>
      <c r="F22" s="457">
        <f>Input!$CI$12</f>
        <v>0</v>
      </c>
      <c r="G22" s="457">
        <f>Input!$CJ$12</f>
        <v>0</v>
      </c>
      <c r="H22" s="457">
        <f>Input!$CK$12</f>
        <v>0</v>
      </c>
      <c r="I22" s="457">
        <f>Input!$CL$12</f>
        <v>0</v>
      </c>
      <c r="J22" s="457">
        <f>Input!$CM$12</f>
        <v>0</v>
      </c>
      <c r="K22" s="457">
        <f>Input!$CN$12</f>
        <v>0</v>
      </c>
      <c r="L22" s="457">
        <f>Input!$CO$12</f>
        <v>0</v>
      </c>
      <c r="M22" s="458">
        <f t="shared" si="3"/>
        <v>0</v>
      </c>
      <c r="N22" s="446"/>
      <c r="O22" s="477" t="s">
        <v>686</v>
      </c>
      <c r="Q22" s="470">
        <f>M23</f>
        <v>29645486</v>
      </c>
      <c r="R22" s="481"/>
      <c r="T22" s="479" t="s">
        <v>687</v>
      </c>
      <c r="W22" s="482">
        <f>R30*-1</f>
        <v>16993468</v>
      </c>
      <c r="X22" s="476"/>
    </row>
    <row r="23" spans="1:26" s="428" customFormat="1" ht="12.75" customHeight="1">
      <c r="A23" s="439"/>
      <c r="B23" s="469" t="s">
        <v>688</v>
      </c>
      <c r="C23" s="483"/>
      <c r="D23" s="484">
        <f>Input!$CP$12</f>
        <v>3616046</v>
      </c>
      <c r="E23" s="484">
        <f>Input!$CQ$12</f>
        <v>26029440</v>
      </c>
      <c r="F23" s="484">
        <f>Input!$CR$12</f>
        <v>0</v>
      </c>
      <c r="G23" s="484">
        <f>Input!$CS$12</f>
        <v>0</v>
      </c>
      <c r="H23" s="484">
        <f>Input!$CT$12</f>
        <v>0</v>
      </c>
      <c r="I23" s="484">
        <f>Input!$CU$12</f>
        <v>0</v>
      </c>
      <c r="J23" s="484">
        <f>Input!$CV$12</f>
        <v>0</v>
      </c>
      <c r="K23" s="484">
        <f>Input!$CW$12</f>
        <v>0</v>
      </c>
      <c r="L23" s="484">
        <f>Input!$CX$12</f>
        <v>0</v>
      </c>
      <c r="M23" s="485">
        <f t="shared" si="3"/>
        <v>29645486</v>
      </c>
      <c r="O23" s="477"/>
      <c r="Q23" s="470"/>
      <c r="R23" s="481"/>
      <c r="T23" s="475" t="s">
        <v>1174</v>
      </c>
      <c r="X23" s="476">
        <f>SUM(W21:W22)</f>
        <v>31345030</v>
      </c>
      <c r="Z23" s="470"/>
    </row>
    <row r="24" spans="1:26" s="428" customFormat="1" ht="12.75" customHeight="1">
      <c r="A24" s="439"/>
      <c r="B24" s="428" t="s">
        <v>689</v>
      </c>
      <c r="C24" s="486"/>
      <c r="D24" s="457">
        <f>Input!$CY$12</f>
        <v>0</v>
      </c>
      <c r="E24" s="457">
        <f>Input!$CZ$12</f>
        <v>0</v>
      </c>
      <c r="F24" s="457">
        <f>Input!$DA$12</f>
        <v>0</v>
      </c>
      <c r="G24" s="457">
        <f>Input!$DB$12</f>
        <v>0</v>
      </c>
      <c r="H24" s="457">
        <f>Input!$DC$12</f>
        <v>0</v>
      </c>
      <c r="I24" s="457">
        <f>Input!$DD$12</f>
        <v>0</v>
      </c>
      <c r="J24" s="457">
        <f>Input!$DE$12</f>
        <v>0</v>
      </c>
      <c r="K24" s="457">
        <f>Input!$DF$12</f>
        <v>0</v>
      </c>
      <c r="L24" s="457">
        <f>Input!$DG$12</f>
        <v>0</v>
      </c>
      <c r="M24" s="487">
        <f t="shared" si="3"/>
        <v>0</v>
      </c>
      <c r="O24" s="488" t="s">
        <v>690</v>
      </c>
      <c r="Q24" s="458"/>
      <c r="R24" s="489">
        <f>SUM(M24:M28)</f>
        <v>-16078908</v>
      </c>
      <c r="T24" s="475"/>
      <c r="X24" s="476"/>
      <c r="Z24" s="470"/>
    </row>
    <row r="25" spans="1:26" s="428" customFormat="1" ht="12.75" customHeight="1">
      <c r="A25" s="439"/>
      <c r="B25" s="428" t="s">
        <v>691</v>
      </c>
      <c r="C25" s="486"/>
      <c r="D25" s="457">
        <f>Input!$DH$12</f>
        <v>0</v>
      </c>
      <c r="E25" s="457">
        <f>Input!$DI$12</f>
        <v>0</v>
      </c>
      <c r="F25" s="457">
        <f>Input!$DJ$12</f>
        <v>0</v>
      </c>
      <c r="G25" s="457">
        <f>Input!$DK$12</f>
        <v>0</v>
      </c>
      <c r="H25" s="457">
        <f>Input!$DL$12</f>
        <v>0</v>
      </c>
      <c r="I25" s="457">
        <f>Input!$DM$12</f>
        <v>0</v>
      </c>
      <c r="J25" s="457">
        <f>Input!$DN$12</f>
        <v>0</v>
      </c>
      <c r="K25" s="457">
        <f>Input!$DO$12</f>
        <v>0</v>
      </c>
      <c r="L25" s="457">
        <f>Input!$DP$12</f>
        <v>0</v>
      </c>
      <c r="M25" s="487">
        <f t="shared" si="3"/>
        <v>0</v>
      </c>
      <c r="O25" s="477"/>
      <c r="Q25" s="458"/>
      <c r="R25" s="489"/>
      <c r="T25" s="490" t="s">
        <v>692</v>
      </c>
      <c r="U25" s="491"/>
      <c r="V25" s="491"/>
      <c r="W25" s="492">
        <f>(M26+M39)*-1</f>
        <v>270667</v>
      </c>
      <c r="X25" s="476"/>
      <c r="Z25" s="470"/>
    </row>
    <row r="26" spans="1:26" s="428" customFormat="1" ht="12.75" customHeight="1">
      <c r="A26" s="439"/>
      <c r="B26" s="428" t="s">
        <v>693</v>
      </c>
      <c r="C26" s="486"/>
      <c r="D26" s="457">
        <f>Input!$DQ$12</f>
        <v>-270667</v>
      </c>
      <c r="E26" s="457">
        <f>Input!$DR$12</f>
        <v>0</v>
      </c>
      <c r="F26" s="457">
        <f>Input!$DS$12</f>
        <v>0</v>
      </c>
      <c r="G26" s="457">
        <f>Input!$DT$12</f>
        <v>0</v>
      </c>
      <c r="H26" s="457">
        <f>Input!$DU$12</f>
        <v>0</v>
      </c>
      <c r="I26" s="457">
        <f>Input!$DV$12</f>
        <v>0</v>
      </c>
      <c r="J26" s="457">
        <f>Input!$DW$12</f>
        <v>0</v>
      </c>
      <c r="K26" s="457">
        <f>Input!$DX$12</f>
        <v>0</v>
      </c>
      <c r="L26" s="457">
        <f>Input!$DY$12</f>
        <v>0</v>
      </c>
      <c r="M26" s="487">
        <f t="shared" si="3"/>
        <v>-270667</v>
      </c>
      <c r="O26" s="477" t="s">
        <v>694</v>
      </c>
      <c r="Q26" s="458">
        <f>M36</f>
        <v>1699544</v>
      </c>
      <c r="R26" s="493"/>
      <c r="T26" s="475" t="s">
        <v>695</v>
      </c>
      <c r="W26" s="494">
        <f>(M21+M34)*-1</f>
        <v>0</v>
      </c>
      <c r="X26" s="476"/>
      <c r="Z26" s="470"/>
    </row>
    <row r="27" spans="1:26" s="428" customFormat="1">
      <c r="A27" s="439"/>
      <c r="B27" s="428" t="s">
        <v>696</v>
      </c>
      <c r="C27" s="486"/>
      <c r="D27" s="457">
        <f>Input!$DZ$12</f>
        <v>0</v>
      </c>
      <c r="E27" s="457">
        <f>Input!$EA$12</f>
        <v>-943135</v>
      </c>
      <c r="F27" s="457">
        <f>Input!$EB$12</f>
        <v>0</v>
      </c>
      <c r="G27" s="457">
        <f>Input!$EC$12</f>
        <v>0</v>
      </c>
      <c r="H27" s="457">
        <f>Input!$ED$12</f>
        <v>0</v>
      </c>
      <c r="I27" s="457">
        <f>Input!$EE$12</f>
        <v>0</v>
      </c>
      <c r="J27" s="457">
        <f>Input!$EF$12</f>
        <v>0</v>
      </c>
      <c r="K27" s="457">
        <f>Input!$EG$12</f>
        <v>0</v>
      </c>
      <c r="L27" s="457">
        <f>Input!EH6</f>
        <v>0</v>
      </c>
      <c r="M27" s="487">
        <f t="shared" si="3"/>
        <v>-943135</v>
      </c>
      <c r="O27" s="477"/>
      <c r="Q27" s="458"/>
      <c r="R27" s="493"/>
      <c r="T27" s="479" t="s">
        <v>697</v>
      </c>
      <c r="U27" s="467"/>
      <c r="V27" s="467"/>
      <c r="W27" s="495">
        <f>SUM(W25:W26)</f>
        <v>270667</v>
      </c>
      <c r="X27" s="496"/>
    </row>
    <row r="28" spans="1:26" s="428" customFormat="1">
      <c r="A28" s="439"/>
      <c r="B28" s="428" t="s">
        <v>1375</v>
      </c>
      <c r="C28" s="486"/>
      <c r="D28" s="457">
        <f>Input!$EI$12</f>
        <v>-1801264</v>
      </c>
      <c r="E28" s="457">
        <f>Input!$EJ$12</f>
        <v>-13063842</v>
      </c>
      <c r="F28" s="457">
        <f>Input!$EK$12</f>
        <v>0</v>
      </c>
      <c r="G28" s="457">
        <f>Input!$EL$12</f>
        <v>0</v>
      </c>
      <c r="H28" s="457">
        <f>Input!$EM$12</f>
        <v>0</v>
      </c>
      <c r="I28" s="457">
        <f>Input!$EN$12</f>
        <v>0</v>
      </c>
      <c r="J28" s="457">
        <f>Input!$EO$12</f>
        <v>0</v>
      </c>
      <c r="K28" s="457">
        <f>Input!$EP$12</f>
        <v>0</v>
      </c>
      <c r="L28" s="457">
        <f>Input!$EQ$12</f>
        <v>0</v>
      </c>
      <c r="M28" s="487">
        <f t="shared" si="3"/>
        <v>-14865106</v>
      </c>
      <c r="O28" s="488" t="s">
        <v>699</v>
      </c>
      <c r="Q28" s="458"/>
      <c r="R28" s="489">
        <f>SUM(M37:M41)</f>
        <v>-914560</v>
      </c>
      <c r="T28" s="475" t="s">
        <v>700</v>
      </c>
      <c r="W28" s="476">
        <f>(M27+M40)*-1</f>
        <v>943135</v>
      </c>
      <c r="X28" s="496"/>
      <c r="Z28" s="470"/>
    </row>
    <row r="29" spans="1:26" s="428" customFormat="1" ht="12" customHeight="1">
      <c r="A29" s="439"/>
      <c r="B29" s="497" t="s">
        <v>39</v>
      </c>
      <c r="C29" s="483"/>
      <c r="D29" s="465">
        <f t="shared" ref="D29:L29" si="4">SUM(D23:D28)</f>
        <v>1544115</v>
      </c>
      <c r="E29" s="465">
        <f t="shared" si="4"/>
        <v>12022463</v>
      </c>
      <c r="F29" s="465">
        <f t="shared" si="4"/>
        <v>0</v>
      </c>
      <c r="G29" s="465">
        <f t="shared" si="4"/>
        <v>0</v>
      </c>
      <c r="H29" s="465">
        <f t="shared" si="4"/>
        <v>0</v>
      </c>
      <c r="I29" s="465">
        <f t="shared" si="4"/>
        <v>0</v>
      </c>
      <c r="J29" s="465">
        <f t="shared" si="4"/>
        <v>0</v>
      </c>
      <c r="K29" s="465">
        <f t="shared" si="4"/>
        <v>0</v>
      </c>
      <c r="L29" s="465">
        <f t="shared" si="4"/>
        <v>0</v>
      </c>
      <c r="M29" s="465">
        <f t="shared" si="3"/>
        <v>13566578</v>
      </c>
      <c r="O29" s="488"/>
      <c r="Q29" s="458"/>
      <c r="R29" s="498"/>
      <c r="T29" s="475" t="s">
        <v>701</v>
      </c>
      <c r="W29" s="494">
        <f>(M22+M35)*-1</f>
        <v>0</v>
      </c>
      <c r="X29" s="496"/>
    </row>
    <row r="30" spans="1:26" s="428" customFormat="1" ht="16.5" customHeight="1">
      <c r="A30" s="439"/>
      <c r="C30" s="486"/>
      <c r="D30" s="486"/>
      <c r="E30" s="486"/>
      <c r="F30" s="486"/>
      <c r="G30" s="486"/>
      <c r="H30" s="486"/>
      <c r="I30" s="486"/>
      <c r="J30" s="486"/>
      <c r="K30" s="486"/>
      <c r="L30" s="486"/>
      <c r="M30" s="487"/>
      <c r="O30" s="499" t="s">
        <v>188</v>
      </c>
      <c r="P30" s="500"/>
      <c r="Q30" s="501">
        <f>Q26+Q22</f>
        <v>31345030</v>
      </c>
      <c r="R30" s="502">
        <f>R28+R24</f>
        <v>-16993468</v>
      </c>
      <c r="T30" s="479" t="s">
        <v>702</v>
      </c>
      <c r="U30" s="467"/>
      <c r="V30" s="467"/>
      <c r="W30" s="495">
        <f>SUM(W28:W29)</f>
        <v>943135</v>
      </c>
      <c r="X30" s="496"/>
    </row>
    <row r="31" spans="1:26" s="428" customFormat="1" ht="12.75" customHeight="1">
      <c r="A31" s="439"/>
      <c r="B31" s="469" t="s">
        <v>703</v>
      </c>
      <c r="C31" s="469"/>
      <c r="D31" s="465">
        <f t="shared" ref="D31:L31" si="5">D36-SUM(D32:D35)</f>
        <v>0</v>
      </c>
      <c r="E31" s="465">
        <f t="shared" si="5"/>
        <v>1699544</v>
      </c>
      <c r="F31" s="465">
        <f t="shared" si="5"/>
        <v>0</v>
      </c>
      <c r="G31" s="465">
        <f t="shared" si="5"/>
        <v>0</v>
      </c>
      <c r="H31" s="465">
        <f t="shared" si="5"/>
        <v>0</v>
      </c>
      <c r="I31" s="465">
        <f t="shared" si="5"/>
        <v>0</v>
      </c>
      <c r="J31" s="465">
        <f t="shared" si="5"/>
        <v>0</v>
      </c>
      <c r="K31" s="465">
        <f t="shared" si="5"/>
        <v>0</v>
      </c>
      <c r="L31" s="465">
        <f t="shared" si="5"/>
        <v>0</v>
      </c>
      <c r="M31" s="465">
        <f t="shared" ref="M31:M42" si="6">D31+E31+F31+G31+H31+I31+J31+K31+L31</f>
        <v>1699544</v>
      </c>
      <c r="O31" s="477" t="s">
        <v>189</v>
      </c>
      <c r="Q31" s="446"/>
      <c r="R31" s="481"/>
      <c r="T31" s="503" t="s">
        <v>704</v>
      </c>
      <c r="U31" s="504"/>
      <c r="V31" s="504"/>
      <c r="W31" s="505">
        <f>W27+W30</f>
        <v>1213802</v>
      </c>
      <c r="X31" s="476"/>
      <c r="Z31" s="470"/>
    </row>
    <row r="32" spans="1:26" s="428" customFormat="1" ht="12.75" customHeight="1">
      <c r="A32" s="439"/>
      <c r="B32" s="428" t="s">
        <v>679</v>
      </c>
      <c r="D32" s="457">
        <f>Input!$ER$12</f>
        <v>0</v>
      </c>
      <c r="E32" s="457">
        <f>Input!$ES$12</f>
        <v>0</v>
      </c>
      <c r="F32" s="457">
        <f>Input!$ET$12</f>
        <v>0</v>
      </c>
      <c r="G32" s="457">
        <f>Input!$EU$12</f>
        <v>0</v>
      </c>
      <c r="H32" s="457">
        <f>Input!$EV$12</f>
        <v>0</v>
      </c>
      <c r="I32" s="457">
        <f>Input!$EW$12</f>
        <v>0</v>
      </c>
      <c r="J32" s="457">
        <f>Input!$EX$12</f>
        <v>0</v>
      </c>
      <c r="K32" s="457">
        <f>Input!$EY$12</f>
        <v>0</v>
      </c>
      <c r="L32" s="457">
        <f>Input!$EZ$12</f>
        <v>0</v>
      </c>
      <c r="M32" s="487">
        <f t="shared" si="6"/>
        <v>0</v>
      </c>
      <c r="O32" s="506" t="s">
        <v>1278</v>
      </c>
      <c r="P32" s="437"/>
      <c r="Q32" s="507">
        <f>Input!$SQ$12</f>
        <v>31345030</v>
      </c>
      <c r="R32" s="508"/>
      <c r="T32" s="475"/>
      <c r="X32" s="476"/>
      <c r="Z32" s="470"/>
    </row>
    <row r="33" spans="1:31" s="428" customFormat="1">
      <c r="A33" s="439"/>
      <c r="B33" s="428" t="s">
        <v>681</v>
      </c>
      <c r="D33" s="457">
        <f>Input!$FA$12</f>
        <v>0</v>
      </c>
      <c r="E33" s="457">
        <f>Input!$FB$12</f>
        <v>0</v>
      </c>
      <c r="F33" s="457">
        <f>Input!$FC$12</f>
        <v>0</v>
      </c>
      <c r="G33" s="457">
        <f>Input!$FD$12</f>
        <v>0</v>
      </c>
      <c r="H33" s="457">
        <f>Input!$FE$12</f>
        <v>0</v>
      </c>
      <c r="I33" s="457">
        <f>Input!$FF$12</f>
        <v>0</v>
      </c>
      <c r="J33" s="457">
        <f>Input!$FG$12</f>
        <v>0</v>
      </c>
      <c r="K33" s="457">
        <f>Input!$FH$12</f>
        <v>0</v>
      </c>
      <c r="L33" s="457">
        <f>Input!$FI$12</f>
        <v>0</v>
      </c>
      <c r="M33" s="487">
        <f t="shared" si="6"/>
        <v>0</v>
      </c>
      <c r="O33" s="506"/>
      <c r="P33" s="437"/>
      <c r="Q33" s="458"/>
      <c r="R33" s="508"/>
      <c r="T33" s="475" t="s">
        <v>705</v>
      </c>
      <c r="W33" s="470">
        <f>(M19+M32)*-1</f>
        <v>100050</v>
      </c>
      <c r="X33" s="476"/>
    </row>
    <row r="34" spans="1:31" s="428" customFormat="1">
      <c r="A34" s="439"/>
      <c r="B34" s="428" t="s">
        <v>683</v>
      </c>
      <c r="D34" s="457">
        <f>Input!$FJ$12</f>
        <v>0</v>
      </c>
      <c r="E34" s="457">
        <f>Input!$FK$12</f>
        <v>0</v>
      </c>
      <c r="F34" s="457">
        <f>Input!$FL$12</f>
        <v>0</v>
      </c>
      <c r="G34" s="457">
        <f>Input!$FM$12</f>
        <v>0</v>
      </c>
      <c r="H34" s="457">
        <f>Input!$FN$12</f>
        <v>0</v>
      </c>
      <c r="I34" s="457">
        <f>Input!$FO$12</f>
        <v>0</v>
      </c>
      <c r="J34" s="457">
        <f>Input!$FP$12</f>
        <v>0</v>
      </c>
      <c r="K34" s="457">
        <f>Input!$FQ$12</f>
        <v>0</v>
      </c>
      <c r="L34" s="457">
        <f>Input!$FR$12</f>
        <v>0</v>
      </c>
      <c r="M34" s="487">
        <f t="shared" si="6"/>
        <v>0</v>
      </c>
      <c r="O34" s="509" t="s">
        <v>1279</v>
      </c>
      <c r="P34" s="510"/>
      <c r="Q34" s="428" t="s">
        <v>190</v>
      </c>
      <c r="R34" s="511">
        <f>Input!$SR$12</f>
        <v>-16993468</v>
      </c>
      <c r="T34" s="475" t="s">
        <v>706</v>
      </c>
      <c r="W34" s="512">
        <f>(M24+M37)*-1</f>
        <v>0</v>
      </c>
      <c r="X34" s="476"/>
    </row>
    <row r="35" spans="1:31" s="428" customFormat="1" ht="13.8" thickBot="1">
      <c r="A35" s="439"/>
      <c r="B35" s="428" t="s">
        <v>685</v>
      </c>
      <c r="D35" s="457">
        <f>Input!$FS$12</f>
        <v>0</v>
      </c>
      <c r="E35" s="457">
        <f>Input!$FT$12</f>
        <v>0</v>
      </c>
      <c r="F35" s="457">
        <f>Input!$FU$12</f>
        <v>0</v>
      </c>
      <c r="G35" s="457">
        <f>Input!$FV$12</f>
        <v>0</v>
      </c>
      <c r="H35" s="457">
        <f>Input!$FW$12</f>
        <v>0</v>
      </c>
      <c r="I35" s="457">
        <f>Input!$FX$12</f>
        <v>0</v>
      </c>
      <c r="J35" s="457">
        <f>Input!$FY$12</f>
        <v>0</v>
      </c>
      <c r="K35" s="457">
        <f>Input!$FZ$12</f>
        <v>0</v>
      </c>
      <c r="L35" s="457">
        <f>Input!$GA$12</f>
        <v>0</v>
      </c>
      <c r="M35" s="487">
        <f t="shared" si="6"/>
        <v>0</v>
      </c>
      <c r="O35" s="513" t="s">
        <v>191</v>
      </c>
      <c r="P35" s="514"/>
      <c r="Q35" s="515">
        <f>Q30-Q32</f>
        <v>0</v>
      </c>
      <c r="R35" s="516">
        <f>R30-R34</f>
        <v>0</v>
      </c>
      <c r="T35" s="479" t="s">
        <v>707</v>
      </c>
      <c r="U35" s="467"/>
      <c r="V35" s="467"/>
      <c r="W35" s="480">
        <f>SUM(W33:W34)</f>
        <v>100050</v>
      </c>
      <c r="X35" s="496"/>
    </row>
    <row r="36" spans="1:31" s="428" customFormat="1" ht="13.8" thickTop="1">
      <c r="A36" s="439"/>
      <c r="B36" s="469" t="s">
        <v>708</v>
      </c>
      <c r="C36" s="483"/>
      <c r="D36" s="484">
        <f>Input!$GB$12</f>
        <v>0</v>
      </c>
      <c r="E36" s="484">
        <f>Input!$GC$12</f>
        <v>1699544</v>
      </c>
      <c r="F36" s="484">
        <f>Input!$GD$12</f>
        <v>0</v>
      </c>
      <c r="G36" s="484">
        <f>Input!$GE$12</f>
        <v>0</v>
      </c>
      <c r="H36" s="484">
        <f>Input!$GF$12</f>
        <v>0</v>
      </c>
      <c r="I36" s="484">
        <f>Input!$GG$12</f>
        <v>0</v>
      </c>
      <c r="J36" s="484">
        <f>Input!$GH$12</f>
        <v>0</v>
      </c>
      <c r="K36" s="484">
        <f>Input!$GI$12</f>
        <v>0</v>
      </c>
      <c r="L36" s="484">
        <f>Input!$GJ$12</f>
        <v>0</v>
      </c>
      <c r="M36" s="485">
        <f t="shared" si="6"/>
        <v>1699544</v>
      </c>
      <c r="Q36" s="517" t="str">
        <f>IF(Q30&lt;&gt;Q32,"Out of Balance","Balanced")</f>
        <v>Balanced</v>
      </c>
      <c r="R36" s="517" t="str">
        <f>IF(R30&lt;&gt;R34,"Out of Balance","Balanced")</f>
        <v>Balanced</v>
      </c>
      <c r="T36" s="475" t="s">
        <v>709</v>
      </c>
      <c r="W36" s="470">
        <f>(M20+M33)*-1</f>
        <v>0</v>
      </c>
      <c r="X36" s="476"/>
    </row>
    <row r="37" spans="1:31" s="428" customFormat="1">
      <c r="A37" s="439"/>
      <c r="B37" s="428" t="s">
        <v>689</v>
      </c>
      <c r="C37" s="486"/>
      <c r="D37" s="457">
        <f>Input!$GK$12</f>
        <v>0</v>
      </c>
      <c r="E37" s="457">
        <f>Input!$GL$12</f>
        <v>0</v>
      </c>
      <c r="F37" s="457">
        <f>Input!$GM$12</f>
        <v>0</v>
      </c>
      <c r="G37" s="457">
        <f>Input!$GN$12</f>
        <v>0</v>
      </c>
      <c r="H37" s="457">
        <f>Input!$GO$12</f>
        <v>0</v>
      </c>
      <c r="I37" s="457">
        <f>Input!$GP$12</f>
        <v>0</v>
      </c>
      <c r="J37" s="457">
        <f>Input!$GQ$12</f>
        <v>0</v>
      </c>
      <c r="K37" s="457">
        <f>Input!$GR$12</f>
        <v>0</v>
      </c>
      <c r="L37" s="457">
        <f>Input!$GS$12</f>
        <v>0</v>
      </c>
      <c r="M37" s="487">
        <f t="shared" si="6"/>
        <v>0</v>
      </c>
      <c r="T37" s="475" t="s">
        <v>710</v>
      </c>
      <c r="W37" s="512">
        <f>(M25+M38)*-1</f>
        <v>0</v>
      </c>
      <c r="X37" s="496"/>
    </row>
    <row r="38" spans="1:31" s="428" customFormat="1">
      <c r="A38" s="439"/>
      <c r="B38" s="428" t="s">
        <v>691</v>
      </c>
      <c r="C38" s="486"/>
      <c r="D38" s="457">
        <f>Input!$GT$12</f>
        <v>0</v>
      </c>
      <c r="E38" s="457">
        <f>Input!$GU$12</f>
        <v>0</v>
      </c>
      <c r="F38" s="457">
        <f>Input!$GV$12</f>
        <v>0</v>
      </c>
      <c r="G38" s="457">
        <f>Input!$GW$12</f>
        <v>0</v>
      </c>
      <c r="H38" s="457">
        <f>Input!$GX$12</f>
        <v>0</v>
      </c>
      <c r="I38" s="457">
        <f>Input!$GY$12</f>
        <v>0</v>
      </c>
      <c r="J38" s="457">
        <f>Input!$GZ$12</f>
        <v>0</v>
      </c>
      <c r="K38" s="457">
        <f>Input!$HA$12</f>
        <v>0</v>
      </c>
      <c r="L38" s="457">
        <f>Input!$HB$12</f>
        <v>0</v>
      </c>
      <c r="M38" s="487">
        <f t="shared" si="6"/>
        <v>0</v>
      </c>
      <c r="T38" s="479" t="s">
        <v>711</v>
      </c>
      <c r="U38" s="467"/>
      <c r="V38" s="467"/>
      <c r="W38" s="480">
        <f>SUM(W36:W37)</f>
        <v>0</v>
      </c>
      <c r="X38" s="476"/>
    </row>
    <row r="39" spans="1:31" s="428" customFormat="1">
      <c r="A39" s="439"/>
      <c r="B39" s="428" t="s">
        <v>693</v>
      </c>
      <c r="C39" s="486"/>
      <c r="D39" s="457">
        <f>Input!$HC$12</f>
        <v>0</v>
      </c>
      <c r="E39" s="457">
        <f>Input!$HD$12</f>
        <v>0</v>
      </c>
      <c r="F39" s="457">
        <f>Input!$HE$12</f>
        <v>0</v>
      </c>
      <c r="G39" s="457">
        <f>Input!$HF$12</f>
        <v>0</v>
      </c>
      <c r="H39" s="457">
        <f>Input!$HG$12</f>
        <v>0</v>
      </c>
      <c r="I39" s="457">
        <f>Input!$HH$12</f>
        <v>0</v>
      </c>
      <c r="J39" s="457">
        <f>Input!$HI$12</f>
        <v>0</v>
      </c>
      <c r="K39" s="457">
        <f>Input!$HJ$12</f>
        <v>0</v>
      </c>
      <c r="L39" s="457">
        <f>Input!$HK$12</f>
        <v>0</v>
      </c>
      <c r="M39" s="487">
        <f t="shared" si="6"/>
        <v>0</v>
      </c>
      <c r="T39" s="475" t="s">
        <v>712</v>
      </c>
      <c r="W39" s="470"/>
      <c r="X39" s="476">
        <f>W38+W35</f>
        <v>100050</v>
      </c>
    </row>
    <row r="40" spans="1:31" s="428" customFormat="1">
      <c r="A40" s="439"/>
      <c r="B40" s="428" t="s">
        <v>696</v>
      </c>
      <c r="C40" s="486"/>
      <c r="D40" s="457">
        <f>Input!$HL$12</f>
        <v>0</v>
      </c>
      <c r="E40" s="457">
        <f>Input!$HM$12</f>
        <v>0</v>
      </c>
      <c r="F40" s="457">
        <f>Input!$HN$12</f>
        <v>0</v>
      </c>
      <c r="G40" s="457">
        <f>Input!$HO$12</f>
        <v>0</v>
      </c>
      <c r="H40" s="457">
        <f>Input!$HP$12</f>
        <v>0</v>
      </c>
      <c r="I40" s="457">
        <f>Input!$HQ$12</f>
        <v>0</v>
      </c>
      <c r="J40" s="457">
        <f>Input!$HR$12</f>
        <v>0</v>
      </c>
      <c r="K40" s="457">
        <f>Input!$HS$12</f>
        <v>0</v>
      </c>
      <c r="L40" s="457">
        <f>Input!$HT$12</f>
        <v>0</v>
      </c>
      <c r="M40" s="487">
        <f t="shared" si="6"/>
        <v>0</v>
      </c>
      <c r="T40" s="475"/>
      <c r="X40" s="496"/>
    </row>
    <row r="41" spans="1:31" s="428" customFormat="1">
      <c r="A41" s="439"/>
      <c r="B41" s="428" t="s">
        <v>1375</v>
      </c>
      <c r="C41" s="486"/>
      <c r="D41" s="457">
        <f>Input!$HU$12</f>
        <v>0</v>
      </c>
      <c r="E41" s="457">
        <f>Input!$HV$12</f>
        <v>-914560</v>
      </c>
      <c r="F41" s="457">
        <f>Input!$HW$12</f>
        <v>0</v>
      </c>
      <c r="G41" s="457">
        <f>Input!$HX$12</f>
        <v>0</v>
      </c>
      <c r="H41" s="457">
        <f>Input!$HY$12</f>
        <v>0</v>
      </c>
      <c r="I41" s="457">
        <f>Input!$HZ$12</f>
        <v>0</v>
      </c>
      <c r="J41" s="457">
        <f>Input!$IA$12</f>
        <v>0</v>
      </c>
      <c r="K41" s="457">
        <f>Input!$IB$12</f>
        <v>0</v>
      </c>
      <c r="L41" s="457">
        <f>Input!$IC$12</f>
        <v>0</v>
      </c>
      <c r="M41" s="487">
        <f t="shared" si="6"/>
        <v>-914560</v>
      </c>
      <c r="T41" s="475" t="s">
        <v>695</v>
      </c>
      <c r="W41" s="470">
        <f>(M21+M34)*-1</f>
        <v>0</v>
      </c>
      <c r="X41" s="476"/>
    </row>
    <row r="42" spans="1:31" s="428" customFormat="1">
      <c r="A42" s="439"/>
      <c r="B42" s="497" t="s">
        <v>40</v>
      </c>
      <c r="C42" s="483"/>
      <c r="D42" s="465">
        <f t="shared" ref="D42:L42" si="7">SUM(D36:D41)</f>
        <v>0</v>
      </c>
      <c r="E42" s="465">
        <f t="shared" si="7"/>
        <v>784984</v>
      </c>
      <c r="F42" s="465">
        <f t="shared" si="7"/>
        <v>0</v>
      </c>
      <c r="G42" s="465">
        <f t="shared" si="7"/>
        <v>0</v>
      </c>
      <c r="H42" s="465">
        <f t="shared" si="7"/>
        <v>0</v>
      </c>
      <c r="I42" s="465">
        <f t="shared" si="7"/>
        <v>0</v>
      </c>
      <c r="J42" s="465">
        <f t="shared" si="7"/>
        <v>0</v>
      </c>
      <c r="K42" s="465">
        <f t="shared" si="7"/>
        <v>0</v>
      </c>
      <c r="L42" s="465">
        <f t="shared" si="7"/>
        <v>0</v>
      </c>
      <c r="M42" s="465">
        <f t="shared" si="6"/>
        <v>784984</v>
      </c>
      <c r="T42" s="475" t="s">
        <v>701</v>
      </c>
      <c r="W42" s="512">
        <f>(M22+M35)*-1</f>
        <v>0</v>
      </c>
      <c r="X42" s="476"/>
    </row>
    <row r="43" spans="1:31" s="428" customFormat="1">
      <c r="A43" s="439"/>
      <c r="C43" s="486"/>
      <c r="D43" s="486"/>
      <c r="E43" s="486"/>
      <c r="F43" s="486"/>
      <c r="G43" s="486"/>
      <c r="H43" s="486"/>
      <c r="I43" s="486"/>
      <c r="J43" s="486"/>
      <c r="K43" s="486"/>
      <c r="L43" s="486"/>
      <c r="M43" s="487"/>
      <c r="T43" s="479" t="s">
        <v>713</v>
      </c>
      <c r="U43" s="467"/>
      <c r="V43" s="467"/>
      <c r="W43" s="480">
        <f>SUM(W41:W42)</f>
        <v>0</v>
      </c>
      <c r="X43" s="496"/>
    </row>
    <row r="44" spans="1:31" s="428" customFormat="1" ht="13.5" customHeight="1">
      <c r="A44" s="439"/>
      <c r="B44" s="497" t="s">
        <v>714</v>
      </c>
      <c r="C44" s="483"/>
      <c r="D44" s="465">
        <f t="shared" ref="D44:L44" si="8">D42+D29</f>
        <v>1544115</v>
      </c>
      <c r="E44" s="465">
        <f t="shared" si="8"/>
        <v>12807447</v>
      </c>
      <c r="F44" s="465">
        <f t="shared" si="8"/>
        <v>0</v>
      </c>
      <c r="G44" s="465">
        <f t="shared" si="8"/>
        <v>0</v>
      </c>
      <c r="H44" s="465">
        <f t="shared" si="8"/>
        <v>0</v>
      </c>
      <c r="I44" s="465">
        <f t="shared" si="8"/>
        <v>0</v>
      </c>
      <c r="J44" s="465">
        <f t="shared" si="8"/>
        <v>0</v>
      </c>
      <c r="K44" s="465">
        <f t="shared" si="8"/>
        <v>0</v>
      </c>
      <c r="L44" s="465">
        <f t="shared" si="8"/>
        <v>0</v>
      </c>
      <c r="M44" s="465">
        <f>D44+E44+F44+G44+H44+I44+J44+K44+L44</f>
        <v>14351562</v>
      </c>
      <c r="T44" s="475"/>
      <c r="X44" s="476"/>
    </row>
    <row r="45" spans="1:31">
      <c r="A45" s="438">
        <v>28</v>
      </c>
      <c r="B45" s="440"/>
      <c r="C45" s="440"/>
      <c r="D45" s="458"/>
      <c r="E45" s="458"/>
      <c r="F45" s="458"/>
      <c r="G45" s="458"/>
      <c r="H45" s="458"/>
      <c r="I45" s="458"/>
      <c r="J45" s="458"/>
      <c r="K45" s="458"/>
      <c r="L45" s="458"/>
      <c r="M45" s="458"/>
      <c r="N45" s="440"/>
      <c r="T45" s="475" t="s">
        <v>706</v>
      </c>
      <c r="W45" s="470">
        <f>(M24+M37)*-1</f>
        <v>0</v>
      </c>
      <c r="X45" s="476"/>
      <c r="AC45" s="444"/>
      <c r="AD45" s="444"/>
      <c r="AE45" s="444"/>
    </row>
    <row r="46" spans="1:31">
      <c r="A46" s="438">
        <v>29</v>
      </c>
      <c r="B46" s="449" t="s">
        <v>6</v>
      </c>
      <c r="C46" s="449"/>
      <c r="D46" s="458"/>
      <c r="E46" s="458"/>
      <c r="F46" s="458"/>
      <c r="G46" s="458"/>
      <c r="H46" s="458"/>
      <c r="I46" s="458"/>
      <c r="J46" s="458"/>
      <c r="K46" s="458"/>
      <c r="L46" s="458"/>
      <c r="M46" s="458"/>
      <c r="N46" s="440"/>
      <c r="T46" s="475" t="s">
        <v>710</v>
      </c>
      <c r="W46" s="512">
        <f>(M25+M38)*-1</f>
        <v>0</v>
      </c>
      <c r="X46" s="476"/>
      <c r="AC46" s="444"/>
      <c r="AD46" s="444"/>
      <c r="AE46" s="444"/>
    </row>
    <row r="47" spans="1:31">
      <c r="A47" s="438">
        <v>30</v>
      </c>
      <c r="B47" s="464" t="s">
        <v>7</v>
      </c>
      <c r="C47" s="464"/>
      <c r="D47" s="518">
        <f>Input!$ID$12</f>
        <v>1313052</v>
      </c>
      <c r="E47" s="518">
        <f>Input!$IE$12</f>
        <v>0</v>
      </c>
      <c r="F47" s="518">
        <f>Input!$IF$12</f>
        <v>0</v>
      </c>
      <c r="G47" s="518">
        <f>Input!$IG$12</f>
        <v>48909352</v>
      </c>
      <c r="H47" s="518">
        <f>Input!$IH$12</f>
        <v>0</v>
      </c>
      <c r="I47" s="518">
        <f>Input!$II$12</f>
        <v>0</v>
      </c>
      <c r="J47" s="518">
        <f>Input!$IJ$12</f>
        <v>0</v>
      </c>
      <c r="K47" s="518">
        <f>Input!$IK$12</f>
        <v>0</v>
      </c>
      <c r="L47" s="518">
        <f>Input!$IL$12</f>
        <v>0</v>
      </c>
      <c r="M47" s="465">
        <f>D47+E47+F47+G47+H47+I47+J47+K47+L47</f>
        <v>50222404</v>
      </c>
      <c r="N47" s="440"/>
      <c r="T47" s="479" t="s">
        <v>715</v>
      </c>
      <c r="U47" s="467"/>
      <c r="V47" s="467"/>
      <c r="W47" s="480">
        <f>SUM(W45:W46)</f>
        <v>0</v>
      </c>
      <c r="X47" s="496"/>
      <c r="AC47" s="444"/>
      <c r="AD47" s="444"/>
      <c r="AE47" s="444"/>
    </row>
    <row r="48" spans="1:31">
      <c r="A48" s="438">
        <v>31</v>
      </c>
      <c r="B48" s="440"/>
      <c r="C48" s="440"/>
      <c r="D48" s="458"/>
      <c r="E48" s="458"/>
      <c r="F48" s="458"/>
      <c r="G48" s="458"/>
      <c r="H48" s="458"/>
      <c r="I48" s="458"/>
      <c r="J48" s="458"/>
      <c r="K48" s="458"/>
      <c r="L48" s="458"/>
      <c r="M48" s="458"/>
      <c r="N48" s="440"/>
      <c r="T48" s="475"/>
      <c r="X48" s="505">
        <f>W43-W47</f>
        <v>0</v>
      </c>
      <c r="AC48" s="444"/>
      <c r="AD48" s="444"/>
      <c r="AE48" s="444"/>
    </row>
    <row r="49" spans="1:31">
      <c r="A49" s="438">
        <v>32</v>
      </c>
      <c r="B49" s="449" t="s">
        <v>8</v>
      </c>
      <c r="C49" s="449"/>
      <c r="D49" s="458"/>
      <c r="E49" s="458"/>
      <c r="F49" s="458"/>
      <c r="G49" s="458"/>
      <c r="H49" s="458"/>
      <c r="I49" s="458"/>
      <c r="J49" s="458"/>
      <c r="K49" s="458"/>
      <c r="L49" s="458"/>
      <c r="M49" s="458"/>
      <c r="N49" s="440"/>
      <c r="O49" s="446"/>
      <c r="T49" s="519" t="s">
        <v>186</v>
      </c>
      <c r="U49" s="504"/>
      <c r="V49" s="520"/>
      <c r="W49" s="520"/>
      <c r="X49" s="505">
        <f>SUM(X23:X48)</f>
        <v>31445080</v>
      </c>
      <c r="AC49" s="444"/>
      <c r="AD49" s="444"/>
      <c r="AE49" s="444"/>
    </row>
    <row r="50" spans="1:31">
      <c r="A50" s="438">
        <v>33</v>
      </c>
      <c r="B50" s="440" t="s">
        <v>42</v>
      </c>
      <c r="C50" s="440"/>
      <c r="D50" s="457">
        <f>Input!$IM$12</f>
        <v>0</v>
      </c>
      <c r="E50" s="457">
        <f>Input!$IN$12</f>
        <v>10</v>
      </c>
      <c r="F50" s="457">
        <f>Input!$IO$12</f>
        <v>0</v>
      </c>
      <c r="G50" s="457">
        <f>Input!$IP$12</f>
        <v>517</v>
      </c>
      <c r="H50" s="457">
        <f>Input!$IQ$12</f>
        <v>-1467</v>
      </c>
      <c r="I50" s="457">
        <f>Input!$IR$12</f>
        <v>3</v>
      </c>
      <c r="J50" s="457">
        <f>Input!$IS$12</f>
        <v>63786</v>
      </c>
      <c r="K50" s="457">
        <f>Input!$IT$12</f>
        <v>0</v>
      </c>
      <c r="L50" s="457">
        <f>Input!$IU$12</f>
        <v>0</v>
      </c>
      <c r="M50" s="458">
        <f t="shared" ref="M50:M57" si="9">D50+E50+F50+G50+H50+I50+J50+K50+L50</f>
        <v>62849</v>
      </c>
      <c r="N50" s="440"/>
      <c r="O50" s="446"/>
      <c r="U50" s="521"/>
      <c r="AC50" s="444"/>
      <c r="AD50" s="444"/>
      <c r="AE50" s="444"/>
    </row>
    <row r="51" spans="1:31">
      <c r="A51" s="438">
        <v>34</v>
      </c>
      <c r="B51" s="440" t="s">
        <v>9</v>
      </c>
      <c r="C51" s="440"/>
      <c r="D51" s="457">
        <f>Input!$IV$12</f>
        <v>0</v>
      </c>
      <c r="E51" s="457">
        <f>Input!$IW$12</f>
        <v>383905</v>
      </c>
      <c r="F51" s="457">
        <f>Input!$IX$12</f>
        <v>0</v>
      </c>
      <c r="G51" s="457">
        <f>Input!$IY$12</f>
        <v>51000</v>
      </c>
      <c r="H51" s="457">
        <f>Input!$IZ$12</f>
        <v>0</v>
      </c>
      <c r="I51" s="457">
        <f>Input!$JA$12</f>
        <v>0</v>
      </c>
      <c r="J51" s="457">
        <f>Input!$JB$12</f>
        <v>0</v>
      </c>
      <c r="K51" s="457">
        <f>Input!$JC$12</f>
        <v>772379</v>
      </c>
      <c r="L51" s="457">
        <f>Input!$JD$12</f>
        <v>0</v>
      </c>
      <c r="M51" s="522">
        <f t="shared" si="9"/>
        <v>1207284</v>
      </c>
      <c r="N51" s="440"/>
      <c r="Y51" s="439"/>
      <c r="AC51" s="444"/>
      <c r="AD51" s="444"/>
      <c r="AE51" s="444"/>
    </row>
    <row r="52" spans="1:31">
      <c r="A52" s="438">
        <v>35</v>
      </c>
      <c r="B52" s="440" t="s">
        <v>10</v>
      </c>
      <c r="C52" s="440"/>
      <c r="D52" s="457">
        <f>Input!$JE$12</f>
        <v>0</v>
      </c>
      <c r="E52" s="457">
        <f>Input!$JF$12</f>
        <v>750781</v>
      </c>
      <c r="F52" s="457">
        <f>Input!$JG$12</f>
        <v>0</v>
      </c>
      <c r="G52" s="457">
        <f>Input!$JH$12</f>
        <v>365095</v>
      </c>
      <c r="H52" s="457">
        <f>Input!$JI$12</f>
        <v>0</v>
      </c>
      <c r="I52" s="457">
        <f>Input!$JJ$12</f>
        <v>0</v>
      </c>
      <c r="J52" s="457">
        <f>Input!$JK$12</f>
        <v>0</v>
      </c>
      <c r="K52" s="457">
        <f>Input!$JL$12</f>
        <v>0</v>
      </c>
      <c r="L52" s="457">
        <f>Input!$JM$12</f>
        <v>0</v>
      </c>
      <c r="M52" s="458">
        <f t="shared" si="9"/>
        <v>1115876</v>
      </c>
      <c r="N52" s="440"/>
      <c r="O52" s="446"/>
      <c r="P52" s="523"/>
      <c r="AC52" s="444"/>
      <c r="AD52" s="444"/>
      <c r="AE52" s="444"/>
    </row>
    <row r="53" spans="1:31">
      <c r="A53" s="438">
        <v>36</v>
      </c>
      <c r="B53" s="440" t="s">
        <v>11</v>
      </c>
      <c r="C53" s="440"/>
      <c r="D53" s="457">
        <f>Input!$JN$12</f>
        <v>-1110</v>
      </c>
      <c r="E53" s="457">
        <f>Input!$JO$12</f>
        <v>0</v>
      </c>
      <c r="F53" s="457">
        <f>Input!$JP$12</f>
        <v>0</v>
      </c>
      <c r="G53" s="457">
        <f>Input!$JQ$12</f>
        <v>115402</v>
      </c>
      <c r="H53" s="457">
        <f>Input!$JR$12</f>
        <v>0</v>
      </c>
      <c r="I53" s="457">
        <f>Input!$JS$12</f>
        <v>0</v>
      </c>
      <c r="J53" s="457">
        <f>Input!$JT$12</f>
        <v>0</v>
      </c>
      <c r="K53" s="457">
        <f>Input!$JU$12</f>
        <v>0</v>
      </c>
      <c r="L53" s="457">
        <f>Input!$JV$12</f>
        <v>0</v>
      </c>
      <c r="M53" s="458">
        <f t="shared" si="9"/>
        <v>114292</v>
      </c>
      <c r="N53" s="440"/>
      <c r="O53" s="446"/>
      <c r="AC53" s="444"/>
      <c r="AD53" s="444"/>
      <c r="AE53" s="444"/>
    </row>
    <row r="54" spans="1:31" ht="13.8" thickBot="1">
      <c r="A54" s="438">
        <v>37</v>
      </c>
      <c r="B54" s="440" t="s">
        <v>1376</v>
      </c>
      <c r="C54" s="440"/>
      <c r="D54" s="457">
        <f>Input!$JW$12</f>
        <v>0</v>
      </c>
      <c r="E54" s="457">
        <f>Input!$JX$12</f>
        <v>0</v>
      </c>
      <c r="F54" s="457">
        <f>Input!$JY$12</f>
        <v>3436917</v>
      </c>
      <c r="G54" s="457">
        <f>Input!$JZ$12</f>
        <v>0</v>
      </c>
      <c r="H54" s="457">
        <f>Input!$KA$12</f>
        <v>0</v>
      </c>
      <c r="I54" s="457">
        <f>Input!$KB$12</f>
        <v>0</v>
      </c>
      <c r="J54" s="457">
        <f>Input!$KC$12</f>
        <v>0</v>
      </c>
      <c r="K54" s="457">
        <f>Input!$KD$12</f>
        <v>0</v>
      </c>
      <c r="L54" s="457">
        <f>Input!$KE$12</f>
        <v>0</v>
      </c>
      <c r="M54" s="458">
        <f t="shared" si="9"/>
        <v>3436917</v>
      </c>
      <c r="N54" s="440"/>
      <c r="O54" s="446"/>
      <c r="AC54" s="444"/>
      <c r="AD54" s="444"/>
      <c r="AE54" s="444"/>
    </row>
    <row r="55" spans="1:31" ht="14.4" thickTop="1" thickBot="1">
      <c r="A55" s="438">
        <v>38</v>
      </c>
      <c r="B55" s="440" t="s">
        <v>43</v>
      </c>
      <c r="C55" s="440"/>
      <c r="D55" s="457">
        <f>Input!$KF$12</f>
        <v>0</v>
      </c>
      <c r="E55" s="457">
        <f>Input!$KG$12</f>
        <v>1187142</v>
      </c>
      <c r="F55" s="457">
        <f>Input!$KH$12</f>
        <v>0</v>
      </c>
      <c r="G55" s="457">
        <f>Input!$KI$12</f>
        <v>0</v>
      </c>
      <c r="H55" s="457">
        <f>Input!$KJ$12</f>
        <v>0</v>
      </c>
      <c r="I55" s="457">
        <f>Input!$KK$12</f>
        <v>0</v>
      </c>
      <c r="J55" s="457">
        <f>Input!$KL$12</f>
        <v>1162</v>
      </c>
      <c r="K55" s="457">
        <f>Input!$KM$12</f>
        <v>0</v>
      </c>
      <c r="L55" s="457">
        <f>Input!$KN$12</f>
        <v>0</v>
      </c>
      <c r="M55" s="458">
        <f t="shared" si="9"/>
        <v>1188304</v>
      </c>
      <c r="N55" s="440"/>
      <c r="O55" s="1227" t="s">
        <v>162</v>
      </c>
      <c r="P55" s="1228"/>
      <c r="Q55" s="1228"/>
      <c r="R55" s="1229"/>
      <c r="S55" s="524"/>
      <c r="T55" s="1230" t="s">
        <v>163</v>
      </c>
      <c r="U55" s="1231"/>
      <c r="V55" s="1231"/>
      <c r="W55" s="1231"/>
      <c r="X55" s="1232"/>
      <c r="Y55" s="442"/>
      <c r="Z55" s="1164" t="s">
        <v>1284</v>
      </c>
      <c r="AA55" s="1165"/>
      <c r="AB55" s="1166"/>
      <c r="AC55" s="444"/>
      <c r="AD55" s="444"/>
      <c r="AE55" s="444"/>
    </row>
    <row r="56" spans="1:31" ht="13.5" customHeight="1" thickTop="1">
      <c r="A56" s="438">
        <v>39</v>
      </c>
      <c r="B56" s="464" t="s">
        <v>3</v>
      </c>
      <c r="C56" s="464"/>
      <c r="D56" s="465">
        <f>SUM(D50:D55)</f>
        <v>-1110</v>
      </c>
      <c r="E56" s="465">
        <f t="shared" ref="E56:L56" si="10">SUM(E50:E55)</f>
        <v>2321838</v>
      </c>
      <c r="F56" s="465">
        <f t="shared" si="10"/>
        <v>3436917</v>
      </c>
      <c r="G56" s="465">
        <f t="shared" si="10"/>
        <v>532014</v>
      </c>
      <c r="H56" s="465">
        <f t="shared" si="10"/>
        <v>-1467</v>
      </c>
      <c r="I56" s="465">
        <f t="shared" si="10"/>
        <v>3</v>
      </c>
      <c r="J56" s="465">
        <f t="shared" si="10"/>
        <v>64948</v>
      </c>
      <c r="K56" s="465">
        <f t="shared" si="10"/>
        <v>772379</v>
      </c>
      <c r="L56" s="465">
        <f t="shared" si="10"/>
        <v>0</v>
      </c>
      <c r="M56" s="465">
        <f t="shared" si="9"/>
        <v>7125522</v>
      </c>
      <c r="N56" s="440"/>
      <c r="O56" s="1197" t="s">
        <v>164</v>
      </c>
      <c r="P56" s="1200" t="s">
        <v>165</v>
      </c>
      <c r="Q56" s="1200" t="s">
        <v>192</v>
      </c>
      <c r="R56" s="1203" t="s">
        <v>1038</v>
      </c>
      <c r="S56" s="525"/>
      <c r="T56" s="1216" t="s">
        <v>166</v>
      </c>
      <c r="U56" s="1219" t="s">
        <v>165</v>
      </c>
      <c r="V56" s="1220" t="s">
        <v>167</v>
      </c>
      <c r="W56" s="1219" t="s">
        <v>168</v>
      </c>
      <c r="X56" s="1206" t="s">
        <v>1039</v>
      </c>
      <c r="Z56" s="1223" t="s">
        <v>1626</v>
      </c>
      <c r="AA56" s="1214" t="s">
        <v>1285</v>
      </c>
      <c r="AB56" s="1212" t="s">
        <v>145</v>
      </c>
      <c r="AC56" s="444"/>
      <c r="AD56" s="444"/>
      <c r="AE56" s="444"/>
    </row>
    <row r="57" spans="1:31">
      <c r="A57" s="438">
        <v>40</v>
      </c>
      <c r="B57" s="526" t="s">
        <v>67</v>
      </c>
      <c r="C57" s="526"/>
      <c r="D57" s="465">
        <f>D15+D44+D47+D56</f>
        <v>52878133</v>
      </c>
      <c r="E57" s="465">
        <f t="shared" ref="E57:L57" si="11">E15+E44+E47+E56</f>
        <v>15129285</v>
      </c>
      <c r="F57" s="465">
        <f t="shared" si="11"/>
        <v>3436917</v>
      </c>
      <c r="G57" s="465">
        <f t="shared" si="11"/>
        <v>51827247</v>
      </c>
      <c r="H57" s="465">
        <f t="shared" si="11"/>
        <v>-1467</v>
      </c>
      <c r="I57" s="465">
        <f t="shared" si="11"/>
        <v>3</v>
      </c>
      <c r="J57" s="465">
        <f t="shared" si="11"/>
        <v>64948</v>
      </c>
      <c r="K57" s="465">
        <f t="shared" si="11"/>
        <v>772379</v>
      </c>
      <c r="L57" s="465">
        <f t="shared" si="11"/>
        <v>0</v>
      </c>
      <c r="M57" s="465">
        <f t="shared" si="9"/>
        <v>124107445</v>
      </c>
      <c r="N57" s="440"/>
      <c r="O57" s="1198"/>
      <c r="P57" s="1201"/>
      <c r="Q57" s="1201"/>
      <c r="R57" s="1204"/>
      <c r="S57" s="525"/>
      <c r="T57" s="1217"/>
      <c r="U57" s="1201"/>
      <c r="V57" s="1221"/>
      <c r="W57" s="1201"/>
      <c r="X57" s="1207"/>
      <c r="Z57" s="1224"/>
      <c r="AA57" s="1214"/>
      <c r="AB57" s="1212"/>
      <c r="AC57" s="444"/>
      <c r="AD57" s="444"/>
      <c r="AE57" s="444"/>
    </row>
    <row r="58" spans="1:31">
      <c r="A58" s="438">
        <v>41</v>
      </c>
      <c r="B58" s="440"/>
      <c r="C58" s="440"/>
      <c r="D58" s="458"/>
      <c r="E58" s="458"/>
      <c r="F58" s="458"/>
      <c r="G58" s="458"/>
      <c r="H58" s="458"/>
      <c r="I58" s="458"/>
      <c r="J58" s="458"/>
      <c r="K58" s="458"/>
      <c r="L58" s="458"/>
      <c r="M58" s="458"/>
      <c r="N58" s="440"/>
      <c r="O58" s="1198"/>
      <c r="P58" s="1201"/>
      <c r="Q58" s="1201"/>
      <c r="R58" s="1204"/>
      <c r="S58" s="525"/>
      <c r="T58" s="1217"/>
      <c r="U58" s="1201"/>
      <c r="V58" s="1221"/>
      <c r="W58" s="1201"/>
      <c r="X58" s="1207"/>
      <c r="Z58" s="1224"/>
      <c r="AA58" s="1214"/>
      <c r="AB58" s="1212"/>
      <c r="AC58" s="444"/>
      <c r="AD58" s="444"/>
      <c r="AE58" s="444"/>
    </row>
    <row r="59" spans="1:31" ht="14.25" customHeight="1">
      <c r="A59" s="438">
        <v>42</v>
      </c>
      <c r="B59" s="527" t="s">
        <v>71</v>
      </c>
      <c r="C59" s="527"/>
      <c r="D59" s="512"/>
      <c r="E59" s="512"/>
      <c r="F59" s="512"/>
      <c r="G59" s="1176" t="str">
        <f>IF(OR(P105&gt;0,P106&lt;&gt;0,P107&lt;&gt;0),"Do not Enter Cents - Whole Dollars Only","")</f>
        <v/>
      </c>
      <c r="H59" s="1176"/>
      <c r="I59" s="1176"/>
      <c r="J59" s="1176"/>
      <c r="K59" s="1176"/>
      <c r="L59" s="512"/>
      <c r="M59" s="512"/>
      <c r="N59" s="440"/>
      <c r="O59" s="1199"/>
      <c r="P59" s="1202"/>
      <c r="Q59" s="1202"/>
      <c r="R59" s="1205"/>
      <c r="S59" s="525"/>
      <c r="T59" s="1218"/>
      <c r="U59" s="1202"/>
      <c r="V59" s="1222"/>
      <c r="W59" s="1202"/>
      <c r="X59" s="1208"/>
      <c r="Z59" s="1225"/>
      <c r="AA59" s="1215"/>
      <c r="AB59" s="1213"/>
      <c r="AC59" s="444"/>
      <c r="AD59" s="444"/>
      <c r="AE59" s="444"/>
    </row>
    <row r="60" spans="1:31" ht="13.8" thickBot="1">
      <c r="A60" s="438">
        <v>43</v>
      </c>
      <c r="B60" s="440" t="s">
        <v>14</v>
      </c>
      <c r="C60" s="440"/>
      <c r="D60" s="457">
        <f>Input!$KO$12</f>
        <v>24668185</v>
      </c>
      <c r="E60" s="457">
        <f>Input!$KP$12</f>
        <v>5114174</v>
      </c>
      <c r="F60" s="457">
        <f>Input!$KQ$12</f>
        <v>0</v>
      </c>
      <c r="G60" s="457">
        <f>Input!$KR$12</f>
        <v>9172149</v>
      </c>
      <c r="H60" s="457">
        <f>Input!$KS$12</f>
        <v>0</v>
      </c>
      <c r="I60" s="457">
        <f>Input!$KT$12</f>
        <v>0</v>
      </c>
      <c r="J60" s="457">
        <f>Input!$KU$12</f>
        <v>0</v>
      </c>
      <c r="K60" s="457">
        <f>Input!$KV$12</f>
        <v>0</v>
      </c>
      <c r="L60" s="457">
        <f>Input!$KW$12</f>
        <v>0</v>
      </c>
      <c r="M60" s="458">
        <f t="shared" ref="M60:M71" si="12">D60+E60+F60+G60+H60+I60+J60+K60+L60</f>
        <v>38954508</v>
      </c>
      <c r="N60" s="440"/>
      <c r="O60" s="528">
        <f>D60+E60+G60+J60</f>
        <v>38954508</v>
      </c>
      <c r="P60" s="529">
        <f>Input!$SS$12</f>
        <v>13900315</v>
      </c>
      <c r="Q60" s="530" t="s">
        <v>170</v>
      </c>
      <c r="R60" s="531">
        <f>SUM(O60:P60)</f>
        <v>52854823</v>
      </c>
      <c r="S60" s="532"/>
      <c r="T60" s="533">
        <f t="shared" ref="T60:T67" si="13">D60+E60+G60</f>
        <v>38954508</v>
      </c>
      <c r="U60" s="534">
        <f t="shared" ref="U60:U67" si="14">P60</f>
        <v>13900315</v>
      </c>
      <c r="V60" s="535">
        <f>Input!$TC$12</f>
        <v>0</v>
      </c>
      <c r="W60" s="535">
        <f>Input!$TK$12</f>
        <v>0</v>
      </c>
      <c r="X60" s="536">
        <f t="shared" ref="X60:X66" si="15">T60+U60-V60-W60</f>
        <v>52854823</v>
      </c>
      <c r="Z60" s="537" t="s">
        <v>14</v>
      </c>
      <c r="AA60" s="538">
        <f>Input!$TS$12</f>
        <v>38954508</v>
      </c>
      <c r="AB60" s="539">
        <f t="shared" ref="AB60:AB68" si="16">AA60-M60</f>
        <v>0</v>
      </c>
      <c r="AC60" s="444"/>
      <c r="AD60" s="444"/>
      <c r="AE60" s="444"/>
    </row>
    <row r="61" spans="1:31" ht="14.4" thickTop="1" thickBot="1">
      <c r="A61" s="438">
        <v>44</v>
      </c>
      <c r="B61" s="440" t="s">
        <v>15</v>
      </c>
      <c r="C61" s="440"/>
      <c r="D61" s="457">
        <f>Input!$KX$12</f>
        <v>0</v>
      </c>
      <c r="E61" s="457">
        <f>Input!$KY$12</f>
        <v>0</v>
      </c>
      <c r="F61" s="457">
        <f>Input!$KZ$12</f>
        <v>0</v>
      </c>
      <c r="G61" s="457">
        <f>Input!$LA$12</f>
        <v>0</v>
      </c>
      <c r="H61" s="457">
        <f>Input!$LB$12</f>
        <v>0</v>
      </c>
      <c r="I61" s="457">
        <f>Input!$LC$12</f>
        <v>0</v>
      </c>
      <c r="J61" s="457">
        <f>Input!$LD$12</f>
        <v>0</v>
      </c>
      <c r="K61" s="457">
        <f>Input!$LE$12</f>
        <v>0</v>
      </c>
      <c r="L61" s="457">
        <f>Input!$LF$12</f>
        <v>0</v>
      </c>
      <c r="M61" s="458">
        <f t="shared" si="12"/>
        <v>0</v>
      </c>
      <c r="N61" s="440"/>
      <c r="O61" s="540">
        <f t="shared" ref="O61:O67" si="17">D61+E61+G61+J61</f>
        <v>0</v>
      </c>
      <c r="P61" s="529">
        <f>Input!$ST$12</f>
        <v>0</v>
      </c>
      <c r="Q61" s="541" t="s">
        <v>170</v>
      </c>
      <c r="R61" s="542">
        <f>SUM(O61:P61)</f>
        <v>0</v>
      </c>
      <c r="S61" s="543"/>
      <c r="T61" s="544">
        <f t="shared" si="13"/>
        <v>0</v>
      </c>
      <c r="U61" s="545">
        <f t="shared" si="14"/>
        <v>0</v>
      </c>
      <c r="V61" s="546">
        <f>Input!$TD$12</f>
        <v>0</v>
      </c>
      <c r="W61" s="546">
        <f>Input!$TL$12</f>
        <v>0</v>
      </c>
      <c r="X61" s="547">
        <f t="shared" si="15"/>
        <v>0</v>
      </c>
      <c r="Z61" s="537" t="s">
        <v>15</v>
      </c>
      <c r="AA61" s="529">
        <f>Input!$TT$12</f>
        <v>0</v>
      </c>
      <c r="AB61" s="548">
        <f t="shared" si="16"/>
        <v>0</v>
      </c>
      <c r="AC61" s="444"/>
      <c r="AD61" s="444"/>
      <c r="AE61" s="444"/>
    </row>
    <row r="62" spans="1:31" ht="13.8" thickTop="1">
      <c r="A62" s="438">
        <v>45</v>
      </c>
      <c r="B62" s="440" t="s">
        <v>16</v>
      </c>
      <c r="C62" s="440"/>
      <c r="D62" s="457">
        <f>Input!$LG$12</f>
        <v>0</v>
      </c>
      <c r="E62" s="457">
        <f>Input!$LH$12</f>
        <v>0</v>
      </c>
      <c r="F62" s="457">
        <f>Input!$LI$12</f>
        <v>0</v>
      </c>
      <c r="G62" s="457">
        <f>Input!$LJ$12</f>
        <v>0</v>
      </c>
      <c r="H62" s="457">
        <f>Input!$LK$12</f>
        <v>0</v>
      </c>
      <c r="I62" s="457">
        <f>Input!$LL$12</f>
        <v>0</v>
      </c>
      <c r="J62" s="457">
        <f>Input!$LM$12</f>
        <v>0</v>
      </c>
      <c r="K62" s="457">
        <f>Input!$LN$12</f>
        <v>0</v>
      </c>
      <c r="L62" s="457">
        <f>Input!$LO$12</f>
        <v>0</v>
      </c>
      <c r="M62" s="458">
        <f t="shared" si="12"/>
        <v>0</v>
      </c>
      <c r="N62" s="440"/>
      <c r="O62" s="540">
        <f t="shared" si="17"/>
        <v>0</v>
      </c>
      <c r="P62" s="529">
        <f>Input!$SU$12</f>
        <v>0</v>
      </c>
      <c r="Q62" s="541" t="s">
        <v>170</v>
      </c>
      <c r="R62" s="549" t="s">
        <v>170</v>
      </c>
      <c r="S62" s="543"/>
      <c r="T62" s="544">
        <f t="shared" si="13"/>
        <v>0</v>
      </c>
      <c r="U62" s="545">
        <f t="shared" si="14"/>
        <v>0</v>
      </c>
      <c r="V62" s="546">
        <f>Input!$TE$12</f>
        <v>0</v>
      </c>
      <c r="W62" s="546">
        <f>Input!$TM$12</f>
        <v>0</v>
      </c>
      <c r="X62" s="550">
        <f t="shared" si="15"/>
        <v>0</v>
      </c>
      <c r="Z62" s="537" t="s">
        <v>16</v>
      </c>
      <c r="AA62" s="529">
        <f>Input!$TU$12</f>
        <v>0</v>
      </c>
      <c r="AB62" s="548">
        <f t="shared" si="16"/>
        <v>0</v>
      </c>
      <c r="AC62" s="444"/>
      <c r="AD62" s="444"/>
      <c r="AE62" s="444"/>
    </row>
    <row r="63" spans="1:31">
      <c r="A63" s="438">
        <v>46</v>
      </c>
      <c r="B63" s="440" t="s">
        <v>17</v>
      </c>
      <c r="C63" s="440"/>
      <c r="D63" s="457">
        <f>Input!$LP$12</f>
        <v>5543184</v>
      </c>
      <c r="E63" s="457">
        <f>Input!$LQ$12</f>
        <v>1943311</v>
      </c>
      <c r="F63" s="457">
        <f>Input!$LR$12</f>
        <v>0</v>
      </c>
      <c r="G63" s="457">
        <f>Input!$LS$12</f>
        <v>332198</v>
      </c>
      <c r="H63" s="457">
        <f>Input!$LT$12</f>
        <v>0</v>
      </c>
      <c r="I63" s="457">
        <f>Input!$LU$12</f>
        <v>0</v>
      </c>
      <c r="J63" s="457">
        <f>Input!$LV$12</f>
        <v>0</v>
      </c>
      <c r="K63" s="457">
        <f>Input!$LW$12</f>
        <v>0</v>
      </c>
      <c r="L63" s="457">
        <f>Input!$LX$12</f>
        <v>0</v>
      </c>
      <c r="M63" s="458">
        <f t="shared" si="12"/>
        <v>7818693</v>
      </c>
      <c r="N63" s="440"/>
      <c r="O63" s="540">
        <f t="shared" si="17"/>
        <v>7818693</v>
      </c>
      <c r="P63" s="529">
        <f>Input!$SV$12</f>
        <v>341994</v>
      </c>
      <c r="Q63" s="541" t="s">
        <v>170</v>
      </c>
      <c r="R63" s="542">
        <f t="shared" ref="R63:R65" si="18">SUM(O63:P63)</f>
        <v>8160687</v>
      </c>
      <c r="S63" s="543"/>
      <c r="T63" s="544">
        <f t="shared" si="13"/>
        <v>7818693</v>
      </c>
      <c r="U63" s="545">
        <f t="shared" si="14"/>
        <v>341994</v>
      </c>
      <c r="V63" s="546">
        <f>Input!$TF$12</f>
        <v>0</v>
      </c>
      <c r="W63" s="546">
        <f>Input!$TN$12</f>
        <v>0</v>
      </c>
      <c r="X63" s="550">
        <f t="shared" si="15"/>
        <v>8160687</v>
      </c>
      <c r="Z63" s="537" t="s">
        <v>17</v>
      </c>
      <c r="AA63" s="529">
        <f>Input!$TV$12</f>
        <v>7818693</v>
      </c>
      <c r="AB63" s="548">
        <f t="shared" si="16"/>
        <v>0</v>
      </c>
      <c r="AC63" s="444"/>
      <c r="AD63" s="444"/>
      <c r="AE63" s="444"/>
    </row>
    <row r="64" spans="1:31">
      <c r="A64" s="438">
        <v>47</v>
      </c>
      <c r="B64" s="440" t="s">
        <v>18</v>
      </c>
      <c r="C64" s="440"/>
      <c r="D64" s="457">
        <f>Input!$LY$12</f>
        <v>5005609</v>
      </c>
      <c r="E64" s="457">
        <f>Input!$LZ$12</f>
        <v>1157762</v>
      </c>
      <c r="F64" s="457">
        <f>Input!$MA$12</f>
        <v>0</v>
      </c>
      <c r="G64" s="457">
        <f>Input!$MB$12</f>
        <v>842267</v>
      </c>
      <c r="H64" s="457">
        <f>Input!$MC$12</f>
        <v>0</v>
      </c>
      <c r="I64" s="457">
        <f>Input!$MD$12</f>
        <v>0</v>
      </c>
      <c r="J64" s="457">
        <f>Input!$ME$12</f>
        <v>0</v>
      </c>
      <c r="K64" s="457">
        <f>Input!$MF$12</f>
        <v>0</v>
      </c>
      <c r="L64" s="457">
        <f>Input!$MG$12</f>
        <v>0</v>
      </c>
      <c r="M64" s="458">
        <f t="shared" si="12"/>
        <v>7005638</v>
      </c>
      <c r="N64" s="440"/>
      <c r="O64" s="540">
        <f t="shared" si="17"/>
        <v>7005638</v>
      </c>
      <c r="P64" s="529">
        <f>Input!$SW$12</f>
        <v>5178</v>
      </c>
      <c r="Q64" s="529">
        <f>Input!$TB$12</f>
        <v>0</v>
      </c>
      <c r="R64" s="542">
        <f>SUM(O64:P64)-Q64</f>
        <v>7010816</v>
      </c>
      <c r="S64" s="543"/>
      <c r="T64" s="544">
        <f t="shared" si="13"/>
        <v>7005638</v>
      </c>
      <c r="U64" s="545">
        <f t="shared" si="14"/>
        <v>5178</v>
      </c>
      <c r="V64" s="546">
        <f>Input!$TG$12</f>
        <v>0</v>
      </c>
      <c r="W64" s="546">
        <f>Input!$TO$12</f>
        <v>0</v>
      </c>
      <c r="X64" s="550">
        <f t="shared" si="15"/>
        <v>7010816</v>
      </c>
      <c r="Z64" s="537" t="s">
        <v>18</v>
      </c>
      <c r="AA64" s="529">
        <f>Input!$TW$12</f>
        <v>7005638</v>
      </c>
      <c r="AB64" s="548">
        <f t="shared" si="16"/>
        <v>0</v>
      </c>
      <c r="AC64" s="444"/>
      <c r="AD64" s="444"/>
      <c r="AE64" s="444"/>
    </row>
    <row r="65" spans="1:31">
      <c r="A65" s="438">
        <v>48</v>
      </c>
      <c r="B65" s="440" t="s">
        <v>19</v>
      </c>
      <c r="C65" s="440"/>
      <c r="D65" s="457">
        <f>Input!$MH$12</f>
        <v>9428714</v>
      </c>
      <c r="E65" s="457">
        <f>Input!$MI$12</f>
        <v>4356607</v>
      </c>
      <c r="F65" s="457">
        <f>Input!$MJ$12</f>
        <v>0</v>
      </c>
      <c r="G65" s="457">
        <f>Input!$MK$12</f>
        <v>306417</v>
      </c>
      <c r="H65" s="457">
        <f>Input!$ML$12</f>
        <v>0</v>
      </c>
      <c r="I65" s="457">
        <f>Input!$MM$12</f>
        <v>0</v>
      </c>
      <c r="J65" s="457">
        <f>Input!$MN$12</f>
        <v>0</v>
      </c>
      <c r="K65" s="457">
        <f>Input!$MO$12</f>
        <v>0</v>
      </c>
      <c r="L65" s="457">
        <f>Input!$MP$12</f>
        <v>0</v>
      </c>
      <c r="M65" s="458">
        <f t="shared" si="12"/>
        <v>14091738</v>
      </c>
      <c r="N65" s="440"/>
      <c r="O65" s="540">
        <f t="shared" si="17"/>
        <v>14091738</v>
      </c>
      <c r="P65" s="529">
        <f>Input!$SX$12</f>
        <v>13141</v>
      </c>
      <c r="Q65" s="541" t="s">
        <v>170</v>
      </c>
      <c r="R65" s="542">
        <f t="shared" si="18"/>
        <v>14104879</v>
      </c>
      <c r="S65" s="543"/>
      <c r="T65" s="544">
        <f t="shared" si="13"/>
        <v>14091738</v>
      </c>
      <c r="U65" s="545">
        <f t="shared" si="14"/>
        <v>13141</v>
      </c>
      <c r="V65" s="546">
        <f>Input!$TH$12</f>
        <v>0</v>
      </c>
      <c r="W65" s="546">
        <f>Input!$TP$12</f>
        <v>0</v>
      </c>
      <c r="X65" s="550">
        <f t="shared" si="15"/>
        <v>14104879</v>
      </c>
      <c r="Z65" s="537" t="s">
        <v>19</v>
      </c>
      <c r="AA65" s="529">
        <f>Input!$TX$12</f>
        <v>14091738</v>
      </c>
      <c r="AB65" s="548">
        <f t="shared" si="16"/>
        <v>0</v>
      </c>
      <c r="AC65" s="444"/>
      <c r="AD65" s="444"/>
      <c r="AE65" s="444"/>
    </row>
    <row r="66" spans="1:31">
      <c r="A66" s="438">
        <v>49</v>
      </c>
      <c r="B66" s="440" t="s">
        <v>20</v>
      </c>
      <c r="C66" s="440"/>
      <c r="D66" s="457">
        <f>Input!$MQ$12</f>
        <v>4652145</v>
      </c>
      <c r="E66" s="457">
        <f>Input!$MR$12</f>
        <v>3029337</v>
      </c>
      <c r="F66" s="457">
        <f>Input!$MS$12</f>
        <v>0</v>
      </c>
      <c r="G66" s="457">
        <f>Input!$MT$12</f>
        <v>44003</v>
      </c>
      <c r="H66" s="457">
        <f>Input!$MU$12</f>
        <v>0</v>
      </c>
      <c r="I66" s="457">
        <f>Input!$MV$12</f>
        <v>0</v>
      </c>
      <c r="J66" s="457">
        <f>Input!$MW$12</f>
        <v>0</v>
      </c>
      <c r="K66" s="457">
        <f>Input!$MX$12</f>
        <v>0</v>
      </c>
      <c r="L66" s="457">
        <f>Input!$MY$12</f>
        <v>0</v>
      </c>
      <c r="M66" s="458">
        <f t="shared" si="12"/>
        <v>7725485</v>
      </c>
      <c r="N66" s="440"/>
      <c r="O66" s="540">
        <f t="shared" si="17"/>
        <v>7725485</v>
      </c>
      <c r="P66" s="529">
        <f>Input!$SY$12</f>
        <v>100170</v>
      </c>
      <c r="Q66" s="541" t="s">
        <v>170</v>
      </c>
      <c r="R66" s="551" t="s">
        <v>170</v>
      </c>
      <c r="S66" s="543"/>
      <c r="T66" s="544">
        <f t="shared" si="13"/>
        <v>7725485</v>
      </c>
      <c r="U66" s="545">
        <f t="shared" si="14"/>
        <v>100170</v>
      </c>
      <c r="V66" s="546">
        <f>Input!$TI$12</f>
        <v>0</v>
      </c>
      <c r="W66" s="546">
        <f>Input!$TQ$12</f>
        <v>0</v>
      </c>
      <c r="X66" s="550">
        <f t="shared" si="15"/>
        <v>7825655</v>
      </c>
      <c r="Z66" s="537" t="s">
        <v>171</v>
      </c>
      <c r="AA66" s="529">
        <f>Input!$TY$12</f>
        <v>7725485</v>
      </c>
      <c r="AB66" s="548">
        <f t="shared" si="16"/>
        <v>0</v>
      </c>
      <c r="AC66" s="444"/>
      <c r="AD66" s="444"/>
      <c r="AE66" s="444"/>
    </row>
    <row r="67" spans="1:31" ht="13.8" thickBot="1">
      <c r="A67" s="438">
        <v>50</v>
      </c>
      <c r="B67" s="440" t="s">
        <v>21</v>
      </c>
      <c r="C67" s="440"/>
      <c r="D67" s="457">
        <f>Input!$MZ$12</f>
        <v>0</v>
      </c>
      <c r="E67" s="457">
        <f>Input!$NA$12</f>
        <v>0</v>
      </c>
      <c r="F67" s="457">
        <f>Input!$NB$12</f>
        <v>0</v>
      </c>
      <c r="G67" s="457">
        <f>Input!$NC$12</f>
        <v>16047662</v>
      </c>
      <c r="H67" s="457">
        <f>Input!$ND$12</f>
        <v>0</v>
      </c>
      <c r="I67" s="457">
        <f>Input!$NE$12</f>
        <v>0</v>
      </c>
      <c r="J67" s="457">
        <f>Input!$NF$12</f>
        <v>0</v>
      </c>
      <c r="K67" s="457">
        <f>Input!$NG$12</f>
        <v>0</v>
      </c>
      <c r="L67" s="457">
        <f>Input!$NH$12</f>
        <v>0</v>
      </c>
      <c r="M67" s="458">
        <f t="shared" si="12"/>
        <v>16047662</v>
      </c>
      <c r="N67" s="440"/>
      <c r="O67" s="540">
        <f t="shared" si="17"/>
        <v>16047662</v>
      </c>
      <c r="P67" s="529">
        <f>Input!$SZ$12</f>
        <v>0</v>
      </c>
      <c r="Q67" s="541" t="s">
        <v>170</v>
      </c>
      <c r="R67" s="551" t="s">
        <v>170</v>
      </c>
      <c r="S67" s="543"/>
      <c r="T67" s="552">
        <f t="shared" si="13"/>
        <v>16047662</v>
      </c>
      <c r="U67" s="553">
        <f t="shared" si="14"/>
        <v>0</v>
      </c>
      <c r="V67" s="554">
        <f>Input!$TJ$12</f>
        <v>0</v>
      </c>
      <c r="W67" s="554">
        <f>Input!$TR$12</f>
        <v>0</v>
      </c>
      <c r="X67" s="550">
        <f>U67+T67-V67-W67</f>
        <v>16047662</v>
      </c>
      <c r="Z67" s="537" t="s">
        <v>21</v>
      </c>
      <c r="AA67" s="529">
        <f>Input!$TZ$12</f>
        <v>16047662</v>
      </c>
      <c r="AB67" s="548">
        <f t="shared" si="16"/>
        <v>0</v>
      </c>
      <c r="AC67" s="444"/>
      <c r="AD67" s="444"/>
      <c r="AE67" s="444"/>
    </row>
    <row r="68" spans="1:31" ht="14.4" thickTop="1" thickBot="1">
      <c r="A68" s="438">
        <v>51</v>
      </c>
      <c r="B68" s="440" t="s">
        <v>1377</v>
      </c>
      <c r="C68" s="440"/>
      <c r="D68" s="457">
        <f>Input!$NI$12</f>
        <v>0</v>
      </c>
      <c r="E68" s="457">
        <f>Input!$NJ$12</f>
        <v>0</v>
      </c>
      <c r="F68" s="457">
        <f>Input!$NK$12</f>
        <v>5006613</v>
      </c>
      <c r="G68" s="457">
        <f>Input!$NL$12</f>
        <v>0</v>
      </c>
      <c r="H68" s="457">
        <f>Input!$NM$12</f>
        <v>0</v>
      </c>
      <c r="I68" s="457">
        <f>Input!$NN$12</f>
        <v>0</v>
      </c>
      <c r="J68" s="457">
        <f>Input!$NO$12</f>
        <v>0</v>
      </c>
      <c r="K68" s="457">
        <f>Input!$NP$12</f>
        <v>0</v>
      </c>
      <c r="L68" s="457">
        <f>Input!$NQ$12</f>
        <v>0</v>
      </c>
      <c r="M68" s="458">
        <f t="shared" si="12"/>
        <v>5006613</v>
      </c>
      <c r="N68" s="440"/>
      <c r="O68" s="555" t="s">
        <v>170</v>
      </c>
      <c r="P68" s="556">
        <f>Input!$TA$12</f>
        <v>55299</v>
      </c>
      <c r="Q68" s="557" t="s">
        <v>170</v>
      </c>
      <c r="R68" s="558" t="s">
        <v>170</v>
      </c>
      <c r="S68" s="543"/>
      <c r="V68" s="559" t="s">
        <v>172</v>
      </c>
      <c r="W68" s="560"/>
      <c r="X68" s="561">
        <f>SUM(X60:X67)</f>
        <v>106004522</v>
      </c>
      <c r="Z68" s="537" t="s">
        <v>22</v>
      </c>
      <c r="AA68" s="529">
        <f>Input!$UA$12</f>
        <v>5006613</v>
      </c>
      <c r="AB68" s="548">
        <f t="shared" si="16"/>
        <v>0</v>
      </c>
      <c r="AC68" s="444"/>
      <c r="AD68" s="444"/>
      <c r="AE68" s="444"/>
    </row>
    <row r="69" spans="1:31" ht="14.4" thickTop="1" thickBot="1">
      <c r="A69" s="438">
        <v>52</v>
      </c>
      <c r="B69" s="441" t="s">
        <v>58</v>
      </c>
      <c r="C69" s="441"/>
      <c r="D69" s="457">
        <f>Input!$NR$12</f>
        <v>669157</v>
      </c>
      <c r="E69" s="457">
        <f>Input!$NS$12</f>
        <v>263990</v>
      </c>
      <c r="F69" s="457">
        <f>Input!$NT$12</f>
        <v>55299</v>
      </c>
      <c r="G69" s="457">
        <f>Input!$NU$12</f>
        <v>13427651</v>
      </c>
      <c r="H69" s="457">
        <f>Input!$NV$12</f>
        <v>0</v>
      </c>
      <c r="I69" s="457">
        <f>Input!$NW$12</f>
        <v>0</v>
      </c>
      <c r="J69" s="457">
        <f>Input!$NX$12</f>
        <v>0</v>
      </c>
      <c r="K69" s="457">
        <f>Input!$NY$12</f>
        <v>0</v>
      </c>
      <c r="L69" s="457">
        <f>Input!$NZ$12</f>
        <v>0</v>
      </c>
      <c r="M69" s="458">
        <f t="shared" si="12"/>
        <v>14416097</v>
      </c>
      <c r="N69" s="440"/>
      <c r="O69" s="562"/>
      <c r="P69" s="563">
        <f>SUM(P60:P68)</f>
        <v>14416097</v>
      </c>
      <c r="Q69" s="563">
        <f>SUM(Q64:Q68)</f>
        <v>0</v>
      </c>
      <c r="R69" s="564">
        <f>SUM(R60:R65)</f>
        <v>82131205</v>
      </c>
      <c r="S69" s="563"/>
      <c r="W69" s="439"/>
      <c r="X69" s="439"/>
      <c r="Y69" s="439"/>
      <c r="Z69" s="537" t="s">
        <v>193</v>
      </c>
      <c r="AA69" s="565">
        <f>M88*-1</f>
        <v>7043697</v>
      </c>
      <c r="AB69" s="548">
        <f>AA69+M88</f>
        <v>0</v>
      </c>
      <c r="AC69" s="444"/>
      <c r="AD69" s="444"/>
      <c r="AE69" s="444"/>
    </row>
    <row r="70" spans="1:31" ht="14.4" thickTop="1" thickBot="1">
      <c r="A70" s="438">
        <v>53</v>
      </c>
      <c r="B70" s="566" t="s">
        <v>44</v>
      </c>
      <c r="C70" s="566"/>
      <c r="D70" s="567">
        <f>Input!$OA$12</f>
        <v>0</v>
      </c>
      <c r="E70" s="567">
        <f>Input!$OB$12</f>
        <v>0</v>
      </c>
      <c r="F70" s="567">
        <f>Input!$OC$12</f>
        <v>0</v>
      </c>
      <c r="G70" s="567">
        <f>Input!$OD$12</f>
        <v>0</v>
      </c>
      <c r="H70" s="567">
        <f>Input!$OE$12</f>
        <v>-1856</v>
      </c>
      <c r="I70" s="567">
        <f>Input!$OF$12</f>
        <v>0</v>
      </c>
      <c r="J70" s="567">
        <f>Input!$OG$12</f>
        <v>4773987</v>
      </c>
      <c r="K70" s="567">
        <f>Input!$OH$12</f>
        <v>0</v>
      </c>
      <c r="L70" s="567">
        <f>Input!$OI$12</f>
        <v>0</v>
      </c>
      <c r="M70" s="458">
        <f t="shared" si="12"/>
        <v>4772131</v>
      </c>
      <c r="N70" s="440"/>
      <c r="O70" s="442"/>
      <c r="P70" s="568" t="str">
        <f>IF(P69&lt;&gt;M69,"Out of Balance","Balanced")</f>
        <v>Balanced</v>
      </c>
      <c r="U70" s="439"/>
      <c r="V70" s="1226" t="str">
        <f>IF(X68-INT(X68)&lt;&gt;0,"Whole Dollars Only","")</f>
        <v/>
      </c>
      <c r="W70" s="1226"/>
      <c r="X70" s="569"/>
      <c r="Y70" s="570"/>
      <c r="Z70" s="571" t="s">
        <v>194</v>
      </c>
      <c r="AA70" s="572" t="s">
        <v>170</v>
      </c>
      <c r="AB70" s="573">
        <f>M90</f>
        <v>0</v>
      </c>
      <c r="AC70" s="444"/>
      <c r="AD70" s="444"/>
      <c r="AE70" s="444"/>
    </row>
    <row r="71" spans="1:31" ht="13.8" thickTop="1">
      <c r="A71" s="438">
        <v>54</v>
      </c>
      <c r="B71" s="526" t="s">
        <v>68</v>
      </c>
      <c r="C71" s="526"/>
      <c r="D71" s="465">
        <f>SUM(D60:D70)</f>
        <v>49966994</v>
      </c>
      <c r="E71" s="465">
        <f>SUM(E60:E70)</f>
        <v>15865181</v>
      </c>
      <c r="F71" s="465">
        <f t="shared" ref="F71:L71" si="19">SUM(F60:F70)</f>
        <v>5061912</v>
      </c>
      <c r="G71" s="465">
        <f t="shared" si="19"/>
        <v>40172347</v>
      </c>
      <c r="H71" s="465">
        <f t="shared" si="19"/>
        <v>-1856</v>
      </c>
      <c r="I71" s="465">
        <f t="shared" si="19"/>
        <v>0</v>
      </c>
      <c r="J71" s="465">
        <f t="shared" si="19"/>
        <v>4773987</v>
      </c>
      <c r="K71" s="465">
        <f t="shared" si="19"/>
        <v>0</v>
      </c>
      <c r="L71" s="465">
        <f t="shared" si="19"/>
        <v>0</v>
      </c>
      <c r="M71" s="465">
        <f t="shared" si="12"/>
        <v>115838565</v>
      </c>
      <c r="N71" s="440"/>
      <c r="O71" s="574"/>
      <c r="P71" s="1226" t="str">
        <f>IF(P69-INT(P69)&lt;&gt;0,"Whole Dollars Only","")</f>
        <v/>
      </c>
      <c r="Q71" s="1226"/>
      <c r="R71" s="575"/>
      <c r="S71" s="575"/>
      <c r="T71" s="575"/>
      <c r="U71" s="470"/>
      <c r="V71" s="576"/>
      <c r="W71" s="470"/>
      <c r="X71" s="470"/>
      <c r="Y71" s="470"/>
      <c r="AA71" s="577">
        <f>SUM(AA60:AA70)</f>
        <v>103694034</v>
      </c>
      <c r="AB71" s="578">
        <f>SUM(AB60:AB70)</f>
        <v>0</v>
      </c>
      <c r="AC71" s="444"/>
      <c r="AD71" s="444"/>
      <c r="AE71" s="444"/>
    </row>
    <row r="72" spans="1:31">
      <c r="A72" s="438">
        <v>55</v>
      </c>
      <c r="B72" s="440"/>
      <c r="C72" s="440"/>
      <c r="D72" s="458"/>
      <c r="E72" s="458"/>
      <c r="F72" s="458"/>
      <c r="G72" s="458"/>
      <c r="H72" s="458"/>
      <c r="I72" s="458"/>
      <c r="J72" s="458"/>
      <c r="K72" s="458"/>
      <c r="L72" s="458"/>
      <c r="M72" s="458"/>
      <c r="N72" s="440"/>
      <c r="O72" s="470"/>
      <c r="Q72" s="470"/>
      <c r="U72" s="458"/>
      <c r="W72" s="579"/>
      <c r="X72" s="579"/>
      <c r="AB72" s="517" t="str">
        <f>IF(AB71&lt;&gt;0,"Out of Balance","Balanced")</f>
        <v>Balanced</v>
      </c>
      <c r="AC72" s="444"/>
      <c r="AD72" s="444"/>
      <c r="AE72" s="444"/>
    </row>
    <row r="73" spans="1:31">
      <c r="A73" s="438">
        <v>56</v>
      </c>
      <c r="B73" s="449" t="s">
        <v>23</v>
      </c>
      <c r="C73" s="449"/>
      <c r="D73" s="458"/>
      <c r="E73" s="458"/>
      <c r="F73" s="458"/>
      <c r="G73" s="458"/>
      <c r="H73" s="458"/>
      <c r="I73" s="458"/>
      <c r="J73" s="458"/>
      <c r="K73" s="458"/>
      <c r="L73" s="458"/>
      <c r="M73" s="458"/>
      <c r="N73" s="440"/>
      <c r="O73" s="458"/>
      <c r="Q73" s="470"/>
      <c r="R73" s="470"/>
      <c r="S73" s="470"/>
      <c r="T73" s="470"/>
      <c r="U73" s="458"/>
      <c r="W73" s="580"/>
      <c r="X73" s="580"/>
      <c r="Y73" s="470"/>
      <c r="Z73" s="470"/>
      <c r="AC73" s="444"/>
      <c r="AD73" s="444"/>
      <c r="AE73" s="444"/>
    </row>
    <row r="74" spans="1:31" ht="13.8" thickBot="1">
      <c r="A74" s="438">
        <v>57</v>
      </c>
      <c r="B74" s="440" t="s">
        <v>59</v>
      </c>
      <c r="C74" s="440"/>
      <c r="D74" s="457">
        <f>Input!$OJ$12</f>
        <v>0</v>
      </c>
      <c r="E74" s="457">
        <f>Input!$OK$12</f>
        <v>0</v>
      </c>
      <c r="F74" s="457">
        <f>Input!$OL$12</f>
        <v>0</v>
      </c>
      <c r="G74" s="457">
        <f>Input!$OM$12</f>
        <v>0</v>
      </c>
      <c r="H74" s="457">
        <f>Input!$ON$12</f>
        <v>0</v>
      </c>
      <c r="I74" s="457">
        <f>Input!$OO$12</f>
        <v>0</v>
      </c>
      <c r="J74" s="457">
        <f>Input!$OP$12</f>
        <v>-13134110</v>
      </c>
      <c r="K74" s="457">
        <f>Input!$OQ$12</f>
        <v>0</v>
      </c>
      <c r="L74" s="457">
        <f>Input!$OR$12</f>
        <v>0</v>
      </c>
      <c r="M74" s="458">
        <f>D74+E74+F74+G74+H74+I74+J74+K74+L74</f>
        <v>-13134110</v>
      </c>
      <c r="N74" s="440"/>
      <c r="O74" s="458"/>
      <c r="Q74" s="470"/>
      <c r="R74" s="470"/>
      <c r="S74" s="470"/>
      <c r="T74" s="470"/>
      <c r="U74" s="458"/>
      <c r="W74" s="580"/>
      <c r="X74" s="580"/>
      <c r="Y74" s="470"/>
      <c r="Z74" s="458"/>
      <c r="AC74" s="444"/>
      <c r="AD74" s="444"/>
      <c r="AE74" s="444"/>
    </row>
    <row r="75" spans="1:31" ht="14.4" thickTop="1" thickBot="1">
      <c r="A75" s="438">
        <v>58</v>
      </c>
      <c r="B75" s="440" t="s">
        <v>627</v>
      </c>
      <c r="C75" s="440"/>
      <c r="D75" s="457">
        <f>Input!$OS$12</f>
        <v>-1873207</v>
      </c>
      <c r="E75" s="457">
        <f>Input!$OT$12</f>
        <v>3967887</v>
      </c>
      <c r="F75" s="457">
        <f>Input!$OU$12</f>
        <v>2651801</v>
      </c>
      <c r="G75" s="457">
        <f>Input!$OV$12</f>
        <v>-11020210</v>
      </c>
      <c r="H75" s="457">
        <f>Input!$OW$12</f>
        <v>-378221</v>
      </c>
      <c r="I75" s="457">
        <f>Input!$OX$12</f>
        <v>0</v>
      </c>
      <c r="J75" s="457">
        <f>Input!$OY$12</f>
        <v>-5133742</v>
      </c>
      <c r="K75" s="457">
        <f>Input!$OZ$12</f>
        <v>7900306</v>
      </c>
      <c r="L75" s="457">
        <f>Input!$PA$12</f>
        <v>0</v>
      </c>
      <c r="M75" s="458">
        <f>D75+E75+F75+G75+H75+I75+J75+K75+L75</f>
        <v>-3885386</v>
      </c>
      <c r="N75" s="440"/>
      <c r="O75" s="1182" t="str">
        <f>IF(M85&lt;0,"Footnote 11 is N/A - No Data Entry Required","Footnote 11")</f>
        <v>Footnote 11 is N/A - No Data Entry Required</v>
      </c>
      <c r="P75" s="1183"/>
      <c r="Q75" s="1183"/>
      <c r="R75" s="1184"/>
      <c r="S75" s="470"/>
      <c r="T75" s="470"/>
      <c r="U75" s="458"/>
      <c r="W75" s="580"/>
      <c r="X75" s="580"/>
      <c r="Y75" s="579"/>
      <c r="Z75" s="579"/>
      <c r="AB75" s="428" t="s">
        <v>195</v>
      </c>
      <c r="AC75" s="444"/>
      <c r="AD75" s="444"/>
      <c r="AE75" s="444"/>
    </row>
    <row r="76" spans="1:31" ht="13.8" thickTop="1">
      <c r="A76" s="438">
        <v>59</v>
      </c>
      <c r="B76" s="440" t="s">
        <v>45</v>
      </c>
      <c r="C76" s="440"/>
      <c r="D76" s="457">
        <f>Input!$PB$12</f>
        <v>0</v>
      </c>
      <c r="E76" s="457">
        <f>Input!$PC$12</f>
        <v>0</v>
      </c>
      <c r="F76" s="457">
        <f>Input!$PD$12</f>
        <v>0</v>
      </c>
      <c r="G76" s="457">
        <f>Input!$PE$12</f>
        <v>0</v>
      </c>
      <c r="H76" s="457">
        <f>Input!$PF$12</f>
        <v>0</v>
      </c>
      <c r="I76" s="457">
        <f>Input!$PG$12</f>
        <v>0</v>
      </c>
      <c r="J76" s="457">
        <f>Input!$PH$12</f>
        <v>0</v>
      </c>
      <c r="K76" s="457">
        <f>Input!$PI$12</f>
        <v>0</v>
      </c>
      <c r="L76" s="457">
        <f>Input!$PJ$12</f>
        <v>0</v>
      </c>
      <c r="M76" s="458">
        <f>D76+E76+F76+G76+H76+I76+J76+K76+L76</f>
        <v>0</v>
      </c>
      <c r="N76" s="440"/>
      <c r="O76" s="581" t="s">
        <v>202</v>
      </c>
      <c r="P76" s="582"/>
      <c r="Q76" s="583"/>
      <c r="R76" s="584" t="str">
        <f>IF($M$85&lt;0,"N/A",$M$85)</f>
        <v>N/A</v>
      </c>
      <c r="S76" s="470"/>
      <c r="T76" s="470"/>
      <c r="U76" s="458"/>
      <c r="W76" s="580"/>
      <c r="X76" s="580"/>
      <c r="Y76" s="580"/>
      <c r="Z76" s="580"/>
      <c r="AC76" s="444"/>
      <c r="AD76" s="444"/>
      <c r="AE76" s="444"/>
    </row>
    <row r="77" spans="1:31">
      <c r="A77" s="438">
        <v>60</v>
      </c>
      <c r="B77" s="440" t="s">
        <v>46</v>
      </c>
      <c r="C77" s="440"/>
      <c r="D77" s="457">
        <f>Input!$PK$12</f>
        <v>0</v>
      </c>
      <c r="E77" s="457">
        <f>Input!$PL$12</f>
        <v>0</v>
      </c>
      <c r="F77" s="457">
        <f>Input!$PM$12</f>
        <v>0</v>
      </c>
      <c r="G77" s="457">
        <f>Input!$PN$12</f>
        <v>0</v>
      </c>
      <c r="H77" s="457">
        <f>Input!$PO$12</f>
        <v>0</v>
      </c>
      <c r="I77" s="457">
        <f>Input!$PP$12</f>
        <v>0</v>
      </c>
      <c r="J77" s="457">
        <f>Input!$PQ$12</f>
        <v>0</v>
      </c>
      <c r="K77" s="457">
        <f>Input!$PR$12</f>
        <v>-8672685</v>
      </c>
      <c r="L77" s="457">
        <f>Input!$PS$12</f>
        <v>6892213</v>
      </c>
      <c r="M77" s="458">
        <f>D77+E77+F77+G77+H77+I77+J77+K77+L77</f>
        <v>-1780472</v>
      </c>
      <c r="N77" s="440"/>
      <c r="O77" s="585" t="s">
        <v>203</v>
      </c>
      <c r="P77" s="470"/>
      <c r="Q77" s="470"/>
      <c r="R77" s="586">
        <f>Input!$UB$12</f>
        <v>0</v>
      </c>
      <c r="S77" s="470"/>
      <c r="T77" s="470"/>
      <c r="U77" s="458"/>
      <c r="W77" s="580"/>
      <c r="X77" s="580"/>
      <c r="Y77" s="580"/>
      <c r="Z77" s="580"/>
      <c r="AC77" s="444"/>
      <c r="AD77" s="444"/>
      <c r="AE77" s="444"/>
    </row>
    <row r="78" spans="1:31">
      <c r="A78" s="438">
        <v>61</v>
      </c>
      <c r="B78" s="526" t="s">
        <v>3</v>
      </c>
      <c r="C78" s="526"/>
      <c r="D78" s="465">
        <f t="shared" ref="D78:L78" si="20">SUM(D74:D77)</f>
        <v>-1873207</v>
      </c>
      <c r="E78" s="465">
        <f t="shared" si="20"/>
        <v>3967887</v>
      </c>
      <c r="F78" s="465">
        <f t="shared" si="20"/>
        <v>2651801</v>
      </c>
      <c r="G78" s="465">
        <f t="shared" si="20"/>
        <v>-11020210</v>
      </c>
      <c r="H78" s="465">
        <f t="shared" si="20"/>
        <v>-378221</v>
      </c>
      <c r="I78" s="465">
        <f t="shared" si="20"/>
        <v>0</v>
      </c>
      <c r="J78" s="465">
        <f t="shared" si="20"/>
        <v>-18267852</v>
      </c>
      <c r="K78" s="465">
        <f t="shared" si="20"/>
        <v>-772379</v>
      </c>
      <c r="L78" s="465">
        <f t="shared" si="20"/>
        <v>6892213</v>
      </c>
      <c r="M78" s="465">
        <f>D78+E78+F78+G78+H78+I78+J78+K78+L78</f>
        <v>-18799968</v>
      </c>
      <c r="N78" s="440"/>
      <c r="O78" s="585" t="s">
        <v>204</v>
      </c>
      <c r="Q78" s="470"/>
      <c r="R78" s="587" t="str">
        <f>IF($M$85&lt;0,"",$R$76-$R$77)</f>
        <v/>
      </c>
      <c r="S78" s="470"/>
      <c r="T78" s="470"/>
      <c r="U78" s="458"/>
      <c r="W78" s="580"/>
      <c r="X78" s="580"/>
      <c r="Y78" s="580"/>
      <c r="Z78" s="580"/>
      <c r="AC78" s="444"/>
      <c r="AD78" s="444"/>
      <c r="AE78" s="444"/>
    </row>
    <row r="79" spans="1:31">
      <c r="A79" s="438">
        <v>62</v>
      </c>
      <c r="B79" s="440"/>
      <c r="C79" s="440"/>
      <c r="D79" s="458"/>
      <c r="E79" s="458"/>
      <c r="F79" s="458"/>
      <c r="G79" s="458"/>
      <c r="H79" s="458"/>
      <c r="I79" s="458"/>
      <c r="J79" s="458"/>
      <c r="K79" s="458"/>
      <c r="L79" s="458"/>
      <c r="M79" s="458"/>
      <c r="N79" s="440"/>
      <c r="O79" s="588"/>
      <c r="Q79" s="470"/>
      <c r="R79" s="589"/>
      <c r="S79" s="470"/>
      <c r="T79" s="470"/>
      <c r="U79" s="458"/>
      <c r="W79" s="580"/>
      <c r="X79" s="580"/>
      <c r="Y79" s="580"/>
      <c r="Z79" s="580"/>
      <c r="AC79" s="444"/>
      <c r="AD79" s="444"/>
      <c r="AE79" s="444"/>
    </row>
    <row r="80" spans="1:31">
      <c r="A80" s="438">
        <v>63</v>
      </c>
      <c r="B80" s="449" t="s">
        <v>24</v>
      </c>
      <c r="C80" s="449"/>
      <c r="D80" s="458"/>
      <c r="E80" s="458"/>
      <c r="F80" s="458"/>
      <c r="G80" s="458"/>
      <c r="H80" s="458"/>
      <c r="I80" s="458"/>
      <c r="J80" s="458"/>
      <c r="K80" s="458"/>
      <c r="L80" s="458"/>
      <c r="M80" s="458"/>
      <c r="N80" s="440"/>
      <c r="O80" s="585" t="s">
        <v>205</v>
      </c>
      <c r="Q80" s="470"/>
      <c r="R80" s="586">
        <f>Input!$UC$12</f>
        <v>0</v>
      </c>
      <c r="S80" s="470"/>
      <c r="T80" s="470"/>
      <c r="U80" s="470"/>
      <c r="W80" s="579"/>
      <c r="X80" s="579"/>
      <c r="Y80" s="580"/>
      <c r="Z80" s="580"/>
      <c r="AC80" s="444"/>
      <c r="AD80" s="444"/>
      <c r="AE80" s="444"/>
    </row>
    <row r="81" spans="1:31">
      <c r="A81" s="438">
        <v>64</v>
      </c>
      <c r="B81" s="440" t="s">
        <v>47</v>
      </c>
      <c r="C81" s="440"/>
      <c r="D81" s="457">
        <f>Input!$PT$12</f>
        <v>0</v>
      </c>
      <c r="E81" s="457">
        <f>Input!$PU$12</f>
        <v>0</v>
      </c>
      <c r="F81" s="457">
        <f>Input!$PV$12</f>
        <v>0</v>
      </c>
      <c r="G81" s="457">
        <f>Input!$PW$12</f>
        <v>0</v>
      </c>
      <c r="H81" s="457">
        <f>Input!$PX$12</f>
        <v>0</v>
      </c>
      <c r="I81" s="457">
        <f>Input!$PY$12</f>
        <v>0</v>
      </c>
      <c r="J81" s="457">
        <f>Input!$PZ$12</f>
        <v>0</v>
      </c>
      <c r="K81" s="457">
        <f>Input!$QA$12</f>
        <v>0</v>
      </c>
      <c r="L81" s="457">
        <f>Input!$QB$12</f>
        <v>0</v>
      </c>
      <c r="M81" s="458">
        <f>D81+E81+F81+G81+H81+I81+J81+K81+L81</f>
        <v>0</v>
      </c>
      <c r="N81" s="440"/>
      <c r="O81" s="590" t="s">
        <v>206</v>
      </c>
      <c r="R81" s="591"/>
      <c r="S81" s="470"/>
      <c r="T81" s="470"/>
      <c r="Y81" s="580"/>
      <c r="Z81" s="580"/>
      <c r="AC81" s="444"/>
      <c r="AD81" s="444"/>
      <c r="AE81" s="444"/>
    </row>
    <row r="82" spans="1:31">
      <c r="A82" s="438">
        <v>65</v>
      </c>
      <c r="B82" s="440" t="s">
        <v>48</v>
      </c>
      <c r="C82" s="440"/>
      <c r="D82" s="457">
        <f>Input!$QC$12</f>
        <v>0</v>
      </c>
      <c r="E82" s="457">
        <f>Input!$QD$12</f>
        <v>0</v>
      </c>
      <c r="F82" s="457">
        <f>Input!$QE$12</f>
        <v>0</v>
      </c>
      <c r="G82" s="457">
        <f>Input!$QF$12</f>
        <v>0</v>
      </c>
      <c r="H82" s="457">
        <f>Input!$QG$12</f>
        <v>0</v>
      </c>
      <c r="I82" s="457">
        <f>Input!$QH$12</f>
        <v>0</v>
      </c>
      <c r="J82" s="457">
        <f>Input!$QI$12</f>
        <v>0</v>
      </c>
      <c r="K82" s="457">
        <f>Input!$QJ$12</f>
        <v>0</v>
      </c>
      <c r="L82" s="457">
        <f>Input!$QK$12</f>
        <v>0</v>
      </c>
      <c r="M82" s="458">
        <f>D82+E82+F82+G82+H82+I82+J82+K82+L82</f>
        <v>0</v>
      </c>
      <c r="N82" s="440"/>
      <c r="O82" s="585" t="s">
        <v>207</v>
      </c>
      <c r="R82" s="587" t="str">
        <f>IFERROR($R$78-$R$80,"")</f>
        <v/>
      </c>
      <c r="Y82" s="580"/>
      <c r="Z82" s="440"/>
      <c r="AA82" s="442"/>
      <c r="AB82" s="442"/>
      <c r="AC82" s="444"/>
      <c r="AD82" s="444"/>
      <c r="AE82" s="444"/>
    </row>
    <row r="83" spans="1:31">
      <c r="A83" s="438">
        <v>66</v>
      </c>
      <c r="B83" s="526" t="s">
        <v>3</v>
      </c>
      <c r="C83" s="526"/>
      <c r="D83" s="465">
        <f t="shared" ref="D83:L83" si="21">SUM(D81:D82)</f>
        <v>0</v>
      </c>
      <c r="E83" s="465">
        <f t="shared" si="21"/>
        <v>0</v>
      </c>
      <c r="F83" s="465">
        <f t="shared" si="21"/>
        <v>0</v>
      </c>
      <c r="G83" s="465">
        <f t="shared" si="21"/>
        <v>0</v>
      </c>
      <c r="H83" s="465">
        <f t="shared" si="21"/>
        <v>0</v>
      </c>
      <c r="I83" s="465">
        <f t="shared" si="21"/>
        <v>0</v>
      </c>
      <c r="J83" s="465">
        <f t="shared" si="21"/>
        <v>0</v>
      </c>
      <c r="K83" s="465">
        <f t="shared" si="21"/>
        <v>0</v>
      </c>
      <c r="L83" s="465">
        <f t="shared" si="21"/>
        <v>0</v>
      </c>
      <c r="M83" s="465">
        <f>D83+E83+F83+G83+H83+I83+J83+K83+L83</f>
        <v>0</v>
      </c>
      <c r="N83" s="440"/>
      <c r="O83" s="588"/>
      <c r="R83" s="591"/>
      <c r="Y83" s="449"/>
      <c r="Z83" s="592"/>
      <c r="AA83" s="532"/>
      <c r="AB83" s="463"/>
      <c r="AC83" s="444"/>
      <c r="AD83" s="444"/>
      <c r="AE83" s="444"/>
    </row>
    <row r="84" spans="1:31" ht="13.8" thickBot="1">
      <c r="A84" s="438">
        <v>67</v>
      </c>
      <c r="B84" s="440"/>
      <c r="C84" s="440"/>
      <c r="D84" s="458"/>
      <c r="E84" s="458"/>
      <c r="F84" s="458"/>
      <c r="G84" s="458"/>
      <c r="H84" s="458"/>
      <c r="I84" s="458"/>
      <c r="J84" s="458"/>
      <c r="K84" s="458"/>
      <c r="L84" s="458"/>
      <c r="M84" s="458"/>
      <c r="N84" s="440"/>
      <c r="O84" s="593" t="s">
        <v>208</v>
      </c>
      <c r="P84" s="594"/>
      <c r="Q84" s="594"/>
      <c r="R84" s="595" t="str">
        <f>IFERROR((R82+R80)-R78,"")</f>
        <v/>
      </c>
      <c r="Y84" s="442"/>
      <c r="Z84" s="592"/>
      <c r="AA84" s="532"/>
      <c r="AB84" s="596"/>
      <c r="AC84" s="444"/>
      <c r="AD84" s="444"/>
      <c r="AE84" s="444"/>
    </row>
    <row r="85" spans="1:31" ht="13.8" thickTop="1">
      <c r="A85" s="438">
        <v>68</v>
      </c>
      <c r="B85" s="526" t="s">
        <v>628</v>
      </c>
      <c r="C85" s="526"/>
      <c r="D85" s="465">
        <f t="shared" ref="D85:L85" si="22">D57-D71+D78+D83</f>
        <v>1037932</v>
      </c>
      <c r="E85" s="465">
        <f t="shared" si="22"/>
        <v>3231991</v>
      </c>
      <c r="F85" s="465">
        <f t="shared" si="22"/>
        <v>1026806</v>
      </c>
      <c r="G85" s="465">
        <f t="shared" si="22"/>
        <v>634690</v>
      </c>
      <c r="H85" s="465">
        <f t="shared" si="22"/>
        <v>-377832</v>
      </c>
      <c r="I85" s="465">
        <f t="shared" si="22"/>
        <v>3</v>
      </c>
      <c r="J85" s="465">
        <f t="shared" si="22"/>
        <v>-22976891</v>
      </c>
      <c r="K85" s="465">
        <f t="shared" si="22"/>
        <v>0</v>
      </c>
      <c r="L85" s="465">
        <f t="shared" si="22"/>
        <v>6892213</v>
      </c>
      <c r="M85" s="465">
        <f>D85+E85+F85+G85+H85+I85+J85+K85+L85</f>
        <v>-10531088</v>
      </c>
      <c r="N85" s="440"/>
      <c r="Y85" s="442"/>
      <c r="Z85" s="592"/>
      <c r="AA85" s="532"/>
      <c r="AB85" s="596"/>
      <c r="AC85" s="444"/>
      <c r="AD85" s="444"/>
      <c r="AE85" s="444"/>
    </row>
    <row r="86" spans="1:31">
      <c r="A86" s="438">
        <v>69</v>
      </c>
      <c r="B86" s="449"/>
      <c r="C86" s="449"/>
      <c r="D86" s="458"/>
      <c r="E86" s="458"/>
      <c r="F86" s="458"/>
      <c r="G86" s="458"/>
      <c r="H86" s="458"/>
      <c r="I86" s="458"/>
      <c r="J86" s="458"/>
      <c r="K86" s="458"/>
      <c r="L86" s="458"/>
      <c r="M86" s="458"/>
      <c r="N86" s="440"/>
      <c r="Y86" s="442"/>
      <c r="Z86" s="592"/>
      <c r="AA86" s="532"/>
      <c r="AB86" s="596"/>
      <c r="AC86" s="444"/>
      <c r="AD86" s="444"/>
      <c r="AE86" s="444"/>
    </row>
    <row r="87" spans="1:31">
      <c r="A87" s="438">
        <v>70</v>
      </c>
      <c r="B87" s="441" t="s">
        <v>64</v>
      </c>
      <c r="C87" s="441"/>
      <c r="D87" s="457">
        <f>Input!$QL$12</f>
        <v>0</v>
      </c>
      <c r="E87" s="457">
        <f>Input!$QM$12</f>
        <v>0</v>
      </c>
      <c r="F87" s="457">
        <f>Input!$QN$12</f>
        <v>0</v>
      </c>
      <c r="G87" s="457">
        <f>Input!$QO$12</f>
        <v>0</v>
      </c>
      <c r="H87" s="457">
        <f>Input!$QP$12</f>
        <v>0</v>
      </c>
      <c r="I87" s="457">
        <f>Input!$QQ$12</f>
        <v>0</v>
      </c>
      <c r="J87" s="457">
        <f>Input!$QR$12</f>
        <v>0</v>
      </c>
      <c r="K87" s="457">
        <f>Input!$QS$12</f>
        <v>0</v>
      </c>
      <c r="L87" s="457">
        <f>Input!$QT$12</f>
        <v>0</v>
      </c>
      <c r="M87" s="458">
        <f>D87+E87+F87+G87+H87+I87+J87+K87+L87</f>
        <v>0</v>
      </c>
      <c r="N87" s="440"/>
      <c r="Y87" s="442"/>
      <c r="Z87" s="592"/>
      <c r="AA87" s="532"/>
      <c r="AB87" s="596"/>
      <c r="AC87" s="444"/>
      <c r="AD87" s="444"/>
      <c r="AE87" s="444"/>
    </row>
    <row r="88" spans="1:31">
      <c r="A88" s="438">
        <v>72</v>
      </c>
      <c r="B88" s="440" t="s">
        <v>65</v>
      </c>
      <c r="C88" s="440"/>
      <c r="D88" s="457">
        <f>Input!$QU$12</f>
        <v>0</v>
      </c>
      <c r="E88" s="457">
        <f>Input!$QV$12</f>
        <v>0</v>
      </c>
      <c r="F88" s="457">
        <f>Input!$QW$12</f>
        <v>0</v>
      </c>
      <c r="G88" s="457">
        <f>Input!$QX$12</f>
        <v>0</v>
      </c>
      <c r="H88" s="457">
        <f>Input!$QY$12</f>
        <v>0</v>
      </c>
      <c r="I88" s="457">
        <f>Input!$QZ$12</f>
        <v>0</v>
      </c>
      <c r="J88" s="457">
        <f>Input!$RA$12</f>
        <v>0</v>
      </c>
      <c r="K88" s="457">
        <f>Input!$RB$12</f>
        <v>0</v>
      </c>
      <c r="L88" s="457">
        <f>Input!$RC$12</f>
        <v>-7043697</v>
      </c>
      <c r="M88" s="458">
        <f>D88+E88+F88+G88+H88+I88+J88+K88+L88</f>
        <v>-7043697</v>
      </c>
      <c r="N88" s="440"/>
      <c r="O88" s="446"/>
      <c r="P88" s="446"/>
      <c r="Y88" s="442"/>
      <c r="Z88" s="592"/>
      <c r="AA88" s="532"/>
      <c r="AB88" s="596"/>
      <c r="AC88" s="444"/>
      <c r="AD88" s="444"/>
      <c r="AE88" s="444"/>
    </row>
    <row r="89" spans="1:31" s="428" customFormat="1">
      <c r="A89" s="439"/>
      <c r="B89" s="440" t="s">
        <v>173</v>
      </c>
      <c r="C89" s="440"/>
      <c r="D89" s="457">
        <f>Input!$RD$12</f>
        <v>0</v>
      </c>
      <c r="E89" s="457">
        <f>Input!$RE$12</f>
        <v>0</v>
      </c>
      <c r="F89" s="457">
        <f>Input!$RF$12</f>
        <v>0</v>
      </c>
      <c r="G89" s="457">
        <f>Input!$RG$12</f>
        <v>0</v>
      </c>
      <c r="H89" s="457">
        <f>Input!$RH$12</f>
        <v>0</v>
      </c>
      <c r="I89" s="457">
        <f>Input!$RI$12</f>
        <v>0</v>
      </c>
      <c r="J89" s="457">
        <f>Input!$RJ$12</f>
        <v>0</v>
      </c>
      <c r="K89" s="457">
        <f>Input!$RK$12</f>
        <v>0</v>
      </c>
      <c r="L89" s="457">
        <f>Input!$RL$12</f>
        <v>-28478</v>
      </c>
      <c r="M89" s="458">
        <f t="shared" ref="M89:M91" si="23">D89+E89+F89+G89+H89+I89+J89+K89+L89</f>
        <v>-28478</v>
      </c>
      <c r="N89" s="440"/>
      <c r="O89" s="1188" t="s">
        <v>1313</v>
      </c>
      <c r="P89" s="1189"/>
      <c r="Q89" s="1189"/>
      <c r="R89" s="1189"/>
      <c r="S89" s="1189"/>
      <c r="T89" s="1189"/>
      <c r="U89" s="1190"/>
      <c r="Y89" s="442"/>
      <c r="Z89" s="592"/>
      <c r="AA89" s="532"/>
      <c r="AB89" s="596"/>
    </row>
    <row r="90" spans="1:31" s="428" customFormat="1">
      <c r="A90" s="439"/>
      <c r="B90" s="440" t="s">
        <v>174</v>
      </c>
      <c r="C90" s="440"/>
      <c r="D90" s="457">
        <f>Input!$RM$12</f>
        <v>0</v>
      </c>
      <c r="E90" s="457">
        <f>Input!$RN$12</f>
        <v>0</v>
      </c>
      <c r="F90" s="457">
        <f>Input!$RO$12</f>
        <v>0</v>
      </c>
      <c r="G90" s="457">
        <f>Input!$RP$12</f>
        <v>0</v>
      </c>
      <c r="H90" s="457">
        <f>Input!$RQ$12</f>
        <v>0</v>
      </c>
      <c r="I90" s="457">
        <f>Input!$RR$12</f>
        <v>0</v>
      </c>
      <c r="J90" s="457">
        <f>Input!$RS$12</f>
        <v>0</v>
      </c>
      <c r="K90" s="457">
        <f>Input!$RT$12</f>
        <v>0</v>
      </c>
      <c r="L90" s="457">
        <f>Input!$RU$12</f>
        <v>0</v>
      </c>
      <c r="M90" s="458">
        <f t="shared" si="23"/>
        <v>0</v>
      </c>
      <c r="N90" s="440"/>
      <c r="O90" s="597" t="s">
        <v>209</v>
      </c>
      <c r="P90" s="598"/>
      <c r="Q90" s="597" t="s">
        <v>210</v>
      </c>
      <c r="R90" s="598"/>
      <c r="S90" s="491"/>
      <c r="T90" s="597" t="s">
        <v>211</v>
      </c>
      <c r="U90" s="598"/>
      <c r="Y90" s="442"/>
      <c r="Z90" s="592"/>
      <c r="AA90" s="532"/>
      <c r="AB90" s="596"/>
    </row>
    <row r="91" spans="1:31" s="428" customFormat="1">
      <c r="A91" s="439"/>
      <c r="B91" s="440" t="s">
        <v>175</v>
      </c>
      <c r="C91" s="440"/>
      <c r="D91" s="457">
        <f>Input!$RV$12</f>
        <v>0</v>
      </c>
      <c r="E91" s="457">
        <f>Input!$RW$12</f>
        <v>0</v>
      </c>
      <c r="F91" s="457">
        <f>Input!$RX$12</f>
        <v>0</v>
      </c>
      <c r="G91" s="457">
        <f>Input!$RY$12</f>
        <v>0</v>
      </c>
      <c r="H91" s="457">
        <f>Input!$RZ$12</f>
        <v>0</v>
      </c>
      <c r="I91" s="457">
        <f>Input!$SA$12</f>
        <v>0</v>
      </c>
      <c r="J91" s="457">
        <f>Input!$SB$12</f>
        <v>0</v>
      </c>
      <c r="K91" s="457">
        <f>Input!$SC$12</f>
        <v>0</v>
      </c>
      <c r="L91" s="457">
        <f>Input!$SD$12</f>
        <v>55868</v>
      </c>
      <c r="M91" s="458">
        <f t="shared" si="23"/>
        <v>55868</v>
      </c>
      <c r="N91" s="440"/>
      <c r="O91" s="475"/>
      <c r="P91" s="496"/>
      <c r="Q91" s="475"/>
      <c r="R91" s="496"/>
      <c r="T91" s="475"/>
      <c r="U91" s="496"/>
      <c r="Y91" s="442"/>
      <c r="Z91" s="592"/>
      <c r="AA91" s="532"/>
      <c r="AB91" s="596"/>
    </row>
    <row r="92" spans="1:31" s="428" customFormat="1">
      <c r="A92" s="439"/>
      <c r="B92" s="440" t="s">
        <v>66</v>
      </c>
      <c r="C92" s="440"/>
      <c r="D92" s="457">
        <f>Input!$SE$12</f>
        <v>669157</v>
      </c>
      <c r="E92" s="457">
        <f>Input!$SF$12</f>
        <v>263990</v>
      </c>
      <c r="F92" s="457">
        <f>Input!$SG$12</f>
        <v>55299</v>
      </c>
      <c r="G92" s="457">
        <f>Input!$SH$12</f>
        <v>13427651</v>
      </c>
      <c r="H92" s="457">
        <f>Input!$SI$12</f>
        <v>0</v>
      </c>
      <c r="I92" s="457">
        <f>Input!$SJ$12</f>
        <v>0</v>
      </c>
      <c r="J92" s="457">
        <f>Input!$SK$12</f>
        <v>13134110</v>
      </c>
      <c r="K92" s="457">
        <f>Input!$SL$12</f>
        <v>0</v>
      </c>
      <c r="L92" s="457">
        <f>Input!$SM$12</f>
        <v>0</v>
      </c>
      <c r="M92" s="458">
        <f>D92+E92+F92+G92+H92+I92+J92+K92+L92</f>
        <v>27550207</v>
      </c>
      <c r="N92" s="440"/>
      <c r="O92" s="1191" t="str">
        <f>Input!UF$12</f>
        <v>Anju Motwani</v>
      </c>
      <c r="P92" s="1192"/>
      <c r="Q92" s="1191" t="str">
        <f>Input!$UG$12</f>
        <v>352-871-1084</v>
      </c>
      <c r="R92" s="1192"/>
      <c r="T92" s="1193" t="str">
        <f>HYPERLINK("Mailto:"&amp;Input!$UH$12,Input!$UH$12)</f>
        <v>anju.motwani@tstc.edu</v>
      </c>
      <c r="U92" s="1192"/>
      <c r="Y92" s="442"/>
      <c r="Z92" s="592"/>
      <c r="AA92" s="543"/>
      <c r="AB92" s="596"/>
    </row>
    <row r="93" spans="1:31" ht="13.8" thickBot="1">
      <c r="B93" s="599" t="s">
        <v>57</v>
      </c>
      <c r="C93" s="599"/>
      <c r="D93" s="600">
        <f t="shared" ref="D93:K93" si="24">SUM(D85:D92)</f>
        <v>1707089</v>
      </c>
      <c r="E93" s="600">
        <f t="shared" si="24"/>
        <v>3495981</v>
      </c>
      <c r="F93" s="600">
        <f t="shared" si="24"/>
        <v>1082105</v>
      </c>
      <c r="G93" s="600">
        <f t="shared" si="24"/>
        <v>14062341</v>
      </c>
      <c r="H93" s="600">
        <f t="shared" si="24"/>
        <v>-377832</v>
      </c>
      <c r="I93" s="600">
        <f t="shared" si="24"/>
        <v>3</v>
      </c>
      <c r="J93" s="600">
        <f t="shared" si="24"/>
        <v>-9842781</v>
      </c>
      <c r="K93" s="600">
        <f t="shared" si="24"/>
        <v>0</v>
      </c>
      <c r="L93" s="600">
        <f>SUM(L85:L92)</f>
        <v>-124094</v>
      </c>
      <c r="M93" s="600">
        <f>D93+E93+F93+G93+H93+I93+J93+K93+L93</f>
        <v>10002812</v>
      </c>
      <c r="N93" s="440"/>
      <c r="O93" s="475"/>
      <c r="U93" s="496"/>
      <c r="Y93" s="442"/>
      <c r="Z93" s="592"/>
      <c r="AA93" s="543"/>
      <c r="AB93" s="596"/>
      <c r="AC93" s="444"/>
      <c r="AD93" s="444"/>
      <c r="AE93" s="444"/>
    </row>
    <row r="94" spans="1:31" ht="13.8" thickTop="1">
      <c r="C94" s="440"/>
      <c r="D94" s="601"/>
      <c r="E94" s="601"/>
      <c r="F94" s="601"/>
      <c r="G94" s="601"/>
      <c r="H94" s="601"/>
      <c r="I94" s="601"/>
      <c r="J94" s="601"/>
      <c r="K94" s="601"/>
      <c r="L94" s="601"/>
      <c r="M94" s="602"/>
      <c r="N94" s="440"/>
      <c r="O94" s="1179" t="s">
        <v>212</v>
      </c>
      <c r="P94" s="1180"/>
      <c r="Q94" s="1180"/>
      <c r="R94" s="1180"/>
      <c r="S94" s="1180"/>
      <c r="T94" s="1180"/>
      <c r="U94" s="1181"/>
      <c r="Y94" s="442"/>
      <c r="Z94" s="603"/>
      <c r="AA94" s="543"/>
      <c r="AB94" s="596"/>
      <c r="AC94" s="444"/>
      <c r="AD94" s="444"/>
      <c r="AE94" s="444"/>
    </row>
    <row r="95" spans="1:31">
      <c r="B95" s="440" t="s">
        <v>1333</v>
      </c>
      <c r="C95" s="441"/>
      <c r="D95" s="601"/>
      <c r="E95" s="601"/>
      <c r="F95" s="601"/>
      <c r="G95" s="601"/>
      <c r="H95" s="601"/>
      <c r="I95" s="601"/>
      <c r="J95" s="601"/>
      <c r="K95" s="601"/>
      <c r="L95" s="601"/>
      <c r="M95" s="602"/>
      <c r="N95" s="440"/>
      <c r="O95" s="1179"/>
      <c r="P95" s="1180"/>
      <c r="Q95" s="1180"/>
      <c r="R95" s="1180"/>
      <c r="S95" s="1180"/>
      <c r="T95" s="1180"/>
      <c r="U95" s="1181"/>
      <c r="Y95" s="442"/>
      <c r="Z95" s="442"/>
      <c r="AA95" s="604"/>
      <c r="AB95" s="605"/>
      <c r="AC95" s="444"/>
      <c r="AD95" s="444"/>
      <c r="AE95" s="444"/>
    </row>
    <row r="96" spans="1:31">
      <c r="B96" s="441" t="s">
        <v>79</v>
      </c>
      <c r="C96" s="440"/>
      <c r="D96" s="601"/>
      <c r="E96" s="601"/>
      <c r="F96" s="601"/>
      <c r="G96" s="601"/>
      <c r="H96" s="601"/>
      <c r="I96" s="601"/>
      <c r="J96" s="601"/>
      <c r="K96" s="601"/>
      <c r="L96" s="601"/>
      <c r="M96" s="602"/>
      <c r="N96" s="440"/>
      <c r="O96" s="503"/>
      <c r="P96" s="504"/>
      <c r="Q96" s="504"/>
      <c r="R96" s="504"/>
      <c r="S96" s="504"/>
      <c r="T96" s="504"/>
      <c r="U96" s="606"/>
      <c r="Y96" s="442"/>
      <c r="Z96" s="442"/>
      <c r="AA96" s="442"/>
      <c r="AB96" s="442"/>
      <c r="AC96" s="444"/>
      <c r="AD96" s="444"/>
      <c r="AE96" s="444"/>
    </row>
    <row r="97" spans="2:31">
      <c r="B97" s="428" t="s">
        <v>1280</v>
      </c>
      <c r="C97" s="440"/>
      <c r="D97" s="601"/>
      <c r="E97" s="601"/>
      <c r="F97" s="601"/>
      <c r="G97" s="601"/>
      <c r="H97" s="601"/>
      <c r="I97" s="601"/>
      <c r="J97" s="601"/>
      <c r="K97" s="601"/>
      <c r="L97" s="601"/>
      <c r="M97" s="602"/>
      <c r="N97" s="440"/>
      <c r="Y97" s="442"/>
      <c r="AC97" s="444"/>
      <c r="AD97" s="444"/>
      <c r="AE97" s="444"/>
    </row>
    <row r="98" spans="2:31">
      <c r="B98" s="440"/>
      <c r="C98" s="440"/>
      <c r="D98" s="601"/>
      <c r="E98" s="601"/>
      <c r="F98" s="601"/>
      <c r="G98" s="601"/>
      <c r="H98" s="601"/>
      <c r="I98" s="601"/>
      <c r="J98" s="601"/>
      <c r="K98" s="601"/>
      <c r="L98" s="601"/>
      <c r="M98" s="602"/>
      <c r="N98" s="440"/>
      <c r="O98" s="424"/>
      <c r="AC98" s="444"/>
      <c r="AD98" s="444"/>
      <c r="AE98" s="444"/>
    </row>
    <row r="99" spans="2:31">
      <c r="B99" s="440"/>
      <c r="C99" s="440"/>
      <c r="D99" s="440"/>
      <c r="E99" s="440"/>
      <c r="F99" s="440"/>
      <c r="G99" s="440"/>
      <c r="H99" s="440"/>
      <c r="I99" s="440"/>
      <c r="J99" s="440"/>
      <c r="K99" s="440"/>
      <c r="L99" s="440"/>
      <c r="M99" s="607" t="s">
        <v>93</v>
      </c>
      <c r="N99" s="440"/>
      <c r="O99" s="608"/>
      <c r="AC99" s="444"/>
      <c r="AD99" s="444"/>
      <c r="AE99" s="444"/>
    </row>
    <row r="100" spans="2:31">
      <c r="B100" s="428" t="s">
        <v>1281</v>
      </c>
      <c r="C100" s="440"/>
      <c r="D100" s="440"/>
      <c r="E100" s="440"/>
      <c r="F100" s="440"/>
      <c r="G100" s="440"/>
      <c r="H100" s="440"/>
      <c r="I100" s="440"/>
      <c r="J100" s="440"/>
      <c r="K100" s="440"/>
      <c r="L100" s="440"/>
      <c r="M100" s="457">
        <f>Input!$SN$12</f>
        <v>10002812</v>
      </c>
      <c r="N100" s="440"/>
      <c r="O100" s="608"/>
      <c r="AC100" s="444"/>
      <c r="AD100" s="444"/>
      <c r="AE100" s="444"/>
    </row>
    <row r="101" spans="2:31">
      <c r="B101" s="440" t="s">
        <v>92</v>
      </c>
      <c r="C101" s="440"/>
      <c r="D101" s="440"/>
      <c r="E101" s="440"/>
      <c r="F101" s="440"/>
      <c r="G101" s="440"/>
      <c r="H101" s="440"/>
      <c r="I101" s="440"/>
      <c r="J101" s="440"/>
      <c r="K101" s="440"/>
      <c r="L101" s="440"/>
      <c r="M101" s="609">
        <f>M93-M100</f>
        <v>0</v>
      </c>
      <c r="N101" s="440"/>
      <c r="O101" s="608"/>
      <c r="AC101" s="444"/>
      <c r="AD101" s="444"/>
      <c r="AE101" s="444"/>
    </row>
    <row r="102" spans="2:31">
      <c r="B102" s="440"/>
      <c r="C102" s="440"/>
      <c r="D102" s="440"/>
      <c r="E102" s="440"/>
      <c r="F102" s="440"/>
      <c r="G102" s="440"/>
      <c r="H102" s="440"/>
      <c r="I102" s="440"/>
      <c r="J102" s="440"/>
      <c r="K102" s="440"/>
      <c r="L102" s="610" t="str">
        <f>IF($L$119&lt;&gt;Input!$F$12,"Out of Balance","Balanced")</f>
        <v>Balanced</v>
      </c>
      <c r="M102" s="611" t="str">
        <f>IF(M100&lt;&gt;M93,"Out of Balance","Balanced")</f>
        <v>Balanced</v>
      </c>
      <c r="N102" s="440"/>
      <c r="O102" s="608"/>
      <c r="AC102" s="444"/>
      <c r="AD102" s="444"/>
      <c r="AE102" s="444"/>
    </row>
    <row r="103" spans="2:31">
      <c r="B103" s="440"/>
      <c r="C103" s="440"/>
      <c r="D103" s="440"/>
      <c r="E103" s="440"/>
      <c r="F103" s="440"/>
      <c r="G103" s="440"/>
      <c r="H103" s="440"/>
      <c r="I103" s="440"/>
      <c r="J103" s="440"/>
      <c r="K103" s="440"/>
      <c r="L103" s="440"/>
      <c r="M103" s="440"/>
      <c r="N103" s="440"/>
      <c r="O103" s="424"/>
      <c r="AC103" s="444"/>
      <c r="AD103" s="444"/>
      <c r="AE103" s="444"/>
    </row>
    <row r="104" spans="2:31">
      <c r="B104" s="440"/>
      <c r="C104" s="440"/>
      <c r="D104" s="440"/>
      <c r="E104" s="440"/>
      <c r="F104" s="440"/>
      <c r="G104" s="440"/>
      <c r="H104" s="440"/>
      <c r="I104" s="440"/>
      <c r="J104" s="440"/>
      <c r="K104" s="440"/>
      <c r="L104" s="440"/>
      <c r="M104" s="440"/>
      <c r="N104" s="440"/>
      <c r="O104" s="424"/>
      <c r="AC104" s="444"/>
      <c r="AD104" s="444"/>
      <c r="AE104" s="444"/>
    </row>
    <row r="105" spans="2:31">
      <c r="B105" s="428"/>
      <c r="C105" s="428"/>
      <c r="D105" s="458">
        <f>SUM($D$10:$D$14)+SUM($D$19:$D$28)+SUM($D$32:$D$41)+$D$47+SUM($D$50:$D$55)+SUM($D$60:$D$70)+SUM($D$74:$D$77)+SUM($D$81:$D$82)+SUM($D$87:$D$92)</f>
        <v>101541027</v>
      </c>
      <c r="E105" s="458">
        <f>SUM($E$10:$E$14)+SUM($E$19:$E$28)+SUM($E$32:$E$41)+$E$47+SUM($E$50:$E$55)+SUM($E$60:$E$70)+SUM($E$74:$E$77)+SUM($E$81:$E$82)+SUM($E$87:$E$92)</f>
        <v>35226343</v>
      </c>
      <c r="F105" s="458">
        <f>SUM($F$10:$F$14)+SUM($F$19:$F$28)+SUM($F$32:$F$41)+$F$47+SUM($F$50:$F$55)+SUM($F$60:$F$70)+SUM($F$74:$F$77)+SUM($F$81:$F$82)+SUM($F$87:$F$92)</f>
        <v>11205929</v>
      </c>
      <c r="G105" s="458">
        <f>SUM($G$10:$G$14)+SUM($G$19:$G$28)+SUM($G$32:$G$41)+$G$47+SUM($G$50:$G$55)+SUM($G$60:$G$70)+SUM($G$74:$G$77)+SUM($G$81:$G$82)+SUM($G$87:$G$92)</f>
        <v>94407035</v>
      </c>
      <c r="H105" s="458">
        <f>SUM($H$10:$H$14)+SUM($H$19:$H$28)+SUM($H$32:$H$41)+$H$47+SUM($H$50:$H$55)+SUM($H$60:$H$70)+SUM($H$74:$H$77)+SUM($H$81:$H$82)+SUM($H$87:$H$92)</f>
        <v>-381544</v>
      </c>
      <c r="I105" s="458">
        <f>SUM($I$10:$I$14)+SUM($I$19:$I$28)+SUM($I$32:$I$41)+$I$47+SUM($I$50:$I$55)+SUM($I$60:$I$70)+SUM($I$74:$I$77)+SUM($I$81:$I$82)+SUM($I$87:$I$92)</f>
        <v>3</v>
      </c>
      <c r="J105" s="458">
        <f>SUM($J$10:$J$14)+SUM($J$19:$J$28)+SUM($J$32:$J$41)+$J$47+SUM($J$50:$J$55)+SUM($J$60:$J$70)+SUM($J$74:$J$77)+SUM($J$81:$J$82)+SUM($J$87:$J$92)</f>
        <v>-294807</v>
      </c>
      <c r="K105" s="458">
        <f>SUM($K$10:$K$14)+SUM($K$19:$K$28)+SUM($K$32:$K$41)+$K$47+SUM($K$50:$K$55)+SUM($K$60:$K$70)+SUM($K$74:$K$77)+SUM($K$81:$K$82)+SUM($K$87:$K$92)</f>
        <v>0</v>
      </c>
      <c r="L105" s="458">
        <f>SUM($L$10:$L$14)+SUM($L$19:$L$28)+SUM($L$32:$L$41)+$L$47+SUM($L$50:$L$55)+SUM($L$60:$L$70)+SUM($L$74:$L$77)+SUM($L$81:$L$82)+SUM($L$87:$L$92)</f>
        <v>-124094</v>
      </c>
      <c r="M105" s="458"/>
      <c r="N105" s="428"/>
      <c r="O105" s="458"/>
      <c r="P105" s="612">
        <f>M18-INT(M18)</f>
        <v>0</v>
      </c>
      <c r="AC105" s="444"/>
      <c r="AD105" s="444"/>
      <c r="AE105" s="444"/>
    </row>
    <row r="106" spans="2:31">
      <c r="B106" s="428"/>
      <c r="C106" s="428"/>
      <c r="D106" s="428"/>
      <c r="E106" s="428"/>
      <c r="F106" s="428"/>
      <c r="G106" s="428"/>
      <c r="H106" s="428"/>
      <c r="I106" s="428"/>
      <c r="J106" s="428"/>
      <c r="K106" s="428"/>
      <c r="L106" s="458">
        <f>SUM($D$105:$L$105)</f>
        <v>241579892</v>
      </c>
      <c r="M106" s="428"/>
      <c r="N106" s="428"/>
      <c r="O106" s="458"/>
      <c r="P106" s="612">
        <f>M31-INT(M31)</f>
        <v>0</v>
      </c>
      <c r="AC106" s="444"/>
      <c r="AD106" s="444"/>
      <c r="AE106" s="444"/>
    </row>
    <row r="107" spans="2:31">
      <c r="B107" s="428"/>
      <c r="C107" s="428"/>
      <c r="D107" s="428"/>
      <c r="E107" s="428"/>
      <c r="F107" s="428"/>
      <c r="G107" s="428"/>
      <c r="H107" s="428"/>
      <c r="I107" s="428"/>
      <c r="J107" s="428" t="s">
        <v>1283</v>
      </c>
      <c r="K107" s="428"/>
      <c r="L107" s="458">
        <f>$M$100</f>
        <v>10002812</v>
      </c>
      <c r="M107" s="428"/>
      <c r="N107" s="428"/>
      <c r="O107" s="458"/>
      <c r="P107" s="612">
        <f>M93-INT(M93)</f>
        <v>0</v>
      </c>
      <c r="AC107" s="444"/>
      <c r="AD107" s="444"/>
      <c r="AE107" s="444"/>
    </row>
    <row r="108" spans="2:31">
      <c r="B108" s="428"/>
      <c r="C108" s="428"/>
      <c r="D108" s="428"/>
      <c r="E108" s="428"/>
      <c r="F108" s="428"/>
      <c r="G108" s="428"/>
      <c r="H108" s="428"/>
      <c r="I108" s="428"/>
      <c r="J108" s="428" t="s">
        <v>1282</v>
      </c>
      <c r="K108" s="428"/>
      <c r="L108" s="470">
        <f>$Q$32</f>
        <v>31345030</v>
      </c>
      <c r="M108" s="428"/>
      <c r="N108" s="428"/>
      <c r="O108" s="458"/>
      <c r="AC108" s="444"/>
      <c r="AD108" s="444"/>
      <c r="AE108" s="444"/>
    </row>
    <row r="109" spans="2:31">
      <c r="B109" s="428"/>
      <c r="C109" s="428"/>
      <c r="D109" s="428"/>
      <c r="E109" s="428"/>
      <c r="F109" s="428"/>
      <c r="G109" s="428"/>
      <c r="H109" s="428"/>
      <c r="I109" s="428"/>
      <c r="J109" s="428" t="s">
        <v>1282</v>
      </c>
      <c r="K109" s="428"/>
      <c r="L109" s="470">
        <f>$R$34</f>
        <v>-16993468</v>
      </c>
      <c r="M109" s="428"/>
      <c r="N109" s="428"/>
      <c r="O109" s="458"/>
      <c r="AC109" s="444"/>
      <c r="AD109" s="444"/>
      <c r="AE109" s="444"/>
    </row>
    <row r="110" spans="2:31">
      <c r="B110" s="428"/>
      <c r="C110" s="428"/>
      <c r="D110" s="428"/>
      <c r="E110" s="428"/>
      <c r="F110" s="428"/>
      <c r="G110" s="428"/>
      <c r="H110" s="428"/>
      <c r="I110" s="428"/>
      <c r="J110" s="428" t="s">
        <v>29</v>
      </c>
      <c r="K110" s="428"/>
      <c r="L110" s="470">
        <f>SUM($P$60:$P$68)</f>
        <v>14416097</v>
      </c>
      <c r="M110" s="428"/>
      <c r="N110" s="428"/>
      <c r="O110" s="458"/>
      <c r="AC110" s="444"/>
      <c r="AD110" s="444"/>
      <c r="AE110" s="444"/>
    </row>
    <row r="111" spans="2:31">
      <c r="B111" s="428"/>
      <c r="C111" s="428"/>
      <c r="D111" s="428"/>
      <c r="E111" s="428"/>
      <c r="F111" s="428"/>
      <c r="G111" s="428"/>
      <c r="H111" s="428"/>
      <c r="I111" s="428"/>
      <c r="J111" s="428" t="s">
        <v>213</v>
      </c>
      <c r="K111" s="428"/>
      <c r="L111" s="458">
        <f>$Q$64</f>
        <v>0</v>
      </c>
      <c r="M111" s="428"/>
      <c r="N111" s="428"/>
      <c r="O111" s="458"/>
      <c r="AC111" s="444"/>
      <c r="AD111" s="444"/>
      <c r="AE111" s="444"/>
    </row>
    <row r="112" spans="2:31">
      <c r="B112" s="428"/>
      <c r="C112" s="428"/>
      <c r="D112" s="428"/>
      <c r="E112" s="428"/>
      <c r="F112" s="428"/>
      <c r="G112" s="428"/>
      <c r="H112" s="428"/>
      <c r="I112" s="428"/>
      <c r="J112" s="428" t="s">
        <v>214</v>
      </c>
      <c r="K112" s="428"/>
      <c r="L112" s="470">
        <f>SUM($V$60:$V$67)</f>
        <v>0</v>
      </c>
      <c r="M112" s="428"/>
      <c r="N112" s="428"/>
      <c r="O112" s="458"/>
      <c r="AC112" s="444"/>
      <c r="AD112" s="444"/>
      <c r="AE112" s="444"/>
    </row>
    <row r="113" spans="1:31">
      <c r="B113" s="428"/>
      <c r="C113" s="428"/>
      <c r="D113" s="428"/>
      <c r="E113" s="428"/>
      <c r="F113" s="428"/>
      <c r="G113" s="428"/>
      <c r="H113" s="428"/>
      <c r="I113" s="428"/>
      <c r="J113" s="428" t="s">
        <v>126</v>
      </c>
      <c r="K113" s="428"/>
      <c r="L113" s="470">
        <f>SUM($W$60:$W$67)</f>
        <v>0</v>
      </c>
      <c r="M113" s="428"/>
      <c r="N113" s="428"/>
      <c r="O113" s="458"/>
      <c r="AC113" s="444"/>
      <c r="AD113" s="444"/>
      <c r="AE113" s="444"/>
    </row>
    <row r="114" spans="1:31">
      <c r="B114" s="428"/>
      <c r="C114" s="428"/>
      <c r="D114" s="428"/>
      <c r="E114" s="428"/>
      <c r="F114" s="428"/>
      <c r="G114" s="428"/>
      <c r="H114" s="428"/>
      <c r="I114" s="428"/>
      <c r="J114" s="428" t="s">
        <v>169</v>
      </c>
      <c r="K114" s="428"/>
      <c r="L114" s="470">
        <f>SUM($AA$60:$AA$68)</f>
        <v>96650337</v>
      </c>
      <c r="M114" s="428"/>
      <c r="N114" s="428"/>
      <c r="O114" s="458"/>
      <c r="AC114" s="444"/>
      <c r="AD114" s="444"/>
      <c r="AE114" s="444"/>
    </row>
    <row r="115" spans="1:31">
      <c r="B115" s="428"/>
      <c r="C115" s="428"/>
      <c r="D115" s="428"/>
      <c r="E115" s="428"/>
      <c r="F115" s="428"/>
      <c r="G115" s="428"/>
      <c r="H115" s="428"/>
      <c r="I115" s="428"/>
      <c r="J115" s="428" t="s">
        <v>215</v>
      </c>
      <c r="K115" s="428"/>
      <c r="L115" s="470">
        <f>$R$77</f>
        <v>0</v>
      </c>
      <c r="M115" s="428"/>
      <c r="N115" s="428"/>
      <c r="O115" s="458"/>
      <c r="AC115" s="444"/>
      <c r="AD115" s="444"/>
      <c r="AE115" s="444"/>
    </row>
    <row r="116" spans="1:31">
      <c r="B116" s="428"/>
      <c r="C116" s="428"/>
      <c r="D116" s="428"/>
      <c r="E116" s="428"/>
      <c r="F116" s="428"/>
      <c r="G116" s="428"/>
      <c r="H116" s="428"/>
      <c r="I116" s="428"/>
      <c r="J116" s="428" t="s">
        <v>215</v>
      </c>
      <c r="K116" s="428"/>
      <c r="L116" s="613">
        <f>$R$80</f>
        <v>0</v>
      </c>
      <c r="M116" s="428"/>
      <c r="N116" s="428"/>
      <c r="O116" s="458"/>
      <c r="AC116" s="444"/>
      <c r="AD116" s="444"/>
      <c r="AE116" s="444"/>
    </row>
    <row r="117" spans="1:31">
      <c r="B117" s="428"/>
      <c r="C117" s="428"/>
      <c r="D117" s="428"/>
      <c r="E117" s="428"/>
      <c r="F117" s="428"/>
      <c r="G117" s="428"/>
      <c r="H117" s="428"/>
      <c r="I117" s="428"/>
      <c r="J117" s="428"/>
      <c r="K117" s="428"/>
      <c r="L117" s="458">
        <f>SUM(L106:L116)</f>
        <v>377000700</v>
      </c>
      <c r="M117" s="428"/>
      <c r="N117" s="428"/>
      <c r="O117" s="458"/>
      <c r="AC117" s="444"/>
      <c r="AD117" s="444"/>
      <c r="AE117" s="444"/>
    </row>
    <row r="118" spans="1:31" s="428" customFormat="1">
      <c r="A118" s="439"/>
      <c r="J118" s="428" t="s">
        <v>1024</v>
      </c>
      <c r="L118" s="504">
        <f>Input!E12</f>
        <v>3634</v>
      </c>
    </row>
    <row r="119" spans="1:31" s="428" customFormat="1">
      <c r="A119" s="439"/>
      <c r="L119" s="609">
        <f>SUM(L117:L118)</f>
        <v>377004334</v>
      </c>
    </row>
  </sheetData>
  <mergeCells count="32">
    <mergeCell ref="G59:K59"/>
    <mergeCell ref="V70:W70"/>
    <mergeCell ref="P71:Q71"/>
    <mergeCell ref="O55:R55"/>
    <mergeCell ref="T55:X55"/>
    <mergeCell ref="P10:P11"/>
    <mergeCell ref="Z55:AB55"/>
    <mergeCell ref="AB56:AB59"/>
    <mergeCell ref="AA56:AA59"/>
    <mergeCell ref="T56:T59"/>
    <mergeCell ref="U56:U59"/>
    <mergeCell ref="V56:V59"/>
    <mergeCell ref="W56:W59"/>
    <mergeCell ref="Z56:Z59"/>
    <mergeCell ref="B6:M6"/>
    <mergeCell ref="B2:F2"/>
    <mergeCell ref="B3:F3"/>
    <mergeCell ref="B4:F4"/>
    <mergeCell ref="P4:Q4"/>
    <mergeCell ref="O94:U95"/>
    <mergeCell ref="O75:R75"/>
    <mergeCell ref="O19:R19"/>
    <mergeCell ref="O89:U89"/>
    <mergeCell ref="O92:P92"/>
    <mergeCell ref="Q92:R92"/>
    <mergeCell ref="T92:U92"/>
    <mergeCell ref="T19:X19"/>
    <mergeCell ref="O56:O59"/>
    <mergeCell ref="P56:P59"/>
    <mergeCell ref="Q56:Q59"/>
    <mergeCell ref="R56:R59"/>
    <mergeCell ref="X56:X59"/>
  </mergeCells>
  <conditionalFormatting sqref="G59:K59">
    <cfRule type="expression" dxfId="78" priority="1">
      <formula>OR($P$105&gt;0,$P$106&lt;&gt;0,$P$107&lt;&gt;0)</formula>
    </cfRule>
  </conditionalFormatting>
  <conditionalFormatting sqref="M101">
    <cfRule type="expression" dxfId="77" priority="9">
      <formula>$M$101&lt;&gt;0</formula>
    </cfRule>
  </conditionalFormatting>
  <conditionalFormatting sqref="M102">
    <cfRule type="expression" dxfId="76" priority="8">
      <formula>$M$93&lt;&gt;$M$100</formula>
    </cfRule>
  </conditionalFormatting>
  <conditionalFormatting sqref="O12">
    <cfRule type="expression" dxfId="75" priority="16">
      <formula>$P$12&lt;&gt;$M$12</formula>
    </cfRule>
  </conditionalFormatting>
  <conditionalFormatting sqref="O13">
    <cfRule type="expression" dxfId="74" priority="27">
      <formula>$P$13&lt;&gt;$M$13</formula>
    </cfRule>
  </conditionalFormatting>
  <conditionalFormatting sqref="P70">
    <cfRule type="expression" dxfId="73" priority="20">
      <formula>$P$69&lt;&gt;$M$69</formula>
    </cfRule>
  </conditionalFormatting>
  <conditionalFormatting sqref="P71">
    <cfRule type="expression" dxfId="72" priority="18">
      <formula>P69-INT(P69)</formula>
    </cfRule>
  </conditionalFormatting>
  <conditionalFormatting sqref="P89:Q89 T89:U89 O89:O90 R89:S91 T90 Q91">
    <cfRule type="cellIs" dxfId="71" priority="6" stopIfTrue="1" operator="notEqual">
      <formula>#REF!</formula>
    </cfRule>
  </conditionalFormatting>
  <conditionalFormatting sqref="Q35">
    <cfRule type="expression" dxfId="70" priority="3">
      <formula>#REF!&lt;&gt;0</formula>
    </cfRule>
  </conditionalFormatting>
  <conditionalFormatting sqref="Q36">
    <cfRule type="expression" dxfId="69" priority="5">
      <formula>#REF!&lt;&gt;#REF!</formula>
    </cfRule>
    <cfRule type="expression" dxfId="68" priority="25">
      <formula>#REF!&lt;&gt;#REF!</formula>
    </cfRule>
  </conditionalFormatting>
  <conditionalFormatting sqref="R35">
    <cfRule type="expression" dxfId="67" priority="4">
      <formula>#REF!&lt;&gt;0</formula>
    </cfRule>
  </conditionalFormatting>
  <conditionalFormatting sqref="R36">
    <cfRule type="expression" dxfId="66" priority="2">
      <formula>#REF!&lt;&gt;#REF!</formula>
    </cfRule>
    <cfRule type="expression" dxfId="65" priority="22">
      <formula>#REF!&lt;&gt;#REF!</formula>
    </cfRule>
  </conditionalFormatting>
  <conditionalFormatting sqref="R77 R80">
    <cfRule type="expression" dxfId="64" priority="11" stopIfTrue="1">
      <formula>$M$85&gt;=0</formula>
    </cfRule>
    <cfRule type="expression" priority="12">
      <formula>$M$85&lt;0</formula>
    </cfRule>
    <cfRule type="expression" dxfId="63" priority="29" stopIfTrue="1">
      <formula>$M$85&gt;=0</formula>
    </cfRule>
    <cfRule type="expression" priority="30">
      <formula>$M$85&lt;0</formula>
    </cfRule>
  </conditionalFormatting>
  <conditionalFormatting sqref="R84">
    <cfRule type="expression" priority="13" stopIfTrue="1">
      <formula>$M$85&lt;0</formula>
    </cfRule>
    <cfRule type="expression" dxfId="62" priority="14">
      <formula>$S$85&lt;&gt;0</formula>
    </cfRule>
    <cfRule type="expression" priority="31" stopIfTrue="1">
      <formula>$M$85&lt;0</formula>
    </cfRule>
    <cfRule type="expression" dxfId="61" priority="32">
      <formula>$S$85&lt;&gt;0</formula>
    </cfRule>
  </conditionalFormatting>
  <conditionalFormatting sqref="R89:U92">
    <cfRule type="cellIs" dxfId="60" priority="10" stopIfTrue="1" operator="notEqual">
      <formula>#REF!</formula>
    </cfRule>
  </conditionalFormatting>
  <conditionalFormatting sqref="U87:U88 O88:Q88">
    <cfRule type="cellIs" dxfId="59" priority="26" stopIfTrue="1" operator="notEqual">
      <formula>#REF!</formula>
    </cfRule>
  </conditionalFormatting>
  <conditionalFormatting sqref="U87:U92 O88:Q92 R90:T92">
    <cfRule type="cellIs" dxfId="58" priority="7" stopIfTrue="1" operator="notEqual">
      <formula>#REF!</formula>
    </cfRule>
  </conditionalFormatting>
  <conditionalFormatting sqref="U87:X88 O88:Q88">
    <cfRule type="cellIs" dxfId="57" priority="28" stopIfTrue="1" operator="notEqual">
      <formula>#REF!</formula>
    </cfRule>
  </conditionalFormatting>
  <conditionalFormatting sqref="U87:X93 R90:S95 P88:Q93 T94:T95">
    <cfRule type="cellIs" dxfId="56" priority="15" stopIfTrue="1" operator="notEqual">
      <formula>#REF!</formula>
    </cfRule>
  </conditionalFormatting>
  <conditionalFormatting sqref="V70">
    <cfRule type="expression" dxfId="55" priority="17">
      <formula>X68-INT(X68)</formula>
    </cfRule>
  </conditionalFormatting>
  <conditionalFormatting sqref="Y90:Y95 D93:M98">
    <cfRule type="cellIs" dxfId="54" priority="21" stopIfTrue="1" operator="notEqual">
      <formula>#REF!</formula>
    </cfRule>
  </conditionalFormatting>
  <conditionalFormatting sqref="AB72">
    <cfRule type="expression" dxfId="53" priority="19">
      <formula>$AB$71&lt;&gt;0</formula>
    </cfRule>
  </conditionalFormatting>
  <hyperlinks>
    <hyperlink ref="O2" location="Index!A1" display="Return to Index" xr:uid="{00000000-0004-0000-3400-000000000000}"/>
  </hyperlinks>
  <printOptions horizontalCentered="1"/>
  <pageMargins left="0.25" right="0.25" top="0.2" bottom="0.2" header="0.5" footer="0.5"/>
  <pageSetup scale="10" pageOrder="overThenDown"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E36"/>
  <sheetViews>
    <sheetView showGridLines="0" workbookViewId="0">
      <selection activeCell="I90" sqref="I90"/>
    </sheetView>
  </sheetViews>
  <sheetFormatPr defaultColWidth="9.109375" defaultRowHeight="13.2"/>
  <cols>
    <col min="1" max="1" width="7" style="424" customWidth="1"/>
    <col min="2" max="2" width="93" style="424" customWidth="1"/>
    <col min="3" max="9" width="9.109375" style="424"/>
    <col min="10" max="10" width="11.5546875" style="424" customWidth="1"/>
    <col min="11" max="16384" width="9.109375" style="424"/>
  </cols>
  <sheetData>
    <row r="1" spans="1:5" ht="13.8" thickBot="1">
      <c r="B1" s="425" t="s">
        <v>1129</v>
      </c>
      <c r="D1" s="426" t="s">
        <v>1079</v>
      </c>
    </row>
    <row r="2" spans="1:5">
      <c r="B2" s="427" t="str">
        <f>'Smmy LIT-TSTC Chrts'!$A$2</f>
        <v>For the Year Ended August 31, 2022</v>
      </c>
    </row>
    <row r="3" spans="1:5">
      <c r="B3" s="427" t="str">
        <f>'Smmy LIT-TSTC Chrts'!$A$3</f>
        <v>Source: FY 2022 Annual Financial Report</v>
      </c>
    </row>
    <row r="5" spans="1:5" s="428" customFormat="1">
      <c r="B5" s="429" t="s">
        <v>631</v>
      </c>
    </row>
    <row r="6" spans="1:5" s="428" customFormat="1">
      <c r="B6" s="430"/>
    </row>
    <row r="7" spans="1:5" s="428" customFormat="1" ht="226.5" customHeight="1">
      <c r="B7" s="431" t="s">
        <v>630</v>
      </c>
      <c r="C7" s="432"/>
    </row>
    <row r="8" spans="1:5" s="428" customFormat="1" ht="263.25" customHeight="1">
      <c r="B8" s="431" t="s">
        <v>629</v>
      </c>
      <c r="C8" s="424"/>
      <c r="D8" s="424"/>
      <c r="E8" s="424"/>
    </row>
    <row r="9" spans="1:5" ht="64.5" customHeight="1">
      <c r="B9" s="433" t="str">
        <f>IF('TSTCW FGD'!$R$76="N/A","FN11.  N/A",$B$13&amp;$B$14&amp;$B$15&amp;$B$16&amp;$B$17&amp;$B$18&amp;$B$19&amp;$B$20&amp;$B$21&amp;$B$22&amp;$B$23)</f>
        <v>FN11.  N/A</v>
      </c>
    </row>
    <row r="11" spans="1:5">
      <c r="D11" s="434"/>
    </row>
    <row r="13" spans="1:5">
      <c r="B13" s="424" t="s">
        <v>620</v>
      </c>
    </row>
    <row r="14" spans="1:5">
      <c r="A14" s="424">
        <v>69</v>
      </c>
      <c r="B14" s="434" t="str">
        <f>TEXT(IF('TSTCW FGD'!$M$85&lt;0,"N/A",'TSTCW FGD'!$M$85),"$* #,##0;$* (#,##0)")</f>
        <v>N/A</v>
      </c>
    </row>
    <row r="15" spans="1:5">
      <c r="B15" s="424" t="s">
        <v>621</v>
      </c>
    </row>
    <row r="16" spans="1:5">
      <c r="A16" s="424">
        <v>61</v>
      </c>
      <c r="B16" s="435" t="str">
        <f>IF(ABS('TSTCW FGD'!$R$77)&gt;=1000000,TEXT('TSTCW FGD'!$R$77/1000000,"$* #,##0.0;$* (#,##0.0)")&amp;" million",IF(ABS('TSTCW FGD'!$R$77)&lt;1000,TEXT('TSTCW FGD'!$R$77,"$* #,##0;$* (#,##0)"),TEXT('TSTCW FGD'!$R$77/1000,"$* #,##0;$* (#,##0)")&amp;" thousand"))</f>
        <v>$0</v>
      </c>
    </row>
    <row r="17" spans="1:5">
      <c r="B17" s="424" t="s">
        <v>622</v>
      </c>
    </row>
    <row r="18" spans="1:5">
      <c r="A18" s="424">
        <v>62</v>
      </c>
      <c r="B18" s="435" t="e">
        <f>IF(ABS('TSTCW FGD'!$R$78)&gt;=1000000,TEXT('TSTCW FGD'!$R$78/1000000,"$* #,##0.0;$* (#,##0.0)")&amp;" million",IF(ABS('TSTCW FGD'!$R$78)&lt;1000,TEXT('TSTCW FGD'!$R$78,"$* #,##0;$* (#,##0)"),TEXT('TSTCW FGD'!$R$78/1000,"$* #,##0;$* (#,##0)")&amp;" thousand"))</f>
        <v>#VALUE!</v>
      </c>
    </row>
    <row r="19" spans="1:5">
      <c r="B19" s="424" t="s">
        <v>623</v>
      </c>
    </row>
    <row r="20" spans="1:5">
      <c r="A20" s="424">
        <v>64</v>
      </c>
      <c r="B20" s="435" t="str">
        <f>IF(ABS('TSTCW FGD'!$R$80)&gt;=1000000,TEXT('TSTCW FGD'!$R$80/1000000,"$* #,##0.0;$* (#,##0.0)")&amp;" million",IF(ABS('TSTCW FGD'!$R$80)&lt;1000,TEXT('TSTCW FGD'!$R$80,"$* #,##0;$* (#,##0)"),TEXT('TSTCW FGD'!$R$80/1000,"$* #,##0;$* (#,##0)")&amp;" thousand"))</f>
        <v>$0</v>
      </c>
    </row>
    <row r="21" spans="1:5">
      <c r="B21" s="424" t="s">
        <v>624</v>
      </c>
      <c r="E21" s="436"/>
    </row>
    <row r="22" spans="1:5">
      <c r="A22" s="424">
        <v>66</v>
      </c>
      <c r="B22" s="435" t="e">
        <f>IF(ABS('TSTCW FGD'!$R$82)&gt;=1000000,TEXT('TSTCW FGD'!$R$82/1000000,"$* #,##0.0;$* (#,##0.0)")&amp;" million",IF(ABS('TSTCW FGD'!$R$82)&lt;1000,TEXT('TSTCW FGD'!$R$82,"$* #,##0;$* (#,##0)"),TEXT('TSTCW FGD'!$R$82/1000,"$* #,##0;$* (#,##0)")&amp;" thousand"))</f>
        <v>#VALUE!</v>
      </c>
    </row>
    <row r="23" spans="1:5">
      <c r="B23" s="424" t="s">
        <v>625</v>
      </c>
      <c r="C23" s="435"/>
      <c r="E23" s="435"/>
    </row>
    <row r="25" spans="1:5">
      <c r="C25" s="435"/>
      <c r="E25" s="435"/>
    </row>
    <row r="27" spans="1:5">
      <c r="C27" s="435"/>
      <c r="E27" s="435"/>
    </row>
    <row r="29" spans="1:5">
      <c r="C29" s="435"/>
      <c r="E29" s="435"/>
    </row>
    <row r="31" spans="1:5">
      <c r="B31" s="437"/>
    </row>
    <row r="32" spans="1:5">
      <c r="B32" s="428"/>
    </row>
    <row r="33" spans="2:2">
      <c r="B33" s="428"/>
    </row>
    <row r="34" spans="2:2">
      <c r="B34" s="428"/>
    </row>
    <row r="35" spans="2:2">
      <c r="B35" s="428"/>
    </row>
    <row r="36" spans="2:2">
      <c r="B36" s="428"/>
    </row>
  </sheetData>
  <hyperlinks>
    <hyperlink ref="D1" location="Index!A1" display="Return to Index" xr:uid="{00000000-0004-0000-3500-000000000000}"/>
  </hyperlinks>
  <pageMargins left="0.25" right="0.25" top="0.5" bottom="0.25" header="0.5" footer="0.5"/>
  <pageSetup scale="34"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indexed="47"/>
    <pageSetUpPr fitToPage="1"/>
  </sheetPr>
  <dimension ref="A1:E148"/>
  <sheetViews>
    <sheetView showGridLines="0" zoomScale="65" zoomScaleNormal="65" workbookViewId="0">
      <selection activeCell="I90" sqref="I90"/>
    </sheetView>
  </sheetViews>
  <sheetFormatPr defaultColWidth="9.109375" defaultRowHeight="12.75" customHeight="1"/>
  <cols>
    <col min="1" max="1" width="158.6640625" style="424" customWidth="1"/>
    <col min="2" max="2" width="9.109375" style="424"/>
    <col min="3" max="3" width="54.6640625" style="424" customWidth="1"/>
    <col min="4" max="4" width="20.6640625" style="424" customWidth="1"/>
    <col min="5" max="5" width="9.109375" style="715"/>
    <col min="6" max="16384" width="9.109375" style="424"/>
  </cols>
  <sheetData>
    <row r="1" spans="1:5" ht="28.8" thickBot="1">
      <c r="A1" s="714" t="s">
        <v>1421</v>
      </c>
      <c r="B1" s="424" t="s">
        <v>1129</v>
      </c>
      <c r="C1" s="426" t="s">
        <v>1079</v>
      </c>
    </row>
    <row r="2" spans="1:5" ht="28.2">
      <c r="A2" s="716" t="str">
        <f>'Smmy LIT-TSTC Chrts'!$A$2</f>
        <v>For the Year Ended August 31, 2022</v>
      </c>
      <c r="C2" s="717" t="s">
        <v>62</v>
      </c>
    </row>
    <row r="3" spans="1:5" ht="28.2">
      <c r="A3" s="716" t="str">
        <f>'Smmy LIT-TSTC Chrts'!$A$3</f>
        <v>Source: FY 2022 Annual Financial Report</v>
      </c>
      <c r="C3" s="424" t="s">
        <v>63</v>
      </c>
    </row>
    <row r="5" spans="1:5" ht="12.75" customHeight="1">
      <c r="C5" s="424" t="s">
        <v>184</v>
      </c>
    </row>
    <row r="7" spans="1:5" ht="12.75" customHeight="1">
      <c r="C7" s="1149" t="s">
        <v>25</v>
      </c>
      <c r="D7" s="1149"/>
    </row>
    <row r="8" spans="1:5" ht="12.75" customHeight="1">
      <c r="C8" s="717"/>
      <c r="D8" s="719"/>
    </row>
    <row r="9" spans="1:5" ht="12.75" customHeight="1">
      <c r="C9" s="720" t="s">
        <v>0</v>
      </c>
      <c r="D9" s="721">
        <f>'TSTCNT Sum'!B15</f>
        <v>5454288</v>
      </c>
      <c r="E9" s="722">
        <f>ROUND(D9/$D$14,3)</f>
        <v>0.71899999999999997</v>
      </c>
    </row>
    <row r="10" spans="1:5" ht="12.75" customHeight="1">
      <c r="C10" s="720" t="s">
        <v>4</v>
      </c>
      <c r="D10" s="721">
        <f>'TSTCNT Sum'!B20</f>
        <v>743329</v>
      </c>
      <c r="E10" s="722">
        <f t="shared" ref="E10:E12" si="0">ROUND(D10/$D$14,3)</f>
        <v>9.8000000000000004E-2</v>
      </c>
    </row>
    <row r="11" spans="1:5" ht="12.75" customHeight="1">
      <c r="C11" s="720" t="s">
        <v>6</v>
      </c>
      <c r="D11" s="721">
        <f>'TSTCNT Sum'!B23</f>
        <v>1206763</v>
      </c>
      <c r="E11" s="722">
        <f t="shared" si="0"/>
        <v>0.159</v>
      </c>
    </row>
    <row r="12" spans="1:5" ht="12.75" customHeight="1">
      <c r="C12" s="720" t="s">
        <v>8</v>
      </c>
      <c r="D12" s="721">
        <f>'TSTCNT Sum'!B32</f>
        <v>185967</v>
      </c>
      <c r="E12" s="722">
        <f t="shared" si="0"/>
        <v>2.5000000000000001E-2</v>
      </c>
    </row>
    <row r="13" spans="1:5" ht="12.75" customHeight="1">
      <c r="C13" s="717"/>
      <c r="D13" s="719"/>
      <c r="E13" s="722"/>
    </row>
    <row r="14" spans="1:5" ht="12.75" customHeight="1">
      <c r="C14" s="723" t="s">
        <v>67</v>
      </c>
      <c r="D14" s="724">
        <f>SUM(D9:D13)</f>
        <v>7590347</v>
      </c>
      <c r="E14" s="722">
        <f>SUM(E9:E13)</f>
        <v>1.0009999999999999</v>
      </c>
    </row>
    <row r="20" spans="3:3" ht="12.75" customHeight="1">
      <c r="C20" s="424" t="s">
        <v>88</v>
      </c>
    </row>
    <row r="21" spans="3:3" ht="12.75" customHeight="1">
      <c r="C21" s="424" t="s">
        <v>89</v>
      </c>
    </row>
    <row r="22" spans="3:3" ht="12.75" customHeight="1">
      <c r="C22" s="424" t="s">
        <v>90</v>
      </c>
    </row>
    <row r="23" spans="3:3" ht="12.75" customHeight="1">
      <c r="C23" s="424" t="s">
        <v>91</v>
      </c>
    </row>
    <row r="47" spans="1:1" ht="12.75" customHeight="1">
      <c r="A47" s="1148" t="str">
        <f>C14&amp;" "&amp;TEXT(D14,"$#,###")</f>
        <v>Total Operating Sources $7,590,347</v>
      </c>
    </row>
    <row r="48" spans="1:1" ht="12.75" customHeight="1">
      <c r="A48" s="1148"/>
    </row>
    <row r="52" spans="3:5" ht="12.75" customHeight="1">
      <c r="C52" s="718" t="s">
        <v>25</v>
      </c>
      <c r="D52" s="719"/>
    </row>
    <row r="54" spans="3:5" ht="12.75" customHeight="1">
      <c r="C54" s="720" t="s">
        <v>1</v>
      </c>
      <c r="D54" s="721">
        <f>'TSTCNT Sum'!B10</f>
        <v>5346876</v>
      </c>
      <c r="E54" s="722">
        <f>ROUND(D54/$D$67,3)</f>
        <v>0.70399999999999996</v>
      </c>
    </row>
    <row r="55" spans="3:5" ht="12.75" customHeight="1">
      <c r="C55" s="720" t="s">
        <v>72</v>
      </c>
      <c r="D55" s="721">
        <f>'TSTCNT Sum'!B11</f>
        <v>43662</v>
      </c>
      <c r="E55" s="722">
        <f t="shared" ref="E55:E66" si="1">ROUND(D55/$D$67,3)</f>
        <v>6.0000000000000001E-3</v>
      </c>
    </row>
    <row r="56" spans="3:5" ht="12.75" customHeight="1">
      <c r="C56" s="725"/>
      <c r="D56" s="721"/>
      <c r="E56" s="722"/>
    </row>
    <row r="57" spans="3:5" ht="12.75" customHeight="1">
      <c r="C57" s="720" t="s">
        <v>1334</v>
      </c>
      <c r="D57" s="721">
        <f>'TSTCNT Sum'!B13</f>
        <v>63750</v>
      </c>
      <c r="E57" s="722">
        <f t="shared" si="1"/>
        <v>8.0000000000000002E-3</v>
      </c>
    </row>
    <row r="58" spans="3:5" ht="12.75" customHeight="1">
      <c r="C58" s="725" t="s">
        <v>41</v>
      </c>
      <c r="D58" s="721">
        <f>'TSTCNT Sum'!B14</f>
        <v>0</v>
      </c>
      <c r="E58" s="722">
        <f t="shared" si="1"/>
        <v>0</v>
      </c>
    </row>
    <row r="59" spans="3:5" ht="12.75" customHeight="1">
      <c r="C59" s="720" t="s">
        <v>87</v>
      </c>
      <c r="D59" s="721">
        <f>'TSTCNT Sum'!B20</f>
        <v>743329</v>
      </c>
      <c r="E59" s="722">
        <f t="shared" si="1"/>
        <v>9.8000000000000004E-2</v>
      </c>
    </row>
    <row r="60" spans="3:5" ht="12.75" customHeight="1">
      <c r="C60" s="720" t="s">
        <v>73</v>
      </c>
      <c r="D60" s="721">
        <f>'TSTCNT Sum'!B23</f>
        <v>1206763</v>
      </c>
      <c r="E60" s="722">
        <f t="shared" si="1"/>
        <v>0.159</v>
      </c>
    </row>
    <row r="61" spans="3:5" ht="12.75" customHeight="1">
      <c r="C61" s="720" t="s">
        <v>74</v>
      </c>
      <c r="D61" s="721">
        <f>'TSTCNT Sum'!B26</f>
        <v>-57</v>
      </c>
      <c r="E61" s="722">
        <f t="shared" si="1"/>
        <v>0</v>
      </c>
    </row>
    <row r="62" spans="3:5" ht="12.75" customHeight="1">
      <c r="C62" s="720" t="s">
        <v>27</v>
      </c>
      <c r="D62" s="721">
        <f>'TSTCNT Sum'!B27</f>
        <v>1250</v>
      </c>
      <c r="E62" s="722">
        <f t="shared" si="1"/>
        <v>0</v>
      </c>
    </row>
    <row r="63" spans="3:5" ht="12.75" customHeight="1">
      <c r="C63" s="720" t="s">
        <v>75</v>
      </c>
      <c r="D63" s="721">
        <f>'TSTCNT Sum'!B28</f>
        <v>99683</v>
      </c>
      <c r="E63" s="722">
        <f t="shared" si="1"/>
        <v>1.2999999999999999E-2</v>
      </c>
    </row>
    <row r="64" spans="3:5" ht="12.75" customHeight="1">
      <c r="C64" s="720" t="s">
        <v>76</v>
      </c>
      <c r="D64" s="721">
        <f>'TSTCNT Sum'!B29</f>
        <v>82194</v>
      </c>
      <c r="E64" s="722">
        <f t="shared" si="1"/>
        <v>1.0999999999999999E-2</v>
      </c>
    </row>
    <row r="65" spans="1:5" ht="12.75" customHeight="1">
      <c r="C65" s="720" t="s">
        <v>123</v>
      </c>
      <c r="D65" s="721">
        <f>'TSTCNT Sum'!B30</f>
        <v>2897</v>
      </c>
      <c r="E65" s="722">
        <f t="shared" si="1"/>
        <v>0</v>
      </c>
    </row>
    <row r="66" spans="1:5" ht="12.75" customHeight="1">
      <c r="C66" s="720" t="s">
        <v>51</v>
      </c>
      <c r="D66" s="721">
        <f>'TSTCNT Sum'!B31</f>
        <v>0</v>
      </c>
      <c r="E66" s="722">
        <f t="shared" si="1"/>
        <v>0</v>
      </c>
    </row>
    <row r="67" spans="1:5" ht="12.75" customHeight="1">
      <c r="C67" s="723" t="s">
        <v>67</v>
      </c>
      <c r="D67" s="724">
        <f>SUM(D54:D66)</f>
        <v>7590347</v>
      </c>
      <c r="E67" s="726">
        <f>SUM(E54:E66)</f>
        <v>0.999</v>
      </c>
    </row>
    <row r="80" spans="1:5" ht="12.75" customHeight="1">
      <c r="A80" s="727"/>
    </row>
    <row r="81" spans="1:1" ht="12.75" customHeight="1">
      <c r="A81" s="727"/>
    </row>
    <row r="82" spans="1:1" ht="12.75" customHeight="1">
      <c r="A82" s="727"/>
    </row>
    <row r="83" spans="1:1" ht="12.75" customHeight="1">
      <c r="A83" s="727"/>
    </row>
    <row r="84" spans="1:1" ht="12.75" customHeight="1">
      <c r="A84" s="727"/>
    </row>
    <row r="85" spans="1:1" ht="12.75" customHeight="1">
      <c r="A85" s="727"/>
    </row>
    <row r="86" spans="1:1" ht="12.75" customHeight="1">
      <c r="A86" s="727"/>
    </row>
    <row r="87" spans="1:1" ht="12.75" customHeight="1">
      <c r="A87" s="727"/>
    </row>
    <row r="88" spans="1:1" ht="12.75" customHeight="1">
      <c r="A88" s="727"/>
    </row>
    <row r="89" spans="1:1" ht="12.75" customHeight="1">
      <c r="A89" s="727"/>
    </row>
    <row r="90" spans="1:1" ht="12.75" customHeight="1">
      <c r="A90" s="727"/>
    </row>
    <row r="91" spans="1:1" ht="12.75" customHeight="1">
      <c r="A91" s="727"/>
    </row>
    <row r="92" spans="1:1" ht="12.75" customHeight="1">
      <c r="A92" s="1148" t="str">
        <f>C67&amp;" "&amp;TEXT(D67,"$#,###")</f>
        <v>Total Operating Sources $7,590,347</v>
      </c>
    </row>
    <row r="93" spans="1:1" ht="12.75" customHeight="1">
      <c r="A93" s="1148"/>
    </row>
    <row r="94" spans="1:1" ht="12.75" customHeight="1">
      <c r="A94" s="727"/>
    </row>
    <row r="95" spans="1:1" ht="12.75" customHeight="1">
      <c r="A95" s="727"/>
    </row>
    <row r="96" spans="1:1" ht="12.75" customHeight="1">
      <c r="A96" s="727"/>
    </row>
    <row r="97" spans="1:5" ht="12.75" customHeight="1">
      <c r="A97" s="727"/>
    </row>
    <row r="98" spans="1:5" ht="12.75" customHeight="1">
      <c r="A98" s="727"/>
    </row>
    <row r="100" spans="1:5" ht="12.75" customHeight="1">
      <c r="C100" s="1149" t="s">
        <v>13</v>
      </c>
      <c r="D100" s="1149"/>
    </row>
    <row r="101" spans="1:5" ht="12.75" customHeight="1">
      <c r="C101" s="1149"/>
      <c r="D101" s="1149"/>
    </row>
    <row r="102" spans="1:5" ht="12.75" customHeight="1">
      <c r="C102" s="728" t="s">
        <v>14</v>
      </c>
      <c r="D102" s="721">
        <f>'TSTCNT Sum'!B36</f>
        <v>2972225</v>
      </c>
      <c r="E102" s="722">
        <f>ROUND(D102/$D$114,3)</f>
        <v>0.432</v>
      </c>
    </row>
    <row r="103" spans="1:5" ht="12.75" customHeight="1">
      <c r="C103" s="729" t="s">
        <v>15</v>
      </c>
      <c r="D103" s="721">
        <f>'TSTCNT Sum'!B37</f>
        <v>0</v>
      </c>
      <c r="E103" s="722">
        <f t="shared" ref="E103:E112" si="2">ROUND(D103/$D$114,3)</f>
        <v>0</v>
      </c>
    </row>
    <row r="104" spans="1:5" ht="12.75" customHeight="1">
      <c r="C104" s="728" t="s">
        <v>16</v>
      </c>
      <c r="D104" s="721">
        <f>'TSTCNT Sum'!B38</f>
        <v>0</v>
      </c>
      <c r="E104" s="722">
        <f t="shared" si="2"/>
        <v>0</v>
      </c>
    </row>
    <row r="105" spans="1:5" ht="12.75" customHeight="1">
      <c r="C105" s="728" t="s">
        <v>17</v>
      </c>
      <c r="D105" s="721">
        <f>'TSTCNT Sum'!B39</f>
        <v>1029536</v>
      </c>
      <c r="E105" s="722">
        <f t="shared" si="2"/>
        <v>0.15</v>
      </c>
    </row>
    <row r="106" spans="1:5" ht="12.75" customHeight="1">
      <c r="C106" s="728" t="s">
        <v>18</v>
      </c>
      <c r="D106" s="721">
        <f>'TSTCNT Sum'!B40</f>
        <v>825226</v>
      </c>
      <c r="E106" s="722">
        <f t="shared" si="2"/>
        <v>0.12</v>
      </c>
    </row>
    <row r="107" spans="1:5" ht="12.75" customHeight="1">
      <c r="C107" s="728" t="s">
        <v>19</v>
      </c>
      <c r="D107" s="721">
        <f>'TSTCNT Sum'!B41</f>
        <v>770844</v>
      </c>
      <c r="E107" s="722">
        <f t="shared" si="2"/>
        <v>0.112</v>
      </c>
    </row>
    <row r="108" spans="1:5" ht="12.75" customHeight="1">
      <c r="C108" s="728" t="s">
        <v>77</v>
      </c>
      <c r="D108" s="721">
        <f>'TSTCNT Sum'!B42</f>
        <v>293396</v>
      </c>
      <c r="E108" s="722">
        <f t="shared" si="2"/>
        <v>4.2999999999999997E-2</v>
      </c>
    </row>
    <row r="109" spans="1:5" ht="12.75" customHeight="1">
      <c r="C109" s="728" t="s">
        <v>78</v>
      </c>
      <c r="D109" s="721">
        <f>'TSTCNT Sum'!B43</f>
        <v>811491</v>
      </c>
      <c r="E109" s="722">
        <f t="shared" si="2"/>
        <v>0.11799999999999999</v>
      </c>
    </row>
    <row r="110" spans="1:5" ht="12.75" customHeight="1">
      <c r="C110" s="728" t="s">
        <v>22</v>
      </c>
      <c r="D110" s="721">
        <f>'TSTCNT Sum'!B44</f>
        <v>0</v>
      </c>
      <c r="E110" s="722">
        <f t="shared" si="2"/>
        <v>0</v>
      </c>
    </row>
    <row r="111" spans="1:5" ht="12.75" customHeight="1">
      <c r="C111" s="728" t="s">
        <v>29</v>
      </c>
      <c r="D111" s="721">
        <f>'TSTCNT Sum'!B45</f>
        <v>119784</v>
      </c>
      <c r="E111" s="722">
        <f t="shared" si="2"/>
        <v>1.7000000000000001E-2</v>
      </c>
    </row>
    <row r="112" spans="1:5" ht="12.75" customHeight="1">
      <c r="C112" s="720" t="s">
        <v>52</v>
      </c>
      <c r="D112" s="721">
        <f>'TSTCNT Sum'!B46</f>
        <v>50176</v>
      </c>
      <c r="E112" s="722">
        <f t="shared" si="2"/>
        <v>7.0000000000000001E-3</v>
      </c>
    </row>
    <row r="113" spans="3:5" ht="12.75" customHeight="1">
      <c r="C113" s="717"/>
      <c r="D113" s="717"/>
    </row>
    <row r="114" spans="3:5" ht="12.75" customHeight="1">
      <c r="C114" s="730" t="s">
        <v>68</v>
      </c>
      <c r="D114" s="724">
        <f>SUM(D102:D113)</f>
        <v>6872678</v>
      </c>
      <c r="E114" s="726">
        <f>SUM(E102:E113)</f>
        <v>0.999</v>
      </c>
    </row>
    <row r="116" spans="3:5" ht="12.75" customHeight="1">
      <c r="C116" s="731"/>
    </row>
    <row r="131" spans="1:1" ht="12.75" customHeight="1">
      <c r="A131" s="720"/>
    </row>
    <row r="136" spans="1:1" ht="12.75" customHeight="1">
      <c r="A136" s="1148" t="str">
        <f>C114&amp;" "&amp;TEXT(D114,"$#,###")</f>
        <v>Total Operating Uses $6,872,678</v>
      </c>
    </row>
    <row r="137" spans="1:1" ht="12.75" customHeight="1">
      <c r="A137" s="1148"/>
    </row>
    <row r="139" spans="1:1" ht="16.5" customHeight="1">
      <c r="A139" s="732" t="s">
        <v>69</v>
      </c>
    </row>
    <row r="140" spans="1:1" ht="19.5" customHeight="1">
      <c r="A140" s="720" t="s">
        <v>55</v>
      </c>
    </row>
    <row r="141" spans="1:1" ht="13.5" customHeight="1"/>
    <row r="142" spans="1:1" ht="13.5" customHeight="1"/>
    <row r="143" spans="1:1" ht="13.5" customHeight="1"/>
    <row r="144" spans="1:1" ht="13.5" customHeight="1"/>
    <row r="145" spans="1:1" ht="13.5" customHeight="1"/>
    <row r="146" spans="1:1" ht="12.75" customHeight="1">
      <c r="A146" s="623"/>
    </row>
    <row r="147" spans="1:1" ht="12.75" customHeight="1">
      <c r="A147" s="623"/>
    </row>
    <row r="148" spans="1:1" ht="12.75" customHeight="1">
      <c r="A148" s="623"/>
    </row>
  </sheetData>
  <mergeCells count="6">
    <mergeCell ref="A136:A137"/>
    <mergeCell ref="C7:D7"/>
    <mergeCell ref="A47:A48"/>
    <mergeCell ref="A92:A93"/>
    <mergeCell ref="C100:D100"/>
    <mergeCell ref="C101:D101"/>
  </mergeCells>
  <hyperlinks>
    <hyperlink ref="C1" location="Index!A1" display="Return to Index" xr:uid="{00000000-0004-0000-3600-000000000000}"/>
  </hyperlinks>
  <printOptions horizontalCentered="1"/>
  <pageMargins left="0.5" right="0.5" top="0.25" bottom="0.25" header="0" footer="0.25"/>
  <pageSetup scale="42" orientation="portrait" r:id="rId1"/>
  <headerFooter alignWithMargins="0"/>
  <rowBreaks count="1" manualBreakCount="1">
    <brk id="118" max="16383" man="1"/>
  </rowBreaks>
  <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ransitionEvaluation="1" transitionEntry="1">
    <tabColor indexed="13"/>
  </sheetPr>
  <dimension ref="A1:AD76"/>
  <sheetViews>
    <sheetView showGridLines="0" zoomScale="85" zoomScaleNormal="85" workbookViewId="0">
      <pane xSplit="2" ySplit="6" topLeftCell="C7" activePane="bottomRight" state="frozen"/>
      <selection activeCell="I90" sqref="I90"/>
      <selection pane="topRight" activeCell="I90" sqref="I90"/>
      <selection pane="bottomLeft" activeCell="I90" sqref="I90"/>
      <selection pane="bottomRight" activeCell="I90" sqref="I90"/>
    </sheetView>
  </sheetViews>
  <sheetFormatPr defaultColWidth="9.109375" defaultRowHeight="13.2"/>
  <cols>
    <col min="1" max="1" width="61.6640625" style="424" customWidth="1"/>
    <col min="2" max="2" width="17.88671875" style="424" customWidth="1"/>
    <col min="3" max="3" width="14.6640625" style="428" customWidth="1"/>
    <col min="4" max="4" width="14" style="428" customWidth="1"/>
    <col min="5" max="5" width="13.109375" style="428" customWidth="1"/>
    <col min="6" max="7" width="18" style="428" customWidth="1"/>
    <col min="8" max="8" width="24.33203125" style="428" customWidth="1"/>
    <col min="9" max="9" width="15.88671875" style="428" customWidth="1"/>
    <col min="10" max="10" width="15.6640625" style="428" customWidth="1"/>
    <col min="11" max="11" width="15.44140625" style="428" customWidth="1"/>
    <col min="12" max="12" width="14.44140625" style="428" customWidth="1"/>
    <col min="13" max="14" width="14.33203125" style="428" customWidth="1"/>
    <col min="15" max="15" width="11.44140625" style="428" customWidth="1"/>
    <col min="16" max="16" width="9.5546875" style="428" customWidth="1"/>
    <col min="17" max="17" width="9.109375" style="428"/>
    <col min="18" max="16384" width="9.109375" style="424"/>
  </cols>
  <sheetData>
    <row r="1" spans="1:15" ht="16.8" thickTop="1" thickBot="1">
      <c r="A1" s="614" t="str">
        <f>'TSTCNT Chrts'!$A$1</f>
        <v>Texas State Technical College - North Texas</v>
      </c>
      <c r="B1" s="447" t="s">
        <v>1129</v>
      </c>
      <c r="C1" s="447"/>
      <c r="D1" s="1233" t="s">
        <v>1079</v>
      </c>
      <c r="E1" s="1234"/>
      <c r="F1" s="1156" t="s">
        <v>1080</v>
      </c>
      <c r="G1" s="1156"/>
      <c r="H1" s="1156"/>
      <c r="I1" s="1156"/>
      <c r="J1" s="1164" t="s">
        <v>1081</v>
      </c>
      <c r="K1" s="1165"/>
      <c r="L1" s="1165"/>
      <c r="M1" s="1165"/>
      <c r="N1" s="1165"/>
      <c r="O1" s="1166"/>
    </row>
    <row r="2" spans="1:15" ht="15.6">
      <c r="A2" s="615" t="str">
        <f>'Smmy LIT-TSTC Chrts'!$A$2</f>
        <v>For the Year Ended August 31, 2022</v>
      </c>
      <c r="B2" s="447"/>
      <c r="C2" s="447"/>
      <c r="D2" s="616"/>
      <c r="E2" s="616"/>
      <c r="F2" s="616"/>
      <c r="J2" s="616"/>
      <c r="K2" s="616"/>
      <c r="L2" s="616"/>
      <c r="M2" s="616"/>
    </row>
    <row r="3" spans="1:15" ht="15.6">
      <c r="A3" s="615" t="str">
        <f>'Smmy LIT-TSTC Chrts'!$A$3</f>
        <v>Source: FY 2022 Annual Financial Report</v>
      </c>
      <c r="B3" s="447"/>
      <c r="C3" s="447"/>
    </row>
    <row r="4" spans="1:15" ht="13.5" customHeight="1">
      <c r="B4" s="436"/>
      <c r="C4" s="439"/>
      <c r="D4" s="1167" t="s">
        <v>80</v>
      </c>
      <c r="E4" s="1167" t="s">
        <v>1053</v>
      </c>
    </row>
    <row r="5" spans="1:15" ht="17.399999999999999">
      <c r="A5" s="617" t="str">
        <f>'Smmy LIT-TSTC Chrts'!$C$34</f>
        <v>Summary Worksheet FY 2022</v>
      </c>
      <c r="B5" s="618" t="s">
        <v>86</v>
      </c>
      <c r="C5" s="618" t="s">
        <v>122</v>
      </c>
      <c r="D5" s="1168"/>
      <c r="E5" s="1168"/>
      <c r="G5" s="620" t="s">
        <v>1082</v>
      </c>
      <c r="I5" s="621" t="s">
        <v>1406</v>
      </c>
      <c r="J5" s="622" t="s">
        <v>1054</v>
      </c>
    </row>
    <row r="6" spans="1:15" ht="13.5" customHeight="1">
      <c r="A6" s="623" t="s">
        <v>160</v>
      </c>
      <c r="B6" s="624"/>
      <c r="C6" s="625">
        <f>VLOOKUP($F$6,FTSELU,9,FALSE)</f>
        <v>167.73</v>
      </c>
      <c r="F6" s="428">
        <f>VLOOKUP($A$1,Names!$B$9:$E$116,2,FALSE)</f>
        <v>133965</v>
      </c>
      <c r="J6" s="626"/>
    </row>
    <row r="7" spans="1:15">
      <c r="I7" s="627" t="s">
        <v>1083</v>
      </c>
      <c r="J7" s="628"/>
    </row>
    <row r="8" spans="1:15">
      <c r="A8" s="629" t="s">
        <v>70</v>
      </c>
      <c r="B8" s="629"/>
      <c r="C8" s="630"/>
      <c r="I8" s="631">
        <f>VLOOKUP($F$6,FTSELU,11,FALSE)</f>
        <v>16.330000000000002</v>
      </c>
      <c r="J8" s="626"/>
    </row>
    <row r="9" spans="1:15" ht="12.75" customHeight="1" thickBot="1">
      <c r="A9" s="623" t="s">
        <v>0</v>
      </c>
      <c r="B9" s="632"/>
      <c r="C9" s="632"/>
      <c r="J9" s="626"/>
    </row>
    <row r="10" spans="1:15" ht="12.75" customHeight="1" thickTop="1">
      <c r="A10" s="424" t="s">
        <v>1</v>
      </c>
      <c r="B10" s="633">
        <f>'TSTCNT FGD'!M10</f>
        <v>5346876</v>
      </c>
      <c r="C10" s="633">
        <f>ROUND(B10/$C$6,0)</f>
        <v>31878</v>
      </c>
      <c r="D10" s="470">
        <f>'TSTCNT FGD'!F10</f>
        <v>0</v>
      </c>
      <c r="E10" s="470"/>
      <c r="F10" s="634">
        <f>B10-(SUM(D10:E10))</f>
        <v>5346876</v>
      </c>
      <c r="G10" s="635" t="s">
        <v>1</v>
      </c>
      <c r="H10" s="636"/>
      <c r="I10" s="637" t="s">
        <v>1084</v>
      </c>
      <c r="J10" s="638">
        <f>ROUND(F10/$C$6,0)</f>
        <v>31878</v>
      </c>
    </row>
    <row r="11" spans="1:15" ht="12.75" customHeight="1" thickBot="1">
      <c r="A11" s="424" t="s">
        <v>2</v>
      </c>
      <c r="B11" s="639">
        <f>'TSTCNT FGD'!M11</f>
        <v>43662</v>
      </c>
      <c r="C11" s="434">
        <f t="shared" ref="C11:C14" si="0">ROUND(B11/$C$6,0)</f>
        <v>260</v>
      </c>
      <c r="D11" s="639">
        <f>'TSTCNT FGD'!F11</f>
        <v>0</v>
      </c>
      <c r="E11" s="447"/>
      <c r="F11" s="640">
        <f t="shared" ref="F11:F14" si="1">B11-(SUM(D11:E11))</f>
        <v>43662</v>
      </c>
      <c r="G11" s="641">
        <f>SUM(F10:F11)</f>
        <v>5390538</v>
      </c>
      <c r="H11" s="642"/>
      <c r="I11" s="643">
        <f>ROUND($G$11/$C$6,0)</f>
        <v>32138</v>
      </c>
      <c r="J11" s="644">
        <f t="shared" ref="J11:J14" si="2">ROUND(F11/$C$6,0)</f>
        <v>260</v>
      </c>
    </row>
    <row r="12" spans="1:15" ht="12.75" hidden="1" customHeight="1" thickTop="1" thickBot="1">
      <c r="A12" s="424" t="s">
        <v>1366</v>
      </c>
      <c r="B12" s="639"/>
      <c r="C12" s="434"/>
      <c r="D12" s="639"/>
      <c r="E12" s="447"/>
      <c r="F12" s="645"/>
      <c r="J12" s="644"/>
      <c r="O12" s="646"/>
    </row>
    <row r="13" spans="1:15" ht="12.75" customHeight="1" thickTop="1">
      <c r="A13" s="424" t="s">
        <v>1334</v>
      </c>
      <c r="B13" s="639">
        <f>'TSTCNT FGD'!M13</f>
        <v>63750</v>
      </c>
      <c r="C13" s="434">
        <f t="shared" si="0"/>
        <v>380</v>
      </c>
      <c r="D13" s="639">
        <f>'TSTCNT FGD'!F13</f>
        <v>0</v>
      </c>
      <c r="E13" s="447"/>
      <c r="F13" s="647">
        <f t="shared" si="1"/>
        <v>63750</v>
      </c>
      <c r="G13" s="648" t="s">
        <v>81</v>
      </c>
      <c r="H13" s="649"/>
      <c r="I13" s="650" t="s">
        <v>1085</v>
      </c>
      <c r="J13" s="644">
        <f t="shared" si="2"/>
        <v>380</v>
      </c>
    </row>
    <row r="14" spans="1:15" ht="12.75" customHeight="1" thickBot="1">
      <c r="A14" s="424" t="s">
        <v>49</v>
      </c>
      <c r="B14" s="639">
        <f>'TSTCNT FGD'!M14</f>
        <v>0</v>
      </c>
      <c r="C14" s="434">
        <f t="shared" si="0"/>
        <v>0</v>
      </c>
      <c r="D14" s="639">
        <f>'TSTCNT FGD'!F14</f>
        <v>0</v>
      </c>
      <c r="E14" s="447"/>
      <c r="F14" s="645">
        <f t="shared" si="1"/>
        <v>0</v>
      </c>
      <c r="G14" s="651">
        <f>SUM(F13:F14)</f>
        <v>63750</v>
      </c>
      <c r="H14" s="652"/>
      <c r="I14" s="653">
        <f>ROUND($G$11/$I$8,0)</f>
        <v>330100</v>
      </c>
      <c r="J14" s="654">
        <f t="shared" si="2"/>
        <v>0</v>
      </c>
    </row>
    <row r="15" spans="1:15" ht="12.75" customHeight="1" thickTop="1">
      <c r="A15" s="655" t="s">
        <v>3</v>
      </c>
      <c r="B15" s="656">
        <f>SUM(B10:B14)</f>
        <v>5454288</v>
      </c>
      <c r="C15" s="656">
        <f>SUM(C10:C14)</f>
        <v>32518</v>
      </c>
      <c r="D15" s="656">
        <f>SUM(D10:D14)</f>
        <v>0</v>
      </c>
      <c r="E15" s="656">
        <f>SUM(E10:E14)</f>
        <v>0</v>
      </c>
      <c r="F15" s="657">
        <f>SUM(F10:F14)</f>
        <v>5454288</v>
      </c>
      <c r="I15" s="658"/>
      <c r="J15" s="659">
        <f>SUM(J10:J14)</f>
        <v>32518</v>
      </c>
    </row>
    <row r="16" spans="1:15">
      <c r="B16" s="660"/>
      <c r="C16" s="424"/>
      <c r="J16" s="626"/>
    </row>
    <row r="17" spans="1:30" ht="12.75" customHeight="1">
      <c r="A17" s="623" t="s">
        <v>4</v>
      </c>
      <c r="B17" s="639"/>
      <c r="C17" s="424"/>
      <c r="J17" s="626"/>
    </row>
    <row r="18" spans="1:30">
      <c r="A18" s="424" t="s">
        <v>39</v>
      </c>
      <c r="B18" s="633">
        <f>'TSTCNT FGD'!M29</f>
        <v>690995</v>
      </c>
      <c r="C18" s="633">
        <f t="shared" ref="C18:C19" si="3">ROUND(B18/$C$6,0)</f>
        <v>4120</v>
      </c>
      <c r="D18" s="470">
        <f>'TSTCNT FGD'!$F$29</f>
        <v>0</v>
      </c>
      <c r="E18" s="470"/>
      <c r="F18" s="470">
        <f t="shared" ref="F18:F19" si="4">B18-(SUM(D18:E18))</f>
        <v>690995</v>
      </c>
      <c r="J18" s="638">
        <f>ROUND(F18/$C$6,0)</f>
        <v>4120</v>
      </c>
    </row>
    <row r="19" spans="1:30" ht="13.8" thickBot="1">
      <c r="A19" s="424" t="s">
        <v>40</v>
      </c>
      <c r="B19" s="639">
        <f>'TSTCNT FGD'!M42</f>
        <v>52334</v>
      </c>
      <c r="C19" s="434">
        <f t="shared" si="3"/>
        <v>312</v>
      </c>
      <c r="D19" s="447">
        <f>'TSTCNT FGD'!$F$42</f>
        <v>0</v>
      </c>
      <c r="E19" s="447"/>
      <c r="F19" s="447">
        <f t="shared" si="4"/>
        <v>52334</v>
      </c>
      <c r="J19" s="644">
        <f>ROUND(F19/$C$6,0)</f>
        <v>312</v>
      </c>
    </row>
    <row r="20" spans="1:30" ht="14.4" thickTop="1" thickBot="1">
      <c r="A20" s="655" t="s">
        <v>5</v>
      </c>
      <c r="B20" s="656">
        <f>SUM(B18:B19)</f>
        <v>743329</v>
      </c>
      <c r="C20" s="656">
        <f>SUM(C18:C19)</f>
        <v>4432</v>
      </c>
      <c r="D20" s="501">
        <f>SUM(D18:D19)</f>
        <v>0</v>
      </c>
      <c r="E20" s="661">
        <f>SUM(E18:E19)</f>
        <v>0</v>
      </c>
      <c r="F20" s="662">
        <f>SUM(F18:F19)</f>
        <v>743329</v>
      </c>
      <c r="G20" s="663" t="s">
        <v>26</v>
      </c>
      <c r="H20" s="664"/>
      <c r="J20" s="665">
        <f>SUM(J18:J19)</f>
        <v>4432</v>
      </c>
    </row>
    <row r="21" spans="1:30" ht="12.75" customHeight="1" thickTop="1">
      <c r="B21" s="666"/>
      <c r="C21" s="424"/>
      <c r="F21" s="667"/>
      <c r="J21" s="626"/>
    </row>
    <row r="22" spans="1:30" ht="14.25" customHeight="1" thickBot="1">
      <c r="A22" s="623" t="s">
        <v>6</v>
      </c>
      <c r="B22" s="666"/>
      <c r="C22" s="424"/>
      <c r="J22" s="626"/>
    </row>
    <row r="23" spans="1:30" ht="14.4" thickTop="1" thickBot="1">
      <c r="A23" s="655" t="s">
        <v>7</v>
      </c>
      <c r="B23" s="668">
        <f>'TSTCNT FGD'!M47</f>
        <v>1206763</v>
      </c>
      <c r="C23" s="656">
        <f>ROUND(B23/$C$6,0)</f>
        <v>7195</v>
      </c>
      <c r="D23" s="501">
        <f>'TSTCNT FGD'!F47</f>
        <v>0</v>
      </c>
      <c r="E23" s="661"/>
      <c r="F23" s="662">
        <f>B23-(SUM(D23:E23))</f>
        <v>1206763</v>
      </c>
      <c r="G23" s="669" t="s">
        <v>73</v>
      </c>
      <c r="H23" s="664"/>
      <c r="J23" s="670">
        <f>ROUND(F23/$C$6,0)</f>
        <v>7195</v>
      </c>
    </row>
    <row r="24" spans="1:30" ht="13.8" thickTop="1">
      <c r="B24" s="666"/>
      <c r="C24" s="424"/>
      <c r="J24" s="626"/>
    </row>
    <row r="25" spans="1:30">
      <c r="A25" s="623" t="s">
        <v>8</v>
      </c>
      <c r="B25" s="666"/>
      <c r="C25" s="424"/>
      <c r="J25" s="626"/>
    </row>
    <row r="26" spans="1:30">
      <c r="A26" s="424" t="s">
        <v>42</v>
      </c>
      <c r="B26" s="633">
        <f>'TSTCNT FGD'!M50</f>
        <v>-57</v>
      </c>
      <c r="C26" s="633">
        <f t="shared" ref="C26:C31" si="5">ROUND(B26/$C$6,0)</f>
        <v>0</v>
      </c>
      <c r="D26" s="470">
        <f>'TSTCNT FGD'!F50</f>
        <v>0</v>
      </c>
      <c r="E26" s="470"/>
      <c r="F26" s="470">
        <f t="shared" ref="F26:F31" si="6">B26-(SUM(D26:E26))</f>
        <v>-57</v>
      </c>
      <c r="J26" s="638">
        <f>ROUND(F26/$C$6,0)</f>
        <v>0</v>
      </c>
    </row>
    <row r="27" spans="1:30">
      <c r="A27" s="424" t="s">
        <v>9</v>
      </c>
      <c r="B27" s="639">
        <f>'TSTCNT FGD'!M51</f>
        <v>1250</v>
      </c>
      <c r="C27" s="434">
        <f t="shared" si="5"/>
        <v>7</v>
      </c>
      <c r="D27" s="639">
        <f>'TSTCNT FGD'!F51</f>
        <v>0</v>
      </c>
      <c r="E27" s="447"/>
      <c r="F27" s="447">
        <f t="shared" si="6"/>
        <v>1250</v>
      </c>
      <c r="J27" s="644">
        <f t="shared" ref="J27:J31" si="7">ROUND(F27/$C$6,0)</f>
        <v>7</v>
      </c>
    </row>
    <row r="28" spans="1:30" ht="13.8" thickBot="1">
      <c r="A28" s="424" t="s">
        <v>10</v>
      </c>
      <c r="B28" s="639">
        <f>'TSTCNT FGD'!M52</f>
        <v>99683</v>
      </c>
      <c r="C28" s="434">
        <f t="shared" si="5"/>
        <v>594</v>
      </c>
      <c r="D28" s="639">
        <f>'TSTCNT FGD'!F52</f>
        <v>0</v>
      </c>
      <c r="E28" s="447"/>
      <c r="F28" s="447">
        <f t="shared" si="6"/>
        <v>99683</v>
      </c>
      <c r="J28" s="644">
        <f t="shared" si="7"/>
        <v>594</v>
      </c>
    </row>
    <row r="29" spans="1:30" ht="13.8" thickBot="1">
      <c r="A29" s="424" t="s">
        <v>11</v>
      </c>
      <c r="B29" s="639">
        <f>'TSTCNT FGD'!M53</f>
        <v>82194</v>
      </c>
      <c r="C29" s="434">
        <f t="shared" si="5"/>
        <v>490</v>
      </c>
      <c r="D29" s="639">
        <f>'TSTCNT FGD'!F53</f>
        <v>0</v>
      </c>
      <c r="E29" s="447"/>
      <c r="F29" s="447">
        <f t="shared" si="6"/>
        <v>82194</v>
      </c>
      <c r="J29" s="644">
        <f t="shared" si="7"/>
        <v>490</v>
      </c>
      <c r="K29" s="1172" t="s">
        <v>664</v>
      </c>
      <c r="L29" s="1165"/>
      <c r="M29" s="1165"/>
      <c r="N29" s="1165"/>
      <c r="O29" s="1166"/>
    </row>
    <row r="30" spans="1:30" ht="13.8" thickBot="1">
      <c r="A30" s="424" t="s">
        <v>1376</v>
      </c>
      <c r="B30" s="671">
        <f>'TSTCNT FGD'!M54</f>
        <v>2897</v>
      </c>
      <c r="C30" s="434">
        <f t="shared" si="5"/>
        <v>17</v>
      </c>
      <c r="D30" s="672">
        <f>B30</f>
        <v>2897</v>
      </c>
      <c r="E30" s="447"/>
      <c r="F30" s="447">
        <f t="shared" si="6"/>
        <v>0</v>
      </c>
      <c r="J30" s="644">
        <f t="shared" si="7"/>
        <v>0</v>
      </c>
      <c r="K30" s="1172" t="s">
        <v>643</v>
      </c>
      <c r="L30" s="1165"/>
      <c r="M30" s="1165"/>
      <c r="N30" s="1165"/>
      <c r="O30" s="1166"/>
    </row>
    <row r="31" spans="1:30" ht="13.5" customHeight="1" thickBot="1">
      <c r="A31" s="673" t="s">
        <v>43</v>
      </c>
      <c r="B31" s="639">
        <f>'TSTCNT FGD'!M55</f>
        <v>0</v>
      </c>
      <c r="C31" s="434">
        <f t="shared" si="5"/>
        <v>0</v>
      </c>
      <c r="D31" s="639">
        <f>'TSTCNT FGD'!F55</f>
        <v>0</v>
      </c>
      <c r="E31" s="447"/>
      <c r="F31" s="447">
        <f t="shared" si="6"/>
        <v>0</v>
      </c>
      <c r="G31" s="468"/>
      <c r="H31" s="468"/>
      <c r="I31" s="468"/>
      <c r="J31" s="644">
        <f t="shared" si="7"/>
        <v>0</v>
      </c>
      <c r="K31" s="1157" t="s">
        <v>651</v>
      </c>
      <c r="L31" s="1157" t="s">
        <v>652</v>
      </c>
      <c r="M31" s="1157" t="s">
        <v>653</v>
      </c>
      <c r="N31" s="1157" t="s">
        <v>1303</v>
      </c>
      <c r="O31" s="1157" t="s">
        <v>347</v>
      </c>
      <c r="P31" s="468"/>
      <c r="Q31" s="468"/>
      <c r="R31" s="674"/>
      <c r="S31" s="674"/>
      <c r="T31" s="674"/>
      <c r="U31" s="674"/>
      <c r="V31" s="674"/>
      <c r="W31" s="674"/>
      <c r="X31" s="674"/>
      <c r="Y31" s="674"/>
      <c r="Z31" s="674"/>
      <c r="AA31" s="674"/>
      <c r="AB31" s="674"/>
      <c r="AC31" s="674"/>
      <c r="AD31" s="674"/>
    </row>
    <row r="32" spans="1:30" ht="14.25" customHeight="1" thickTop="1" thickBot="1">
      <c r="A32" s="655" t="s">
        <v>3</v>
      </c>
      <c r="B32" s="656">
        <f>SUM(B26:B31)</f>
        <v>185967</v>
      </c>
      <c r="C32" s="656">
        <f>SUM(C26:C31)</f>
        <v>1108</v>
      </c>
      <c r="D32" s="675">
        <f>SUM(D26:D31)</f>
        <v>2897</v>
      </c>
      <c r="E32" s="675">
        <f>SUM(E26:E31)</f>
        <v>0</v>
      </c>
      <c r="F32" s="676">
        <f>SUM(F26:F31)</f>
        <v>183070</v>
      </c>
      <c r="G32" s="1169" t="s">
        <v>8</v>
      </c>
      <c r="H32" s="1170"/>
      <c r="I32" s="677" t="s">
        <v>1087</v>
      </c>
      <c r="J32" s="678">
        <f>SUM(J26:J31)</f>
        <v>1091</v>
      </c>
      <c r="K32" s="1158"/>
      <c r="L32" s="1158"/>
      <c r="M32" s="1158"/>
      <c r="N32" s="1158" t="s">
        <v>654</v>
      </c>
      <c r="O32" s="1158" t="s">
        <v>347</v>
      </c>
    </row>
    <row r="33" spans="1:30" ht="13.8" thickTop="1">
      <c r="A33" s="679" t="s">
        <v>67</v>
      </c>
      <c r="B33" s="680">
        <f>B15+B20+B23+B32</f>
        <v>7590347</v>
      </c>
      <c r="C33" s="681">
        <f>C15+C20+C23+C32</f>
        <v>45253</v>
      </c>
      <c r="D33" s="680">
        <f>D15+D20+D23+D32</f>
        <v>2897</v>
      </c>
      <c r="E33" s="680">
        <f>E15+E20+E23+E32</f>
        <v>0</v>
      </c>
      <c r="F33" s="682">
        <f>F15+F20+F23+F32</f>
        <v>7587450</v>
      </c>
      <c r="G33" s="1178" t="s">
        <v>84</v>
      </c>
      <c r="H33" s="1178"/>
      <c r="I33" s="683">
        <f>ROUND($G$35/$C$6,0)</f>
        <v>44856</v>
      </c>
      <c r="J33" s="684">
        <f>J15+J20+J23+J32</f>
        <v>45236</v>
      </c>
      <c r="K33" s="1158"/>
      <c r="L33" s="1158"/>
      <c r="M33" s="1158"/>
      <c r="N33" s="1158"/>
      <c r="O33" s="1158"/>
    </row>
    <row r="34" spans="1:30" ht="13.8" thickBot="1">
      <c r="B34" s="685"/>
      <c r="C34" s="424"/>
      <c r="F34" s="428" t="s">
        <v>1086</v>
      </c>
      <c r="G34" s="686">
        <f>G14*-1</f>
        <v>-63750</v>
      </c>
      <c r="I34" s="677" t="s">
        <v>1089</v>
      </c>
      <c r="J34" s="687"/>
      <c r="K34" s="1159"/>
      <c r="L34" s="1159"/>
      <c r="M34" s="1159"/>
      <c r="N34" s="1159"/>
      <c r="O34" s="1159"/>
    </row>
    <row r="35" spans="1:30" ht="14.4" thickTop="1" thickBot="1">
      <c r="A35" s="629" t="s">
        <v>71</v>
      </c>
      <c r="B35" s="629"/>
      <c r="C35" s="629"/>
      <c r="D35" s="517"/>
      <c r="E35" s="517"/>
      <c r="F35" s="688" t="s">
        <v>1088</v>
      </c>
      <c r="G35" s="689">
        <f>F33+G34</f>
        <v>7523700</v>
      </c>
      <c r="I35" s="683">
        <f>ROUND($G$35/$I$8,0)</f>
        <v>460729</v>
      </c>
      <c r="K35" s="690"/>
      <c r="L35" s="690"/>
      <c r="M35" s="690"/>
      <c r="N35" s="690"/>
      <c r="O35" s="690"/>
    </row>
    <row r="36" spans="1:30" ht="13.8" thickTop="1">
      <c r="A36" s="691" t="s">
        <v>14</v>
      </c>
      <c r="B36" s="633">
        <f>'TSTCNT FGD'!M60</f>
        <v>2972225</v>
      </c>
      <c r="C36" s="633">
        <f t="shared" ref="C36:C46" si="8">ROUND(B36/$C$6,0)</f>
        <v>17720</v>
      </c>
      <c r="D36" s="470">
        <f>'TSTCNT FGD'!F60</f>
        <v>0</v>
      </c>
      <c r="E36" s="470"/>
      <c r="F36" s="470">
        <f t="shared" ref="F36:F46" si="9">B36-(SUM(D36:E36))</f>
        <v>2972225</v>
      </c>
      <c r="H36" s="692" t="s">
        <v>1407</v>
      </c>
      <c r="I36" s="693">
        <f>ROUND(F36/$C$6,0)</f>
        <v>17720</v>
      </c>
      <c r="J36" s="428" t="s">
        <v>665</v>
      </c>
      <c r="K36" s="470">
        <f>F36</f>
        <v>2972225</v>
      </c>
      <c r="L36" s="470">
        <f>K36</f>
        <v>2972225</v>
      </c>
      <c r="M36" s="470"/>
      <c r="N36" s="470"/>
      <c r="O36" s="470"/>
    </row>
    <row r="37" spans="1:30">
      <c r="A37" s="691" t="s">
        <v>15</v>
      </c>
      <c r="B37" s="639">
        <f>'TSTCNT FGD'!M61</f>
        <v>0</v>
      </c>
      <c r="C37" s="434">
        <f t="shared" si="8"/>
        <v>0</v>
      </c>
      <c r="D37" s="639">
        <f>'TSTCNT FGD'!F61</f>
        <v>0</v>
      </c>
      <c r="E37" s="447"/>
      <c r="F37" s="447">
        <f t="shared" si="9"/>
        <v>0</v>
      </c>
      <c r="J37" s="428" t="s">
        <v>666</v>
      </c>
      <c r="K37" s="458">
        <f>F37</f>
        <v>0</v>
      </c>
      <c r="L37" s="458">
        <f>K37</f>
        <v>0</v>
      </c>
      <c r="M37" s="458"/>
      <c r="N37" s="458"/>
      <c r="O37" s="458"/>
    </row>
    <row r="38" spans="1:30">
      <c r="A38" s="691" t="s">
        <v>16</v>
      </c>
      <c r="B38" s="639">
        <f>'TSTCNT FGD'!M62</f>
        <v>0</v>
      </c>
      <c r="C38" s="434">
        <f t="shared" si="8"/>
        <v>0</v>
      </c>
      <c r="D38" s="639">
        <f>'TSTCNT FGD'!F62</f>
        <v>0</v>
      </c>
      <c r="E38" s="639">
        <f>B38-D38</f>
        <v>0</v>
      </c>
      <c r="F38" s="447">
        <f t="shared" si="9"/>
        <v>0</v>
      </c>
      <c r="J38" s="428" t="s">
        <v>667</v>
      </c>
      <c r="K38" s="694"/>
      <c r="L38" s="465"/>
      <c r="M38" s="465" t="s">
        <v>1078</v>
      </c>
      <c r="N38" s="465"/>
      <c r="O38" s="695"/>
    </row>
    <row r="39" spans="1:30">
      <c r="A39" s="691" t="s">
        <v>17</v>
      </c>
      <c r="B39" s="639">
        <f>'TSTCNT FGD'!M63</f>
        <v>1029536</v>
      </c>
      <c r="C39" s="434">
        <f t="shared" si="8"/>
        <v>6138</v>
      </c>
      <c r="D39" s="639">
        <f>'TSTCNT FGD'!F63</f>
        <v>0</v>
      </c>
      <c r="E39" s="447"/>
      <c r="F39" s="447">
        <f t="shared" si="9"/>
        <v>1029536</v>
      </c>
      <c r="H39" s="692" t="s">
        <v>1408</v>
      </c>
      <c r="I39" s="693">
        <f>ROUND(F39/$C$6,0)</f>
        <v>6138</v>
      </c>
      <c r="J39" s="428" t="s">
        <v>668</v>
      </c>
      <c r="K39" s="458">
        <f t="shared" ref="K39:K43" si="10">F39</f>
        <v>1029536</v>
      </c>
      <c r="L39" s="458">
        <f>K39</f>
        <v>1029536</v>
      </c>
      <c r="M39" s="458"/>
      <c r="N39" s="458"/>
      <c r="O39" s="458"/>
    </row>
    <row r="40" spans="1:30">
      <c r="A40" s="691" t="s">
        <v>18</v>
      </c>
      <c r="B40" s="639">
        <f>'TSTCNT FGD'!M64</f>
        <v>825226</v>
      </c>
      <c r="C40" s="434">
        <f t="shared" si="8"/>
        <v>4920</v>
      </c>
      <c r="D40" s="639">
        <f>'TSTCNT FGD'!F64</f>
        <v>0</v>
      </c>
      <c r="E40" s="447"/>
      <c r="F40" s="447">
        <f t="shared" si="9"/>
        <v>825226</v>
      </c>
      <c r="J40" s="428" t="s">
        <v>669</v>
      </c>
      <c r="K40" s="458">
        <f t="shared" si="10"/>
        <v>825226</v>
      </c>
      <c r="L40" s="458"/>
      <c r="M40" s="458">
        <f>K40</f>
        <v>825226</v>
      </c>
      <c r="N40" s="458"/>
      <c r="O40" s="458"/>
    </row>
    <row r="41" spans="1:30">
      <c r="A41" s="691" t="s">
        <v>19</v>
      </c>
      <c r="B41" s="639">
        <f>'TSTCNT FGD'!M65</f>
        <v>770844</v>
      </c>
      <c r="C41" s="434">
        <f t="shared" si="8"/>
        <v>4596</v>
      </c>
      <c r="D41" s="639">
        <f>'TSTCNT FGD'!F65</f>
        <v>0</v>
      </c>
      <c r="E41" s="447"/>
      <c r="F41" s="447">
        <f t="shared" si="9"/>
        <v>770844</v>
      </c>
      <c r="H41" s="692" t="s">
        <v>1409</v>
      </c>
      <c r="I41" s="693">
        <f>ROUND(F41/$C$6,0)</f>
        <v>4596</v>
      </c>
      <c r="J41" s="428" t="s">
        <v>670</v>
      </c>
      <c r="K41" s="458">
        <f t="shared" si="10"/>
        <v>770844</v>
      </c>
      <c r="L41" s="458"/>
      <c r="M41" s="458"/>
      <c r="N41" s="458">
        <f>K41</f>
        <v>770844</v>
      </c>
      <c r="O41" s="458"/>
    </row>
    <row r="42" spans="1:30">
      <c r="A42" s="691" t="s">
        <v>20</v>
      </c>
      <c r="B42" s="639">
        <f>'TSTCNT FGD'!M66</f>
        <v>293396</v>
      </c>
      <c r="C42" s="434">
        <f t="shared" si="8"/>
        <v>1749</v>
      </c>
      <c r="D42" s="639">
        <f>'TSTCNT FGD'!F66</f>
        <v>0</v>
      </c>
      <c r="E42" s="447"/>
      <c r="F42" s="447">
        <f t="shared" si="9"/>
        <v>293396</v>
      </c>
      <c r="J42" s="428" t="s">
        <v>671</v>
      </c>
      <c r="K42" s="458">
        <f t="shared" si="10"/>
        <v>293396</v>
      </c>
      <c r="L42" s="458"/>
      <c r="M42" s="458"/>
      <c r="N42" s="458">
        <f>K42</f>
        <v>293396</v>
      </c>
      <c r="O42" s="458"/>
    </row>
    <row r="43" spans="1:30">
      <c r="A43" s="691" t="s">
        <v>21</v>
      </c>
      <c r="B43" s="639">
        <f>'TSTCNT FGD'!M67</f>
        <v>811491</v>
      </c>
      <c r="C43" s="434">
        <f t="shared" si="8"/>
        <v>4838</v>
      </c>
      <c r="D43" s="639">
        <f>'TSTCNT FGD'!F67</f>
        <v>0</v>
      </c>
      <c r="E43" s="447"/>
      <c r="F43" s="447">
        <f t="shared" si="9"/>
        <v>811491</v>
      </c>
      <c r="J43" s="428" t="s">
        <v>1055</v>
      </c>
      <c r="K43" s="458">
        <f t="shared" si="10"/>
        <v>811491</v>
      </c>
      <c r="L43" s="458"/>
      <c r="M43" s="458">
        <f>K43</f>
        <v>811491</v>
      </c>
      <c r="N43" s="458"/>
      <c r="O43" s="458"/>
    </row>
    <row r="44" spans="1:30">
      <c r="A44" s="691" t="s">
        <v>1377</v>
      </c>
      <c r="B44" s="639">
        <f>'TSTCNT FGD'!M68</f>
        <v>0</v>
      </c>
      <c r="C44" s="434">
        <f t="shared" si="8"/>
        <v>0</v>
      </c>
      <c r="D44" s="672">
        <f>B44</f>
        <v>0</v>
      </c>
      <c r="E44" s="447"/>
      <c r="F44" s="447">
        <f t="shared" si="9"/>
        <v>0</v>
      </c>
      <c r="J44" s="428" t="s">
        <v>672</v>
      </c>
      <c r="K44" s="694"/>
      <c r="L44" s="465"/>
      <c r="M44" s="465" t="s">
        <v>1078</v>
      </c>
      <c r="N44" s="465"/>
      <c r="O44" s="695"/>
    </row>
    <row r="45" spans="1:30">
      <c r="A45" s="691" t="s">
        <v>60</v>
      </c>
      <c r="B45" s="639">
        <f>'TSTCNT FGD'!M69</f>
        <v>119784</v>
      </c>
      <c r="C45" s="434">
        <f t="shared" si="8"/>
        <v>714</v>
      </c>
      <c r="D45" s="639">
        <f>'TSTCNT FGD'!F69</f>
        <v>0</v>
      </c>
      <c r="E45" s="447"/>
      <c r="F45" s="447">
        <f t="shared" si="9"/>
        <v>119784</v>
      </c>
      <c r="J45" s="428" t="s">
        <v>673</v>
      </c>
      <c r="K45" s="458">
        <f t="shared" ref="K45:K46" si="11">F45</f>
        <v>119784</v>
      </c>
      <c r="L45" s="458"/>
      <c r="M45" s="458"/>
      <c r="N45" s="458"/>
      <c r="O45" s="458">
        <f>K45</f>
        <v>119784</v>
      </c>
    </row>
    <row r="46" spans="1:30" ht="13.8" thickBot="1">
      <c r="A46" s="424" t="s">
        <v>1627</v>
      </c>
      <c r="B46" s="639">
        <f>'TSTCNT FGD'!M70</f>
        <v>50176</v>
      </c>
      <c r="C46" s="434">
        <f t="shared" si="8"/>
        <v>299</v>
      </c>
      <c r="D46" s="639">
        <f>'TSTCNT FGD'!F70</f>
        <v>0</v>
      </c>
      <c r="E46" s="447"/>
      <c r="F46" s="447">
        <f t="shared" si="9"/>
        <v>50176</v>
      </c>
      <c r="G46" s="468"/>
      <c r="H46" s="692" t="s">
        <v>1410</v>
      </c>
      <c r="I46" s="693">
        <f>ROUND(SUM(F37+F40+F42+F43+F45+F46)/$C$6,0)</f>
        <v>12521</v>
      </c>
      <c r="J46" s="468" t="s">
        <v>347</v>
      </c>
      <c r="K46" s="458">
        <f t="shared" si="11"/>
        <v>50176</v>
      </c>
      <c r="L46" s="696"/>
      <c r="M46" s="696"/>
      <c r="N46" s="696"/>
      <c r="O46" s="458">
        <f>K46</f>
        <v>50176</v>
      </c>
      <c r="P46" s="468"/>
      <c r="Q46" s="468"/>
      <c r="R46" s="674"/>
      <c r="S46" s="674"/>
      <c r="T46" s="674"/>
      <c r="U46" s="674"/>
      <c r="V46" s="674"/>
      <c r="W46" s="674"/>
      <c r="X46" s="674"/>
      <c r="Y46" s="674"/>
      <c r="Z46" s="674"/>
      <c r="AA46" s="674"/>
      <c r="AB46" s="674"/>
      <c r="AC46" s="674"/>
      <c r="AD46" s="674"/>
    </row>
    <row r="47" spans="1:30" ht="15" customHeight="1" thickTop="1" thickBot="1">
      <c r="A47" s="697" t="s">
        <v>68</v>
      </c>
      <c r="B47" s="681">
        <f>SUM(B36:B46)</f>
        <v>6872678</v>
      </c>
      <c r="C47" s="681">
        <f>SUM(C36:C46)</f>
        <v>40974</v>
      </c>
      <c r="D47" s="698">
        <f>SUM(D36:D46)</f>
        <v>0</v>
      </c>
      <c r="E47" s="699">
        <f>SUM(E36:E46)</f>
        <v>0</v>
      </c>
      <c r="F47" s="700">
        <f>SUM(F36:F46)</f>
        <v>6872678</v>
      </c>
      <c r="G47" s="1150" t="s">
        <v>1091</v>
      </c>
      <c r="H47" s="1151"/>
      <c r="I47" s="701" t="s">
        <v>1090</v>
      </c>
      <c r="J47" s="468" t="s">
        <v>674</v>
      </c>
      <c r="K47" s="702">
        <f>SUM(K36:K46)</f>
        <v>6872678</v>
      </c>
      <c r="L47" s="702">
        <f>SUM(L36:L46)</f>
        <v>4001761</v>
      </c>
      <c r="M47" s="702">
        <f>SUM(M36:M46)</f>
        <v>1636717</v>
      </c>
      <c r="N47" s="702">
        <f>SUM(N36:N46)</f>
        <v>1064240</v>
      </c>
      <c r="O47" s="702">
        <f>SUM(O36:O46)</f>
        <v>169960</v>
      </c>
    </row>
    <row r="48" spans="1:30" ht="14.25" customHeight="1" thickTop="1" thickBot="1">
      <c r="B48" s="685"/>
      <c r="C48" s="424"/>
      <c r="F48" s="649"/>
      <c r="G48" s="1152"/>
      <c r="H48" s="1153"/>
      <c r="I48" s="703">
        <f>ROUND(F47/C6,0)</f>
        <v>40975</v>
      </c>
      <c r="J48" s="1160" t="s">
        <v>675</v>
      </c>
      <c r="K48" s="696"/>
      <c r="L48" s="696"/>
      <c r="M48" s="696"/>
      <c r="N48" s="696"/>
      <c r="O48" s="696"/>
    </row>
    <row r="49" spans="1:30" ht="12.75" customHeight="1" thickBot="1">
      <c r="A49" s="623" t="s">
        <v>23</v>
      </c>
      <c r="B49" s="632"/>
      <c r="C49" s="424"/>
      <c r="F49" s="704"/>
      <c r="G49" s="1152"/>
      <c r="H49" s="1153"/>
      <c r="I49" s="658"/>
      <c r="J49" s="1160"/>
      <c r="K49" s="705">
        <f>ROUND(K47/$C$6,2)</f>
        <v>40974.65</v>
      </c>
      <c r="L49" s="705">
        <f t="shared" ref="L49:O49" si="12">ROUND(L47/$C$6,2)</f>
        <v>23858.35</v>
      </c>
      <c r="M49" s="705">
        <f t="shared" si="12"/>
        <v>9758.0499999999993</v>
      </c>
      <c r="N49" s="705">
        <f t="shared" si="12"/>
        <v>6344.96</v>
      </c>
      <c r="O49" s="705">
        <f t="shared" si="12"/>
        <v>1013.3</v>
      </c>
      <c r="P49" s="468"/>
      <c r="Q49" s="468"/>
      <c r="R49" s="674"/>
      <c r="S49" s="674"/>
      <c r="T49" s="674"/>
      <c r="U49" s="674"/>
      <c r="V49" s="674"/>
      <c r="W49" s="674"/>
      <c r="X49" s="674"/>
      <c r="Y49" s="674"/>
      <c r="Z49" s="674"/>
      <c r="AA49" s="674"/>
      <c r="AB49" s="674"/>
      <c r="AC49" s="674"/>
      <c r="AD49" s="674"/>
    </row>
    <row r="50" spans="1:30" ht="13.8" thickBot="1">
      <c r="A50" s="424" t="s">
        <v>61</v>
      </c>
      <c r="B50" s="639">
        <f>'TSTCNT FGD'!M74</f>
        <v>-39488</v>
      </c>
      <c r="C50" s="633">
        <f t="shared" ref="C50:C53" si="13">ROUND(B50/$C$6,0)</f>
        <v>-235</v>
      </c>
      <c r="D50" s="470">
        <f>'TSTCNT FGD'!F74</f>
        <v>0</v>
      </c>
      <c r="E50" s="470"/>
      <c r="F50" s="706">
        <f t="shared" ref="F50:F53" si="14">B50-(SUM(D50:E50))</f>
        <v>-39488</v>
      </c>
      <c r="G50" s="1154"/>
      <c r="H50" s="1155"/>
      <c r="I50" s="658"/>
      <c r="J50" s="468"/>
      <c r="K50" s="468"/>
      <c r="L50" s="468"/>
      <c r="M50" s="468"/>
      <c r="N50" s="468"/>
      <c r="O50" s="468"/>
      <c r="P50" s="468"/>
      <c r="Q50" s="468"/>
      <c r="R50" s="674"/>
      <c r="S50" s="674"/>
      <c r="T50" s="674"/>
      <c r="U50" s="674"/>
      <c r="V50" s="674"/>
      <c r="W50" s="674"/>
      <c r="X50" s="674"/>
      <c r="Y50" s="674"/>
      <c r="Z50" s="674"/>
      <c r="AA50" s="674"/>
      <c r="AB50" s="674"/>
      <c r="AC50" s="674"/>
      <c r="AD50" s="674"/>
    </row>
    <row r="51" spans="1:30" ht="13.8" thickTop="1">
      <c r="A51" s="424" t="s">
        <v>627</v>
      </c>
      <c r="B51" s="639">
        <f>'TSTCNT FGD'!M75</f>
        <v>-337120</v>
      </c>
      <c r="C51" s="434">
        <f t="shared" si="13"/>
        <v>-2010</v>
      </c>
      <c r="D51" s="666">
        <f>'TSTCNT FGD'!F75</f>
        <v>2805</v>
      </c>
      <c r="E51" s="632"/>
      <c r="F51" s="447">
        <f t="shared" si="14"/>
        <v>-339925</v>
      </c>
      <c r="K51" s="707"/>
      <c r="L51" s="707"/>
      <c r="M51" s="707"/>
      <c r="N51" s="707"/>
      <c r="O51" s="707"/>
    </row>
    <row r="52" spans="1:30">
      <c r="A52" s="424" t="s">
        <v>50</v>
      </c>
      <c r="B52" s="639">
        <f>'TSTCNT FGD'!M76</f>
        <v>0</v>
      </c>
      <c r="C52" s="434">
        <f t="shared" si="13"/>
        <v>0</v>
      </c>
      <c r="D52" s="666">
        <f>'TSTCNT FGD'!F76</f>
        <v>0</v>
      </c>
      <c r="E52" s="632"/>
      <c r="F52" s="447">
        <f t="shared" si="14"/>
        <v>0</v>
      </c>
      <c r="J52" s="468"/>
      <c r="K52" s="468"/>
      <c r="L52" s="468"/>
      <c r="M52" s="468"/>
      <c r="N52" s="468"/>
      <c r="O52" s="468"/>
    </row>
    <row r="53" spans="1:30" ht="12" customHeight="1">
      <c r="A53" s="424" t="s">
        <v>46</v>
      </c>
      <c r="B53" s="639">
        <f>'TSTCNT FGD'!M77</f>
        <v>-269621</v>
      </c>
      <c r="C53" s="434">
        <f t="shared" si="13"/>
        <v>-1607</v>
      </c>
      <c r="D53" s="666">
        <f>'TSTCNT FGD'!F77</f>
        <v>0</v>
      </c>
      <c r="E53" s="632"/>
      <c r="F53" s="447">
        <f t="shared" si="14"/>
        <v>-269621</v>
      </c>
      <c r="G53" s="468"/>
      <c r="J53" s="468"/>
      <c r="K53" s="468"/>
      <c r="L53" s="468"/>
      <c r="M53" s="468"/>
      <c r="N53" s="468"/>
      <c r="O53" s="468"/>
      <c r="P53" s="468"/>
      <c r="Q53" s="468"/>
      <c r="R53" s="674"/>
      <c r="S53" s="674"/>
      <c r="T53" s="674"/>
      <c r="U53" s="674"/>
      <c r="V53" s="674"/>
      <c r="W53" s="674"/>
      <c r="X53" s="674"/>
      <c r="Y53" s="674"/>
      <c r="Z53" s="674"/>
      <c r="AA53" s="674"/>
      <c r="AB53" s="674"/>
      <c r="AC53" s="674"/>
      <c r="AD53" s="674"/>
    </row>
    <row r="54" spans="1:30">
      <c r="A54" s="655" t="s">
        <v>3</v>
      </c>
      <c r="B54" s="656">
        <f>SUM(B50:B53)</f>
        <v>-646229</v>
      </c>
      <c r="C54" s="656">
        <f>SUM(C50:C53)</f>
        <v>-3852</v>
      </c>
      <c r="D54" s="656">
        <f>SUM(D50:D53)</f>
        <v>2805</v>
      </c>
      <c r="E54" s="656">
        <f>SUM(E50:E53)</f>
        <v>0</v>
      </c>
      <c r="F54" s="708">
        <f>SUM(F50:F53)</f>
        <v>-649034</v>
      </c>
      <c r="J54" s="468"/>
      <c r="K54" s="468"/>
      <c r="L54" s="468"/>
      <c r="M54" s="468"/>
      <c r="N54" s="468"/>
      <c r="O54" s="468"/>
    </row>
    <row r="55" spans="1:30">
      <c r="B55" s="632"/>
      <c r="C55" s="424"/>
    </row>
    <row r="56" spans="1:30">
      <c r="A56" s="623" t="s">
        <v>24</v>
      </c>
      <c r="B56" s="632"/>
      <c r="C56" s="424"/>
      <c r="F56" s="468"/>
      <c r="G56" s="468"/>
      <c r="H56" s="468"/>
      <c r="I56" s="468"/>
      <c r="J56" s="468"/>
      <c r="K56" s="468"/>
      <c r="L56" s="468"/>
      <c r="M56" s="468"/>
      <c r="N56" s="468"/>
      <c r="O56" s="468"/>
      <c r="P56" s="468"/>
      <c r="Q56" s="468"/>
      <c r="R56" s="674"/>
      <c r="S56" s="674"/>
      <c r="T56" s="674"/>
      <c r="U56" s="674"/>
      <c r="V56" s="674"/>
      <c r="W56" s="674"/>
      <c r="X56" s="674"/>
      <c r="Y56" s="674"/>
      <c r="Z56" s="674"/>
      <c r="AA56" s="674"/>
      <c r="AB56" s="674"/>
      <c r="AC56" s="674"/>
      <c r="AD56" s="674"/>
    </row>
    <row r="57" spans="1:30">
      <c r="A57" s="424" t="s">
        <v>47</v>
      </c>
      <c r="B57" s="639">
        <f>'TSTCNT FGD'!M81</f>
        <v>0</v>
      </c>
      <c r="C57" s="633">
        <f t="shared" ref="C57:C58" si="15">ROUND(B57/$C$6,0)</f>
        <v>0</v>
      </c>
      <c r="D57" s="470">
        <f>'TSTCNT FGD'!F81</f>
        <v>0</v>
      </c>
      <c r="E57" s="470"/>
      <c r="F57" s="470">
        <f t="shared" ref="F57:F58" si="16">B57-(SUM(D57:E57))</f>
        <v>0</v>
      </c>
    </row>
    <row r="58" spans="1:30">
      <c r="A58" s="424" t="s">
        <v>48</v>
      </c>
      <c r="B58" s="639">
        <f>'TSTCNT FGD'!M82</f>
        <v>0</v>
      </c>
      <c r="C58" s="434">
        <f t="shared" si="15"/>
        <v>0</v>
      </c>
      <c r="D58" s="666">
        <f>'TSTCNT FGD'!F82</f>
        <v>0</v>
      </c>
      <c r="E58" s="632"/>
      <c r="F58" s="447">
        <f t="shared" si="16"/>
        <v>0</v>
      </c>
      <c r="G58" s="468"/>
      <c r="H58" s="468"/>
      <c r="I58" s="468"/>
      <c r="J58" s="468"/>
      <c r="K58" s="468"/>
      <c r="L58" s="468"/>
      <c r="M58" s="468"/>
      <c r="N58" s="468"/>
      <c r="O58" s="468"/>
      <c r="P58" s="468"/>
      <c r="Q58" s="468"/>
      <c r="R58" s="674"/>
      <c r="S58" s="674"/>
      <c r="T58" s="674"/>
      <c r="U58" s="674"/>
      <c r="V58" s="674"/>
      <c r="W58" s="674"/>
      <c r="X58" s="674"/>
      <c r="Y58" s="674"/>
      <c r="Z58" s="674"/>
      <c r="AA58" s="674"/>
      <c r="AB58" s="674"/>
      <c r="AC58" s="674"/>
      <c r="AD58" s="674"/>
    </row>
    <row r="59" spans="1:30">
      <c r="A59" s="655" t="s">
        <v>3</v>
      </c>
      <c r="B59" s="656">
        <f>SUM(B57:B58)</f>
        <v>0</v>
      </c>
      <c r="C59" s="656">
        <f>SUM(C57:C58)</f>
        <v>0</v>
      </c>
      <c r="D59" s="656">
        <f>SUM(D57:D58)</f>
        <v>0</v>
      </c>
      <c r="E59" s="656">
        <f>SUM(E57:E58)</f>
        <v>0</v>
      </c>
      <c r="F59" s="656">
        <f>SUM(F57:F58)</f>
        <v>0</v>
      </c>
    </row>
    <row r="60" spans="1:30">
      <c r="B60" s="632"/>
      <c r="C60" s="424"/>
    </row>
    <row r="61" spans="1:30" ht="13.8" thickBot="1">
      <c r="A61" s="709" t="s">
        <v>626</v>
      </c>
      <c r="B61" s="710">
        <f>B33-B47+B54+B59</f>
        <v>71440</v>
      </c>
      <c r="C61" s="710">
        <f>C33-C47+C54+C59</f>
        <v>427</v>
      </c>
      <c r="D61" s="710">
        <f>D33-D47+D54+D59</f>
        <v>5702</v>
      </c>
      <c r="E61" s="710">
        <f>E33-E47+E54+E59</f>
        <v>0</v>
      </c>
      <c r="F61" s="710">
        <f>F33-F47+F54+F59</f>
        <v>65738</v>
      </c>
    </row>
    <row r="62" spans="1:30" ht="13.8" thickTop="1">
      <c r="B62" s="428"/>
    </row>
    <row r="63" spans="1:30">
      <c r="B63" s="428"/>
      <c r="D63" s="470"/>
    </row>
    <row r="64" spans="1:30">
      <c r="B64" s="428"/>
    </row>
    <row r="65" spans="2:6">
      <c r="B65" s="711">
        <f>'TSTCNT FGD'!M85</f>
        <v>71440</v>
      </c>
      <c r="C65" s="424"/>
      <c r="D65" s="711">
        <f>'TSTCNT FGD'!F85</f>
        <v>5702</v>
      </c>
      <c r="E65" s="711">
        <f>'TSTCNT FGD'!M62*-1</f>
        <v>0</v>
      </c>
      <c r="F65" s="424"/>
    </row>
    <row r="66" spans="2:6">
      <c r="B66" s="711"/>
      <c r="C66" s="424"/>
      <c r="D66" s="711">
        <f>'TSTCNT FGD'!F68</f>
        <v>0</v>
      </c>
      <c r="E66" s="711">
        <f>+$D$38</f>
        <v>0</v>
      </c>
      <c r="F66" s="711"/>
    </row>
    <row r="67" spans="2:6">
      <c r="B67" s="712"/>
      <c r="C67" s="424"/>
      <c r="D67" s="712">
        <f>-'TSTCNT FGD'!M68</f>
        <v>0</v>
      </c>
      <c r="E67" s="712"/>
      <c r="F67" s="711"/>
    </row>
    <row r="68" spans="2:6">
      <c r="B68" s="711">
        <f>SUM(B65:B67)</f>
        <v>71440</v>
      </c>
      <c r="C68" s="424"/>
      <c r="D68" s="711">
        <f>SUM(D65:D67)</f>
        <v>5702</v>
      </c>
      <c r="E68" s="711">
        <f>SUM(E65:E67)</f>
        <v>0</v>
      </c>
      <c r="F68" s="711">
        <f>B68-D68-E68</f>
        <v>65738</v>
      </c>
    </row>
    <row r="69" spans="2:6">
      <c r="B69" s="711"/>
      <c r="C69" s="424"/>
      <c r="D69" s="711">
        <f>'TSTCNT FGD'!F54*-1</f>
        <v>-2897</v>
      </c>
      <c r="E69" s="711"/>
      <c r="F69" s="711"/>
    </row>
    <row r="70" spans="2:6" ht="12.75" customHeight="1">
      <c r="B70" s="712"/>
      <c r="C70" s="673"/>
      <c r="D70" s="712">
        <f>'TSTCNT FGD'!M54</f>
        <v>2897</v>
      </c>
      <c r="E70" s="712"/>
      <c r="F70" s="712">
        <f>-D70-D69</f>
        <v>0</v>
      </c>
    </row>
    <row r="71" spans="2:6" ht="12.75" customHeight="1">
      <c r="B71" s="711">
        <f>SUM(B68:B70)</f>
        <v>71440</v>
      </c>
      <c r="C71" s="424"/>
      <c r="D71" s="711">
        <f>SUM(D68:D70)</f>
        <v>5702</v>
      </c>
      <c r="E71" s="711">
        <f>SUM(E68:E70)</f>
        <v>0</v>
      </c>
      <c r="F71" s="711">
        <f>SUM(F68:F70)</f>
        <v>65738</v>
      </c>
    </row>
    <row r="72" spans="2:6" ht="12.75" customHeight="1">
      <c r="B72" s="711"/>
      <c r="C72" s="424"/>
      <c r="D72" s="711"/>
      <c r="E72" s="711"/>
      <c r="F72" s="711"/>
    </row>
    <row r="73" spans="2:6" ht="12.75" customHeight="1">
      <c r="B73" s="470">
        <f>B61-B71</f>
        <v>0</v>
      </c>
      <c r="C73" s="424"/>
      <c r="D73" s="470">
        <f>D61-D71</f>
        <v>0</v>
      </c>
      <c r="E73" s="470">
        <f>E61-E71</f>
        <v>0</v>
      </c>
      <c r="F73" s="470">
        <f>F61-F71</f>
        <v>0</v>
      </c>
    </row>
    <row r="74" spans="2:6" ht="12.75" customHeight="1">
      <c r="C74" s="424"/>
      <c r="F74" s="713" t="str">
        <f>IF(F73=0,"Balanced","Error")</f>
        <v>Balanced</v>
      </c>
    </row>
    <row r="75" spans="2:6" ht="12.75" customHeight="1">
      <c r="B75" s="428"/>
    </row>
    <row r="76" spans="2:6" ht="12.75" customHeight="1">
      <c r="B76" s="428"/>
    </row>
  </sheetData>
  <mergeCells count="16">
    <mergeCell ref="K29:O29"/>
    <mergeCell ref="D1:E1"/>
    <mergeCell ref="F1:I1"/>
    <mergeCell ref="J1:O1"/>
    <mergeCell ref="D4:D5"/>
    <mergeCell ref="E4:E5"/>
    <mergeCell ref="G32:H32"/>
    <mergeCell ref="G33:H33"/>
    <mergeCell ref="G47:H50"/>
    <mergeCell ref="J48:J49"/>
    <mergeCell ref="K30:O30"/>
    <mergeCell ref="K31:K34"/>
    <mergeCell ref="L31:L34"/>
    <mergeCell ref="M31:M34"/>
    <mergeCell ref="N31:N34"/>
    <mergeCell ref="O31:O34"/>
  </mergeCells>
  <hyperlinks>
    <hyperlink ref="D1:E1" location="Index!A1" display="Return to Index" xr:uid="{00000000-0004-0000-3700-000000000000}"/>
  </hyperlinks>
  <printOptions horizontalCentered="1"/>
  <pageMargins left="0.25" right="0.25" top="0.25" bottom="0.25" header="0.3" footer="0.25"/>
  <pageSetup scale="92" fitToHeight="2" orientation="portrait" r:id="rId1"/>
  <headerFooter alignWithMargins="0"/>
  <rowBreaks count="1" manualBreakCount="1">
    <brk id="62" max="1" man="1"/>
  </row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indexed="11"/>
    <pageSetUpPr fitToPage="1"/>
  </sheetPr>
  <dimension ref="A1:AE119"/>
  <sheetViews>
    <sheetView showGridLines="0" topLeftCell="B2" zoomScale="75" zoomScaleNormal="75" workbookViewId="0">
      <pane xSplit="2" ySplit="7" topLeftCell="D9" activePane="bottomRight" state="frozen"/>
      <selection activeCell="I90" sqref="I90"/>
      <selection pane="topRight" activeCell="I90" sqref="I90"/>
      <selection pane="bottomLeft" activeCell="I90" sqref="I90"/>
      <selection pane="bottomRight" activeCell="I90" sqref="I90"/>
    </sheetView>
  </sheetViews>
  <sheetFormatPr defaultColWidth="9.109375" defaultRowHeight="13.2"/>
  <cols>
    <col min="1" max="1" width="7" style="438" hidden="1" customWidth="1"/>
    <col min="2" max="2" width="60.109375" style="444" customWidth="1"/>
    <col min="3" max="3" width="60.109375" style="444" hidden="1" customWidth="1"/>
    <col min="4" max="4" width="15.5546875" style="444" customWidth="1"/>
    <col min="5" max="5" width="14.6640625" style="444" customWidth="1"/>
    <col min="6" max="6" width="15.109375" style="444" customWidth="1"/>
    <col min="7" max="7" width="16" style="444" customWidth="1"/>
    <col min="8" max="8" width="12.6640625" style="444" customWidth="1"/>
    <col min="9" max="9" width="17.44140625" style="444" customWidth="1"/>
    <col min="10" max="10" width="15.5546875" style="444" customWidth="1"/>
    <col min="11" max="11" width="16" style="444" customWidth="1"/>
    <col min="12" max="12" width="15.5546875" style="444" customWidth="1"/>
    <col min="13" max="13" width="20.6640625" style="444" customWidth="1"/>
    <col min="14" max="14" width="4" style="444" customWidth="1"/>
    <col min="15" max="15" width="17.88671875" style="428" customWidth="1"/>
    <col min="16" max="16" width="21.6640625" style="428" customWidth="1"/>
    <col min="17" max="17" width="16.44140625" style="428" customWidth="1"/>
    <col min="18" max="18" width="16.5546875" style="428" customWidth="1"/>
    <col min="19" max="19" width="1.6640625" style="428" customWidth="1"/>
    <col min="20" max="20" width="16.6640625" style="428" customWidth="1"/>
    <col min="21" max="21" width="17" style="428" customWidth="1"/>
    <col min="22" max="22" width="16.88671875" style="428" customWidth="1"/>
    <col min="23" max="23" width="16.6640625" style="428" customWidth="1"/>
    <col min="24" max="24" width="16.88671875" style="428" customWidth="1"/>
    <col min="25" max="25" width="1.88671875" style="428" customWidth="1"/>
    <col min="26" max="26" width="26.44140625" style="428" customWidth="1"/>
    <col min="27" max="27" width="17" style="428" customWidth="1"/>
    <col min="28" max="28" width="16.6640625" style="428" customWidth="1"/>
    <col min="29" max="29" width="18.88671875" style="428" customWidth="1"/>
    <col min="30" max="30" width="22.33203125" style="428" customWidth="1"/>
    <col min="31" max="31" width="9.109375" style="428"/>
    <col min="32" max="16384" width="9.109375" style="444"/>
  </cols>
  <sheetData>
    <row r="1" spans="1:31" s="438" customFormat="1" ht="12.75" hidden="1" customHeight="1">
      <c r="A1" s="438">
        <v>0</v>
      </c>
      <c r="B1" s="438" t="s">
        <v>1129</v>
      </c>
      <c r="D1" s="438">
        <v>2</v>
      </c>
      <c r="E1" s="438">
        <v>3</v>
      </c>
      <c r="F1" s="438">
        <v>4</v>
      </c>
      <c r="G1" s="438">
        <v>5</v>
      </c>
      <c r="H1" s="438">
        <v>6</v>
      </c>
      <c r="I1" s="438">
        <v>7</v>
      </c>
      <c r="J1" s="438">
        <v>8</v>
      </c>
      <c r="K1" s="438">
        <v>9</v>
      </c>
      <c r="L1" s="438">
        <v>10</v>
      </c>
      <c r="M1" s="438">
        <v>11</v>
      </c>
      <c r="N1" s="438">
        <v>12</v>
      </c>
      <c r="O1" s="439"/>
      <c r="P1" s="439"/>
      <c r="Q1" s="439"/>
      <c r="R1" s="439"/>
      <c r="S1" s="439"/>
      <c r="T1" s="439"/>
      <c r="U1" s="439"/>
      <c r="V1" s="439"/>
      <c r="W1" s="439"/>
      <c r="X1" s="439"/>
      <c r="Y1" s="439"/>
      <c r="Z1" s="439"/>
      <c r="AA1" s="439"/>
      <c r="AB1" s="439"/>
      <c r="AC1" s="439">
        <v>12</v>
      </c>
      <c r="AD1" s="439">
        <v>13</v>
      </c>
      <c r="AE1" s="439"/>
    </row>
    <row r="2" spans="1:31" ht="21.6" thickBot="1">
      <c r="A2" s="438">
        <v>1</v>
      </c>
      <c r="B2" s="1175" t="str">
        <f>'TSTCNT Chrts'!$A$1</f>
        <v>Texas State Technical College - North Texas</v>
      </c>
      <c r="C2" s="1175"/>
      <c r="D2" s="1175"/>
      <c r="E2" s="1175"/>
      <c r="F2" s="1175"/>
      <c r="G2" s="440"/>
      <c r="H2" s="441"/>
      <c r="I2" s="442" t="str">
        <f>IF($B$2&lt;&gt;Input!$H$13,"Name Mismatch","")</f>
        <v/>
      </c>
      <c r="J2" s="441"/>
      <c r="K2" s="441"/>
      <c r="L2" s="441"/>
      <c r="M2" s="443"/>
      <c r="O2" s="426" t="s">
        <v>1079</v>
      </c>
      <c r="P2" s="445"/>
      <c r="Z2" s="446"/>
    </row>
    <row r="3" spans="1:31" ht="21">
      <c r="A3" s="438">
        <v>2</v>
      </c>
      <c r="B3" s="1175" t="str">
        <f>'Smmy LIT-TSTC Chrts'!$A$2</f>
        <v>For the Year Ended August 31, 2022</v>
      </c>
      <c r="C3" s="1175"/>
      <c r="D3" s="1175"/>
      <c r="E3" s="1175"/>
      <c r="F3" s="1175"/>
      <c r="G3" s="441"/>
      <c r="H3" s="441"/>
      <c r="I3" s="441"/>
      <c r="J3" s="441"/>
      <c r="K3" s="441"/>
      <c r="L3" s="441"/>
      <c r="M3" s="443"/>
      <c r="O3" s="447"/>
    </row>
    <row r="4" spans="1:31" ht="21">
      <c r="A4" s="438">
        <v>3</v>
      </c>
      <c r="B4" s="1175" t="str">
        <f>'Smmy LIT-TSTC Chrts'!$A$3</f>
        <v>Source: FY 2022 Annual Financial Report</v>
      </c>
      <c r="C4" s="1175"/>
      <c r="D4" s="1175"/>
      <c r="E4" s="1175"/>
      <c r="F4" s="1175"/>
      <c r="G4" s="441"/>
      <c r="H4" s="441"/>
      <c r="I4" s="441"/>
      <c r="J4" s="441"/>
      <c r="K4" s="441"/>
      <c r="L4" s="441"/>
      <c r="M4" s="443"/>
      <c r="O4" s="447"/>
      <c r="P4" s="1209" t="s">
        <v>93</v>
      </c>
      <c r="Q4" s="1210"/>
      <c r="T4" s="445" t="s">
        <v>161</v>
      </c>
    </row>
    <row r="5" spans="1:31">
      <c r="A5" s="438">
        <v>4</v>
      </c>
      <c r="B5" s="440"/>
      <c r="C5" s="440"/>
      <c r="D5" s="440"/>
      <c r="E5" s="440"/>
      <c r="F5" s="440"/>
      <c r="G5" s="440"/>
      <c r="H5" s="440"/>
      <c r="I5" s="440"/>
      <c r="J5" s="440"/>
      <c r="K5" s="440"/>
      <c r="L5" s="440"/>
      <c r="M5" s="448"/>
      <c r="O5" s="439"/>
    </row>
    <row r="6" spans="1:31">
      <c r="A6" s="438">
        <v>5</v>
      </c>
      <c r="B6" s="1173" t="str">
        <f>'Smmy LIT-TSTC Chrts'!$C$32</f>
        <v>Detail Worksheet FY 2022</v>
      </c>
      <c r="C6" s="1173"/>
      <c r="D6" s="1174"/>
      <c r="E6" s="1174"/>
      <c r="F6" s="1174"/>
      <c r="G6" s="1174"/>
      <c r="H6" s="1174"/>
      <c r="I6" s="1174"/>
      <c r="J6" s="1174"/>
      <c r="K6" s="1174"/>
      <c r="L6" s="1174"/>
      <c r="M6" s="1174"/>
      <c r="O6" s="439"/>
    </row>
    <row r="7" spans="1:31">
      <c r="A7" s="438">
        <v>6</v>
      </c>
      <c r="B7" s="449"/>
      <c r="C7" s="449"/>
      <c r="D7" s="440"/>
      <c r="E7" s="440"/>
      <c r="F7" s="440"/>
      <c r="G7" s="440"/>
      <c r="H7" s="440"/>
      <c r="I7" s="440"/>
      <c r="J7" s="440"/>
      <c r="K7" s="440"/>
      <c r="L7" s="440"/>
      <c r="M7" s="450" t="str">
        <f>'Smmy LIT-TSTC Chrts'!$C$33</f>
        <v>FY 2022</v>
      </c>
      <c r="P7" s="451"/>
      <c r="Q7" s="442"/>
      <c r="R7" s="442"/>
      <c r="S7" s="442"/>
      <c r="T7" s="442"/>
      <c r="U7" s="442"/>
      <c r="AD7" s="439" t="s">
        <v>54</v>
      </c>
    </row>
    <row r="8" spans="1:31" ht="39.6">
      <c r="A8" s="438">
        <v>7</v>
      </c>
      <c r="B8" s="452" t="s">
        <v>70</v>
      </c>
      <c r="C8" s="452"/>
      <c r="D8" s="453" t="s">
        <v>30</v>
      </c>
      <c r="E8" s="453" t="s">
        <v>31</v>
      </c>
      <c r="F8" s="453" t="s">
        <v>22</v>
      </c>
      <c r="G8" s="453" t="s">
        <v>32</v>
      </c>
      <c r="H8" s="453" t="s">
        <v>33</v>
      </c>
      <c r="I8" s="453" t="s">
        <v>34</v>
      </c>
      <c r="J8" s="453" t="s">
        <v>35</v>
      </c>
      <c r="K8" s="453" t="s">
        <v>36</v>
      </c>
      <c r="L8" s="453" t="s">
        <v>37</v>
      </c>
      <c r="M8" s="453" t="s">
        <v>38</v>
      </c>
      <c r="P8" s="454"/>
      <c r="Q8" s="442"/>
      <c r="R8" s="442"/>
      <c r="S8" s="442"/>
      <c r="T8" s="442"/>
      <c r="U8" s="442"/>
    </row>
    <row r="9" spans="1:31">
      <c r="A9" s="438">
        <v>8</v>
      </c>
      <c r="B9" s="455" t="s">
        <v>0</v>
      </c>
      <c r="C9" s="455"/>
      <c r="D9" s="456"/>
      <c r="E9" s="456"/>
      <c r="F9" s="456"/>
      <c r="G9" s="456"/>
      <c r="H9" s="456"/>
      <c r="I9" s="456"/>
      <c r="J9" s="456"/>
      <c r="K9" s="456"/>
      <c r="L9" s="456"/>
      <c r="M9" s="456"/>
      <c r="P9" s="454"/>
      <c r="Q9" s="451"/>
      <c r="R9" s="451"/>
      <c r="S9" s="451"/>
      <c r="T9" s="451"/>
      <c r="U9" s="442"/>
    </row>
    <row r="10" spans="1:31" ht="12.75" customHeight="1">
      <c r="A10" s="438">
        <v>9</v>
      </c>
      <c r="B10" s="440" t="s">
        <v>1</v>
      </c>
      <c r="C10" s="440"/>
      <c r="D10" s="457">
        <f>Input!$M$13</f>
        <v>5346876</v>
      </c>
      <c r="E10" s="457">
        <f>Input!$N$13</f>
        <v>0</v>
      </c>
      <c r="F10" s="457">
        <f>Input!$O$13</f>
        <v>0</v>
      </c>
      <c r="G10" s="457">
        <f>Input!$P$13</f>
        <v>0</v>
      </c>
      <c r="H10" s="457">
        <f>Input!$Q$13</f>
        <v>0</v>
      </c>
      <c r="I10" s="457">
        <f>Input!$R$13</f>
        <v>0</v>
      </c>
      <c r="J10" s="457">
        <f>Input!$S$13</f>
        <v>0</v>
      </c>
      <c r="K10" s="457">
        <f>Input!$T$13</f>
        <v>0</v>
      </c>
      <c r="L10" s="457">
        <f>Input!$U$13</f>
        <v>0</v>
      </c>
      <c r="M10" s="458">
        <f t="shared" ref="M10:M15" si="0">D10+E10+F10+G10+H10+I10+J10+K10+L10</f>
        <v>5346876</v>
      </c>
      <c r="N10" s="440"/>
      <c r="O10" s="459"/>
      <c r="P10" s="1211" t="s">
        <v>201</v>
      </c>
      <c r="Q10" s="451"/>
      <c r="R10" s="451"/>
      <c r="S10" s="451"/>
      <c r="T10" s="451"/>
      <c r="U10" s="442"/>
      <c r="AC10" s="444"/>
      <c r="AD10" s="444"/>
      <c r="AE10" s="444"/>
    </row>
    <row r="11" spans="1:31">
      <c r="A11" s="438">
        <v>10</v>
      </c>
      <c r="B11" s="440" t="s">
        <v>2</v>
      </c>
      <c r="C11" s="440"/>
      <c r="D11" s="457">
        <f>Input!$V$13</f>
        <v>1568</v>
      </c>
      <c r="E11" s="457">
        <f>Input!$W$13</f>
        <v>0</v>
      </c>
      <c r="F11" s="457">
        <f>Input!$X$13</f>
        <v>0</v>
      </c>
      <c r="G11" s="457">
        <f>Input!$Y$13</f>
        <v>42094</v>
      </c>
      <c r="H11" s="457">
        <f>Input!$Z$13</f>
        <v>0</v>
      </c>
      <c r="I11" s="457">
        <f>Input!$AA$13</f>
        <v>0</v>
      </c>
      <c r="J11" s="457">
        <f>Input!$AB$13</f>
        <v>0</v>
      </c>
      <c r="K11" s="457">
        <f>Input!$AC$13</f>
        <v>0</v>
      </c>
      <c r="L11" s="457">
        <f>Input!$AD$13</f>
        <v>0</v>
      </c>
      <c r="M11" s="458">
        <f t="shared" si="0"/>
        <v>43662</v>
      </c>
      <c r="N11" s="440"/>
      <c r="O11" s="460"/>
      <c r="P11" s="1202"/>
      <c r="Q11" s="451"/>
      <c r="R11" s="451"/>
      <c r="S11" s="451"/>
      <c r="T11" s="451"/>
      <c r="U11" s="442"/>
      <c r="AC11" s="444"/>
      <c r="AD11" s="444"/>
      <c r="AE11" s="444"/>
    </row>
    <row r="12" spans="1:31" ht="12.75" hidden="1" customHeight="1">
      <c r="B12" s="440" t="s">
        <v>1365</v>
      </c>
      <c r="C12" s="440"/>
      <c r="D12" s="457"/>
      <c r="E12" s="457"/>
      <c r="F12" s="457"/>
      <c r="G12" s="457"/>
      <c r="H12" s="457"/>
      <c r="I12" s="457"/>
      <c r="J12" s="457"/>
      <c r="K12" s="457"/>
      <c r="L12" s="457"/>
      <c r="M12" s="458"/>
      <c r="N12" s="440"/>
      <c r="O12" s="460"/>
      <c r="P12" s="461"/>
      <c r="Q12" s="451"/>
      <c r="R12" s="451"/>
      <c r="S12" s="451"/>
      <c r="T12" s="451"/>
      <c r="U12" s="442"/>
      <c r="AC12" s="444"/>
      <c r="AD12" s="444"/>
      <c r="AE12" s="444"/>
    </row>
    <row r="13" spans="1:31">
      <c r="A13" s="438">
        <v>12</v>
      </c>
      <c r="B13" s="440" t="s">
        <v>1334</v>
      </c>
      <c r="C13" s="440"/>
      <c r="D13" s="457">
        <f>Input!$AN$13</f>
        <v>63750</v>
      </c>
      <c r="E13" s="457">
        <f>Input!$AO$13</f>
        <v>0</v>
      </c>
      <c r="F13" s="457">
        <f>Input!$AP$13</f>
        <v>0</v>
      </c>
      <c r="G13" s="457">
        <f>Input!$AQ$13</f>
        <v>0</v>
      </c>
      <c r="H13" s="457">
        <f>Input!$AR$13</f>
        <v>0</v>
      </c>
      <c r="I13" s="457">
        <f>Input!$AS$13</f>
        <v>0</v>
      </c>
      <c r="J13" s="457">
        <f>Input!$AT$13</f>
        <v>0</v>
      </c>
      <c r="K13" s="457">
        <f>Input!$AU$13</f>
        <v>0</v>
      </c>
      <c r="L13" s="457">
        <f>Input!$AV$13</f>
        <v>0</v>
      </c>
      <c r="M13" s="458">
        <f t="shared" si="0"/>
        <v>63750</v>
      </c>
      <c r="N13" s="440"/>
      <c r="O13" s="460" t="str">
        <f>IF(P13&lt;&gt;M13,"Out of Balance","Balanced")</f>
        <v>Out of Balance</v>
      </c>
      <c r="P13" s="462">
        <f>IFERROR(VLOOKUP($B$2,AMTLU,6,FALSE),0)</f>
        <v>0</v>
      </c>
      <c r="Q13" s="451"/>
      <c r="R13" s="451"/>
      <c r="S13" s="451"/>
      <c r="T13" s="451"/>
      <c r="U13" s="442"/>
      <c r="AC13" s="444"/>
      <c r="AD13" s="444"/>
      <c r="AE13" s="444"/>
    </row>
    <row r="14" spans="1:31">
      <c r="A14" s="438">
        <v>13</v>
      </c>
      <c r="B14" s="440" t="s">
        <v>49</v>
      </c>
      <c r="C14" s="440"/>
      <c r="D14" s="457">
        <f>Input!$AW$13</f>
        <v>0</v>
      </c>
      <c r="E14" s="457">
        <f>Input!$AX$13</f>
        <v>0</v>
      </c>
      <c r="F14" s="457">
        <f>Input!$AY$13</f>
        <v>0</v>
      </c>
      <c r="G14" s="457">
        <f>Input!$AZ$13</f>
        <v>0</v>
      </c>
      <c r="H14" s="457">
        <f>Input!$BA$13</f>
        <v>0</v>
      </c>
      <c r="I14" s="457">
        <f>Input!$BB$13</f>
        <v>0</v>
      </c>
      <c r="J14" s="457">
        <f>Input!$BC$13</f>
        <v>0</v>
      </c>
      <c r="K14" s="457">
        <f>Input!$BD$13</f>
        <v>0</v>
      </c>
      <c r="L14" s="457">
        <f>Input!$BE$13</f>
        <v>0</v>
      </c>
      <c r="M14" s="458">
        <f t="shared" si="0"/>
        <v>0</v>
      </c>
      <c r="N14" s="440"/>
      <c r="O14" s="460"/>
      <c r="P14" s="463"/>
      <c r="Q14" s="451"/>
      <c r="R14" s="451"/>
      <c r="S14" s="451"/>
      <c r="T14" s="451"/>
      <c r="AC14" s="444"/>
      <c r="AD14" s="444"/>
      <c r="AE14" s="444"/>
    </row>
    <row r="15" spans="1:31" ht="15">
      <c r="A15" s="438">
        <v>14</v>
      </c>
      <c r="B15" s="464" t="s">
        <v>3</v>
      </c>
      <c r="C15" s="464"/>
      <c r="D15" s="465">
        <f t="shared" ref="D15:L15" si="1">SUM(D10:D14)</f>
        <v>5412194</v>
      </c>
      <c r="E15" s="465">
        <f t="shared" si="1"/>
        <v>0</v>
      </c>
      <c r="F15" s="465">
        <f t="shared" si="1"/>
        <v>0</v>
      </c>
      <c r="G15" s="465">
        <f t="shared" si="1"/>
        <v>42094</v>
      </c>
      <c r="H15" s="465">
        <f t="shared" si="1"/>
        <v>0</v>
      </c>
      <c r="I15" s="465">
        <f t="shared" si="1"/>
        <v>0</v>
      </c>
      <c r="J15" s="465">
        <f t="shared" si="1"/>
        <v>0</v>
      </c>
      <c r="K15" s="465">
        <f t="shared" si="1"/>
        <v>0</v>
      </c>
      <c r="L15" s="465">
        <f t="shared" si="1"/>
        <v>0</v>
      </c>
      <c r="M15" s="465">
        <f t="shared" si="0"/>
        <v>5454288</v>
      </c>
      <c r="N15" s="440"/>
      <c r="O15" s="446"/>
      <c r="P15" s="445"/>
      <c r="AC15" s="444"/>
      <c r="AD15" s="444"/>
      <c r="AE15" s="444"/>
    </row>
    <row r="16" spans="1:31" ht="15.6">
      <c r="A16" s="438">
        <v>15</v>
      </c>
      <c r="B16" s="440"/>
      <c r="C16" s="440"/>
      <c r="D16" s="458"/>
      <c r="E16" s="458"/>
      <c r="F16" s="458"/>
      <c r="G16" s="458"/>
      <c r="H16" s="458"/>
      <c r="I16" s="458"/>
      <c r="J16" s="458"/>
      <c r="K16" s="458"/>
      <c r="L16" s="458"/>
      <c r="M16" s="458"/>
      <c r="N16" s="440"/>
      <c r="O16" s="446"/>
      <c r="P16" s="466"/>
      <c r="Q16" s="451"/>
      <c r="R16" s="442"/>
      <c r="S16" s="442"/>
      <c r="T16" s="442"/>
      <c r="U16" s="442"/>
      <c r="V16" s="442"/>
      <c r="AC16" s="444"/>
      <c r="AD16" s="444"/>
      <c r="AE16" s="444"/>
    </row>
    <row r="17" spans="1:26" s="428" customFormat="1" ht="14.25" customHeight="1">
      <c r="A17" s="439">
        <v>16</v>
      </c>
      <c r="B17" s="467" t="s">
        <v>4</v>
      </c>
      <c r="C17" s="467"/>
      <c r="D17" s="458"/>
      <c r="E17" s="458"/>
      <c r="F17" s="458"/>
      <c r="G17" s="458"/>
      <c r="H17" s="458"/>
      <c r="I17" s="458"/>
      <c r="J17" s="458"/>
      <c r="K17" s="458"/>
      <c r="L17" s="458"/>
      <c r="M17" s="458"/>
      <c r="O17" s="468"/>
      <c r="P17" s="468"/>
      <c r="Q17" s="468"/>
      <c r="R17" s="468"/>
      <c r="S17" s="468"/>
      <c r="T17" s="442" t="s">
        <v>677</v>
      </c>
    </row>
    <row r="18" spans="1:26" s="428" customFormat="1" ht="13.5" customHeight="1" thickBot="1">
      <c r="A18" s="439"/>
      <c r="B18" s="469" t="s">
        <v>678</v>
      </c>
      <c r="C18" s="469"/>
      <c r="D18" s="465">
        <f t="shared" ref="D18:L18" si="2">D23-SUM(D19:D22)</f>
        <v>140364</v>
      </c>
      <c r="E18" s="465">
        <f t="shared" si="2"/>
        <v>1224535</v>
      </c>
      <c r="F18" s="465">
        <f t="shared" si="2"/>
        <v>0</v>
      </c>
      <c r="G18" s="465">
        <f t="shared" si="2"/>
        <v>0</v>
      </c>
      <c r="H18" s="465">
        <f t="shared" si="2"/>
        <v>0</v>
      </c>
      <c r="I18" s="465">
        <f t="shared" si="2"/>
        <v>0</v>
      </c>
      <c r="J18" s="465">
        <f t="shared" si="2"/>
        <v>0</v>
      </c>
      <c r="K18" s="465">
        <f t="shared" si="2"/>
        <v>0</v>
      </c>
      <c r="L18" s="465">
        <f t="shared" si="2"/>
        <v>0</v>
      </c>
      <c r="M18" s="465">
        <f t="shared" ref="M18:M29" si="3">D18+E18+F18+G18+H18+I18+J18+K18+L18</f>
        <v>1364899</v>
      </c>
      <c r="V18" s="458"/>
      <c r="X18" s="470"/>
    </row>
    <row r="19" spans="1:26" s="428" customFormat="1" ht="12.75" customHeight="1" thickTop="1" thickBot="1">
      <c r="A19" s="439"/>
      <c r="B19" s="428" t="s">
        <v>679</v>
      </c>
      <c r="D19" s="457">
        <f>Input!$BF$13</f>
        <v>-4930</v>
      </c>
      <c r="E19" s="457">
        <f>Input!$BG$13</f>
        <v>0</v>
      </c>
      <c r="F19" s="457">
        <f>Input!$BH$13</f>
        <v>0</v>
      </c>
      <c r="G19" s="457">
        <f>Input!$BI$13</f>
        <v>0</v>
      </c>
      <c r="H19" s="457">
        <f>Input!$BJ$13</f>
        <v>0</v>
      </c>
      <c r="I19" s="457">
        <f>Input!$BK$13</f>
        <v>0</v>
      </c>
      <c r="J19" s="457">
        <f>Input!$BL$13</f>
        <v>0</v>
      </c>
      <c r="K19" s="457">
        <f>Input!$BM$13</f>
        <v>0</v>
      </c>
      <c r="L19" s="457">
        <f>Input!$BN$13</f>
        <v>0</v>
      </c>
      <c r="M19" s="458">
        <f t="shared" si="3"/>
        <v>-4930</v>
      </c>
      <c r="O19" s="1185" t="s">
        <v>1277</v>
      </c>
      <c r="P19" s="1186"/>
      <c r="Q19" s="1186"/>
      <c r="R19" s="1187"/>
      <c r="T19" s="1194" t="s">
        <v>680</v>
      </c>
      <c r="U19" s="1195"/>
      <c r="V19" s="1195"/>
      <c r="W19" s="1195"/>
      <c r="X19" s="1196"/>
    </row>
    <row r="20" spans="1:26" s="428" customFormat="1" ht="12.75" customHeight="1" thickTop="1">
      <c r="A20" s="439"/>
      <c r="B20" s="428" t="s">
        <v>681</v>
      </c>
      <c r="D20" s="457">
        <f>Input!$BO$13</f>
        <v>0</v>
      </c>
      <c r="E20" s="457">
        <f>Input!$BP$13</f>
        <v>0</v>
      </c>
      <c r="F20" s="457">
        <f>Input!$BQ$13</f>
        <v>0</v>
      </c>
      <c r="G20" s="457">
        <f>Input!$BR$13</f>
        <v>0</v>
      </c>
      <c r="H20" s="457">
        <f>Input!$BS$13</f>
        <v>0</v>
      </c>
      <c r="I20" s="457">
        <f>Input!$BT$13</f>
        <v>0</v>
      </c>
      <c r="J20" s="457">
        <f>Input!$BU$13</f>
        <v>0</v>
      </c>
      <c r="K20" s="457">
        <f>Input!$BV$13</f>
        <v>0</v>
      </c>
      <c r="L20" s="457">
        <f>Input!$BW$13</f>
        <v>0</v>
      </c>
      <c r="M20" s="458">
        <f t="shared" si="3"/>
        <v>0</v>
      </c>
      <c r="O20" s="472" t="s">
        <v>187</v>
      </c>
      <c r="P20" s="473"/>
      <c r="Q20" s="473"/>
      <c r="R20" s="474"/>
      <c r="T20" s="475" t="s">
        <v>682</v>
      </c>
      <c r="X20" s="476"/>
    </row>
    <row r="21" spans="1:26" s="428" customFormat="1">
      <c r="A21" s="439"/>
      <c r="B21" s="428" t="s">
        <v>683</v>
      </c>
      <c r="D21" s="457">
        <f>Input!$BX$13</f>
        <v>0</v>
      </c>
      <c r="E21" s="457">
        <f>Input!$BY$13</f>
        <v>0</v>
      </c>
      <c r="F21" s="457">
        <f>Input!$BZ$13</f>
        <v>0</v>
      </c>
      <c r="G21" s="457">
        <f>Input!$CA$13</f>
        <v>0</v>
      </c>
      <c r="H21" s="457">
        <f>Input!$CB$13</f>
        <v>0</v>
      </c>
      <c r="I21" s="457">
        <f>Input!$CC$13</f>
        <v>0</v>
      </c>
      <c r="J21" s="457">
        <f>Input!$CD$13</f>
        <v>0</v>
      </c>
      <c r="K21" s="457">
        <f>Input!$CE$13</f>
        <v>0</v>
      </c>
      <c r="L21" s="457">
        <f>Input!$CF$13</f>
        <v>0</v>
      </c>
      <c r="M21" s="458">
        <f t="shared" si="3"/>
        <v>0</v>
      </c>
      <c r="O21" s="477"/>
      <c r="R21" s="478"/>
      <c r="T21" s="479" t="s">
        <v>684</v>
      </c>
      <c r="W21" s="480">
        <f>M44</f>
        <v>743329</v>
      </c>
      <c r="X21" s="476"/>
      <c r="Z21" s="470"/>
    </row>
    <row r="22" spans="1:26" s="428" customFormat="1">
      <c r="A22" s="439"/>
      <c r="B22" s="428" t="s">
        <v>685</v>
      </c>
      <c r="D22" s="457">
        <f>Input!$CG$13</f>
        <v>0</v>
      </c>
      <c r="E22" s="457">
        <f>Input!$CH$13</f>
        <v>0</v>
      </c>
      <c r="F22" s="457">
        <f>Input!$CI$13</f>
        <v>0</v>
      </c>
      <c r="G22" s="457">
        <f>Input!$CJ$13</f>
        <v>0</v>
      </c>
      <c r="H22" s="457">
        <f>Input!$CK$13</f>
        <v>0</v>
      </c>
      <c r="I22" s="457">
        <f>Input!$CL$13</f>
        <v>0</v>
      </c>
      <c r="J22" s="457">
        <f>Input!$CM$13</f>
        <v>0</v>
      </c>
      <c r="K22" s="457">
        <f>Input!$CN$13</f>
        <v>0</v>
      </c>
      <c r="L22" s="457">
        <f>Input!$CO$13</f>
        <v>0</v>
      </c>
      <c r="M22" s="458">
        <f t="shared" si="3"/>
        <v>0</v>
      </c>
      <c r="N22" s="446"/>
      <c r="O22" s="477" t="s">
        <v>686</v>
      </c>
      <c r="Q22" s="470">
        <f>M23</f>
        <v>1359969</v>
      </c>
      <c r="R22" s="481"/>
      <c r="T22" s="479" t="s">
        <v>687</v>
      </c>
      <c r="W22" s="482">
        <f>R30*-1</f>
        <v>719640</v>
      </c>
      <c r="X22" s="476"/>
    </row>
    <row r="23" spans="1:26" s="428" customFormat="1" ht="12.75" customHeight="1">
      <c r="A23" s="439"/>
      <c r="B23" s="469" t="s">
        <v>688</v>
      </c>
      <c r="C23" s="483"/>
      <c r="D23" s="484">
        <f>Input!$CP$13</f>
        <v>135434</v>
      </c>
      <c r="E23" s="484">
        <f>Input!$CQ$13</f>
        <v>1224535</v>
      </c>
      <c r="F23" s="484">
        <f>Input!$CR$13</f>
        <v>0</v>
      </c>
      <c r="G23" s="484">
        <f>Input!$CS$13</f>
        <v>0</v>
      </c>
      <c r="H23" s="484">
        <f>Input!$CT$13</f>
        <v>0</v>
      </c>
      <c r="I23" s="484">
        <f>Input!$CU$13</f>
        <v>0</v>
      </c>
      <c r="J23" s="484">
        <f>Input!$CV$13</f>
        <v>0</v>
      </c>
      <c r="K23" s="484">
        <f>Input!$CW$13</f>
        <v>0</v>
      </c>
      <c r="L23" s="484">
        <f>Input!$CX$13</f>
        <v>0</v>
      </c>
      <c r="M23" s="485">
        <f t="shared" si="3"/>
        <v>1359969</v>
      </c>
      <c r="O23" s="477"/>
      <c r="Q23" s="470"/>
      <c r="R23" s="481"/>
      <c r="T23" s="475" t="s">
        <v>1174</v>
      </c>
      <c r="X23" s="476">
        <f>SUM(W21:W22)</f>
        <v>1462969</v>
      </c>
      <c r="Z23" s="470"/>
    </row>
    <row r="24" spans="1:26" s="428" customFormat="1" ht="12.75" customHeight="1">
      <c r="A24" s="439"/>
      <c r="B24" s="428" t="s">
        <v>689</v>
      </c>
      <c r="C24" s="486"/>
      <c r="D24" s="457">
        <f>Input!$CY$13</f>
        <v>0</v>
      </c>
      <c r="E24" s="457">
        <f>Input!$CZ$13</f>
        <v>0</v>
      </c>
      <c r="F24" s="457">
        <f>Input!$DA$13</f>
        <v>0</v>
      </c>
      <c r="G24" s="457">
        <f>Input!$DB$13</f>
        <v>0</v>
      </c>
      <c r="H24" s="457">
        <f>Input!$DC$13</f>
        <v>0</v>
      </c>
      <c r="I24" s="457">
        <f>Input!$DD$13</f>
        <v>0</v>
      </c>
      <c r="J24" s="457">
        <f>Input!$DE$13</f>
        <v>0</v>
      </c>
      <c r="K24" s="457">
        <f>Input!$DF$13</f>
        <v>0</v>
      </c>
      <c r="L24" s="457">
        <f>Input!$DG$13</f>
        <v>0</v>
      </c>
      <c r="M24" s="487">
        <f t="shared" si="3"/>
        <v>0</v>
      </c>
      <c r="O24" s="488" t="s">
        <v>690</v>
      </c>
      <c r="Q24" s="458"/>
      <c r="R24" s="489">
        <f>SUM(M24:M28)</f>
        <v>-668974</v>
      </c>
      <c r="T24" s="475"/>
      <c r="X24" s="476"/>
      <c r="Z24" s="470"/>
    </row>
    <row r="25" spans="1:26" s="428" customFormat="1" ht="12.75" customHeight="1">
      <c r="A25" s="439"/>
      <c r="B25" s="428" t="s">
        <v>691</v>
      </c>
      <c r="C25" s="486"/>
      <c r="D25" s="457">
        <f>Input!$DH$13</f>
        <v>0</v>
      </c>
      <c r="E25" s="457">
        <f>Input!$DI$13</f>
        <v>0</v>
      </c>
      <c r="F25" s="457">
        <f>Input!$DJ$13</f>
        <v>0</v>
      </c>
      <c r="G25" s="457">
        <f>Input!$DK$13</f>
        <v>0</v>
      </c>
      <c r="H25" s="457">
        <f>Input!$DL$13</f>
        <v>0</v>
      </c>
      <c r="I25" s="457">
        <f>Input!$DM$13</f>
        <v>0</v>
      </c>
      <c r="J25" s="457">
        <f>Input!$DN$13</f>
        <v>0</v>
      </c>
      <c r="K25" s="457">
        <f>Input!$DO$13</f>
        <v>0</v>
      </c>
      <c r="L25" s="457">
        <f>Input!$DP$13</f>
        <v>0</v>
      </c>
      <c r="M25" s="487">
        <f t="shared" si="3"/>
        <v>0</v>
      </c>
      <c r="O25" s="477"/>
      <c r="Q25" s="458"/>
      <c r="R25" s="489"/>
      <c r="T25" s="490" t="s">
        <v>692</v>
      </c>
      <c r="U25" s="491"/>
      <c r="V25" s="491"/>
      <c r="W25" s="492">
        <f>(M26+M39)*-1</f>
        <v>4438</v>
      </c>
      <c r="X25" s="476"/>
      <c r="Z25" s="470"/>
    </row>
    <row r="26" spans="1:26" s="428" customFormat="1" ht="12.75" customHeight="1">
      <c r="A26" s="439"/>
      <c r="B26" s="428" t="s">
        <v>693</v>
      </c>
      <c r="C26" s="486"/>
      <c r="D26" s="457">
        <f>Input!$DQ$13</f>
        <v>-4438</v>
      </c>
      <c r="E26" s="457">
        <f>Input!$DR$13</f>
        <v>0</v>
      </c>
      <c r="F26" s="457">
        <f>Input!$DS$13</f>
        <v>0</v>
      </c>
      <c r="G26" s="457">
        <f>Input!$DT$13</f>
        <v>0</v>
      </c>
      <c r="H26" s="457">
        <f>Input!$DU$13</f>
        <v>0</v>
      </c>
      <c r="I26" s="457">
        <f>Input!$DV$13</f>
        <v>0</v>
      </c>
      <c r="J26" s="457">
        <f>Input!$DW$13</f>
        <v>0</v>
      </c>
      <c r="K26" s="457">
        <f>Input!$DX$13</f>
        <v>0</v>
      </c>
      <c r="L26" s="457">
        <f>Input!$DY$13</f>
        <v>0</v>
      </c>
      <c r="M26" s="487">
        <f t="shared" si="3"/>
        <v>-4438</v>
      </c>
      <c r="O26" s="477" t="s">
        <v>694</v>
      </c>
      <c r="Q26" s="458">
        <f>M36</f>
        <v>103000</v>
      </c>
      <c r="R26" s="493"/>
      <c r="T26" s="475" t="s">
        <v>695</v>
      </c>
      <c r="W26" s="494">
        <f>(M21+M34)*-1</f>
        <v>0</v>
      </c>
      <c r="X26" s="476"/>
      <c r="Z26" s="470"/>
    </row>
    <row r="27" spans="1:26" s="428" customFormat="1">
      <c r="A27" s="439"/>
      <c r="B27" s="428" t="s">
        <v>696</v>
      </c>
      <c r="C27" s="486"/>
      <c r="D27" s="457">
        <f>Input!$DZ$13</f>
        <v>0</v>
      </c>
      <c r="E27" s="457">
        <f>Input!$EA$13</f>
        <v>-90587</v>
      </c>
      <c r="F27" s="457">
        <f>Input!$EB$13</f>
        <v>0</v>
      </c>
      <c r="G27" s="457">
        <f>Input!$EC$13</f>
        <v>0</v>
      </c>
      <c r="H27" s="457">
        <f>Input!$ED$13</f>
        <v>0</v>
      </c>
      <c r="I27" s="457">
        <f>Input!$EE$13</f>
        <v>0</v>
      </c>
      <c r="J27" s="457">
        <f>Input!$EF$13</f>
        <v>0</v>
      </c>
      <c r="K27" s="457">
        <f>Input!$EG$13</f>
        <v>0</v>
      </c>
      <c r="L27" s="457">
        <f>Input!EH6</f>
        <v>0</v>
      </c>
      <c r="M27" s="487">
        <f t="shared" si="3"/>
        <v>-90587</v>
      </c>
      <c r="O27" s="477"/>
      <c r="Q27" s="458"/>
      <c r="R27" s="493"/>
      <c r="T27" s="479" t="s">
        <v>697</v>
      </c>
      <c r="U27" s="467"/>
      <c r="V27" s="467"/>
      <c r="W27" s="495">
        <f>SUM(W25:W26)</f>
        <v>4438</v>
      </c>
      <c r="X27" s="496"/>
    </row>
    <row r="28" spans="1:26" s="428" customFormat="1">
      <c r="A28" s="439"/>
      <c r="B28" s="428" t="s">
        <v>1375</v>
      </c>
      <c r="C28" s="486"/>
      <c r="D28" s="457">
        <f>Input!$EI$13</f>
        <v>-62183</v>
      </c>
      <c r="E28" s="457">
        <f>Input!$EJ$13</f>
        <v>-511766</v>
      </c>
      <c r="F28" s="457">
        <f>Input!$EK$13</f>
        <v>0</v>
      </c>
      <c r="G28" s="457">
        <f>Input!$EL$13</f>
        <v>0</v>
      </c>
      <c r="H28" s="457">
        <f>Input!$EM$13</f>
        <v>0</v>
      </c>
      <c r="I28" s="457">
        <f>Input!$EN$13</f>
        <v>0</v>
      </c>
      <c r="J28" s="457">
        <f>Input!$EO$13</f>
        <v>0</v>
      </c>
      <c r="K28" s="457">
        <f>Input!$EP$13</f>
        <v>0</v>
      </c>
      <c r="L28" s="457">
        <f>Input!$EQ$13</f>
        <v>0</v>
      </c>
      <c r="M28" s="487">
        <f t="shared" si="3"/>
        <v>-573949</v>
      </c>
      <c r="O28" s="488" t="s">
        <v>699</v>
      </c>
      <c r="Q28" s="458"/>
      <c r="R28" s="489">
        <f>SUM(M37:M41)</f>
        <v>-50666</v>
      </c>
      <c r="T28" s="475" t="s">
        <v>700</v>
      </c>
      <c r="W28" s="476">
        <f>(M27+M40)*-1</f>
        <v>90587</v>
      </c>
      <c r="X28" s="496"/>
      <c r="Z28" s="470"/>
    </row>
    <row r="29" spans="1:26" s="428" customFormat="1" ht="12" customHeight="1">
      <c r="A29" s="439"/>
      <c r="B29" s="497" t="s">
        <v>39</v>
      </c>
      <c r="C29" s="483"/>
      <c r="D29" s="465">
        <f t="shared" ref="D29:L29" si="4">SUM(D23:D28)</f>
        <v>68813</v>
      </c>
      <c r="E29" s="465">
        <f t="shared" si="4"/>
        <v>622182</v>
      </c>
      <c r="F29" s="465">
        <f t="shared" si="4"/>
        <v>0</v>
      </c>
      <c r="G29" s="465">
        <f t="shared" si="4"/>
        <v>0</v>
      </c>
      <c r="H29" s="465">
        <f t="shared" si="4"/>
        <v>0</v>
      </c>
      <c r="I29" s="465">
        <f t="shared" si="4"/>
        <v>0</v>
      </c>
      <c r="J29" s="465">
        <f t="shared" si="4"/>
        <v>0</v>
      </c>
      <c r="K29" s="465">
        <f t="shared" si="4"/>
        <v>0</v>
      </c>
      <c r="L29" s="465">
        <f t="shared" si="4"/>
        <v>0</v>
      </c>
      <c r="M29" s="465">
        <f t="shared" si="3"/>
        <v>690995</v>
      </c>
      <c r="O29" s="488"/>
      <c r="Q29" s="458"/>
      <c r="R29" s="498"/>
      <c r="T29" s="475" t="s">
        <v>701</v>
      </c>
      <c r="W29" s="494">
        <f>(M22+M35)*-1</f>
        <v>0</v>
      </c>
      <c r="X29" s="496"/>
    </row>
    <row r="30" spans="1:26" s="428" customFormat="1" ht="16.5" customHeight="1">
      <c r="A30" s="439"/>
      <c r="C30" s="486"/>
      <c r="D30" s="486"/>
      <c r="E30" s="486"/>
      <c r="F30" s="486"/>
      <c r="G30" s="486"/>
      <c r="H30" s="486"/>
      <c r="I30" s="486"/>
      <c r="J30" s="486"/>
      <c r="K30" s="486"/>
      <c r="L30" s="486"/>
      <c r="M30" s="487"/>
      <c r="O30" s="499" t="s">
        <v>188</v>
      </c>
      <c r="P30" s="500"/>
      <c r="Q30" s="501">
        <f>Q26+Q22</f>
        <v>1462969</v>
      </c>
      <c r="R30" s="502">
        <f>R28+R24</f>
        <v>-719640</v>
      </c>
      <c r="T30" s="479" t="s">
        <v>702</v>
      </c>
      <c r="U30" s="467"/>
      <c r="V30" s="467"/>
      <c r="W30" s="495">
        <f>SUM(W28:W29)</f>
        <v>90587</v>
      </c>
      <c r="X30" s="496"/>
    </row>
    <row r="31" spans="1:26" s="428" customFormat="1" ht="12.75" customHeight="1">
      <c r="A31" s="439"/>
      <c r="B31" s="469" t="s">
        <v>703</v>
      </c>
      <c r="C31" s="469"/>
      <c r="D31" s="465">
        <f t="shared" ref="D31:L31" si="5">D36-SUM(D32:D35)</f>
        <v>0</v>
      </c>
      <c r="E31" s="465">
        <f t="shared" si="5"/>
        <v>103000</v>
      </c>
      <c r="F31" s="465">
        <f t="shared" si="5"/>
        <v>0</v>
      </c>
      <c r="G31" s="465">
        <f t="shared" si="5"/>
        <v>0</v>
      </c>
      <c r="H31" s="465">
        <f t="shared" si="5"/>
        <v>0</v>
      </c>
      <c r="I31" s="465">
        <f t="shared" si="5"/>
        <v>0</v>
      </c>
      <c r="J31" s="465">
        <f t="shared" si="5"/>
        <v>0</v>
      </c>
      <c r="K31" s="465">
        <f t="shared" si="5"/>
        <v>0</v>
      </c>
      <c r="L31" s="465">
        <f t="shared" si="5"/>
        <v>0</v>
      </c>
      <c r="M31" s="465">
        <f t="shared" ref="M31:M42" si="6">D31+E31+F31+G31+H31+I31+J31+K31+L31</f>
        <v>103000</v>
      </c>
      <c r="O31" s="477" t="s">
        <v>189</v>
      </c>
      <c r="Q31" s="446"/>
      <c r="R31" s="481"/>
      <c r="T31" s="503" t="s">
        <v>704</v>
      </c>
      <c r="U31" s="504"/>
      <c r="V31" s="504"/>
      <c r="W31" s="505">
        <f>W27+W30</f>
        <v>95025</v>
      </c>
      <c r="X31" s="476"/>
      <c r="Z31" s="470"/>
    </row>
    <row r="32" spans="1:26" s="428" customFormat="1" ht="12.75" customHeight="1">
      <c r="A32" s="439"/>
      <c r="B32" s="428" t="s">
        <v>679</v>
      </c>
      <c r="D32" s="457">
        <f>Input!$ER$13</f>
        <v>0</v>
      </c>
      <c r="E32" s="457">
        <f>Input!$ES$13</f>
        <v>0</v>
      </c>
      <c r="F32" s="457">
        <f>Input!$ET$13</f>
        <v>0</v>
      </c>
      <c r="G32" s="457">
        <f>Input!$EU$13</f>
        <v>0</v>
      </c>
      <c r="H32" s="457">
        <f>Input!$EV$13</f>
        <v>0</v>
      </c>
      <c r="I32" s="457">
        <f>Input!$EW$13</f>
        <v>0</v>
      </c>
      <c r="J32" s="457">
        <f>Input!$EX$13</f>
        <v>0</v>
      </c>
      <c r="K32" s="457">
        <f>Input!$EY$13</f>
        <v>0</v>
      </c>
      <c r="L32" s="457">
        <f>Input!$EZ$13</f>
        <v>0</v>
      </c>
      <c r="M32" s="487">
        <f t="shared" si="6"/>
        <v>0</v>
      </c>
      <c r="O32" s="506" t="s">
        <v>1278</v>
      </c>
      <c r="P32" s="437"/>
      <c r="Q32" s="507">
        <f>Input!$SQ$13</f>
        <v>1462969</v>
      </c>
      <c r="R32" s="508"/>
      <c r="T32" s="475"/>
      <c r="X32" s="476"/>
      <c r="Z32" s="470"/>
    </row>
    <row r="33" spans="1:31" s="428" customFormat="1">
      <c r="A33" s="439"/>
      <c r="B33" s="428" t="s">
        <v>681</v>
      </c>
      <c r="D33" s="457">
        <f>Input!$FA$13</f>
        <v>0</v>
      </c>
      <c r="E33" s="457">
        <f>Input!$FB$13</f>
        <v>0</v>
      </c>
      <c r="F33" s="457">
        <f>Input!$FC$13</f>
        <v>0</v>
      </c>
      <c r="G33" s="457">
        <f>Input!$FD$13</f>
        <v>0</v>
      </c>
      <c r="H33" s="457">
        <f>Input!$FE$13</f>
        <v>0</v>
      </c>
      <c r="I33" s="457">
        <f>Input!$FF$13</f>
        <v>0</v>
      </c>
      <c r="J33" s="457">
        <f>Input!$FG$13</f>
        <v>0</v>
      </c>
      <c r="K33" s="457">
        <f>Input!$FH$13</f>
        <v>0</v>
      </c>
      <c r="L33" s="457">
        <f>Input!$FI$13</f>
        <v>0</v>
      </c>
      <c r="M33" s="487">
        <f t="shared" si="6"/>
        <v>0</v>
      </c>
      <c r="O33" s="506"/>
      <c r="P33" s="437"/>
      <c r="Q33" s="458"/>
      <c r="R33" s="508"/>
      <c r="T33" s="475" t="s">
        <v>705</v>
      </c>
      <c r="W33" s="470">
        <f>(M19+M32)*-1</f>
        <v>4930</v>
      </c>
      <c r="X33" s="476"/>
    </row>
    <row r="34" spans="1:31" s="428" customFormat="1">
      <c r="A34" s="439"/>
      <c r="B34" s="428" t="s">
        <v>683</v>
      </c>
      <c r="D34" s="457">
        <f>Input!$FJ$13</f>
        <v>0</v>
      </c>
      <c r="E34" s="457">
        <f>Input!$FK$13</f>
        <v>0</v>
      </c>
      <c r="F34" s="457">
        <f>Input!$FL$13</f>
        <v>0</v>
      </c>
      <c r="G34" s="457">
        <f>Input!$FM$13</f>
        <v>0</v>
      </c>
      <c r="H34" s="457">
        <f>Input!$FN$13</f>
        <v>0</v>
      </c>
      <c r="I34" s="457">
        <f>Input!$FO$13</f>
        <v>0</v>
      </c>
      <c r="J34" s="457">
        <f>Input!$FP$13</f>
        <v>0</v>
      </c>
      <c r="K34" s="457">
        <f>Input!$FQ$13</f>
        <v>0</v>
      </c>
      <c r="L34" s="457">
        <f>Input!$FR$13</f>
        <v>0</v>
      </c>
      <c r="M34" s="487">
        <f t="shared" si="6"/>
        <v>0</v>
      </c>
      <c r="O34" s="509" t="s">
        <v>1279</v>
      </c>
      <c r="P34" s="510"/>
      <c r="Q34" s="428" t="s">
        <v>190</v>
      </c>
      <c r="R34" s="511">
        <f>Input!$SR$13</f>
        <v>-719640</v>
      </c>
      <c r="T34" s="475" t="s">
        <v>706</v>
      </c>
      <c r="W34" s="512">
        <f>(M24+M37)*-1</f>
        <v>0</v>
      </c>
      <c r="X34" s="476"/>
    </row>
    <row r="35" spans="1:31" s="428" customFormat="1" ht="13.8" thickBot="1">
      <c r="A35" s="439"/>
      <c r="B35" s="428" t="s">
        <v>685</v>
      </c>
      <c r="D35" s="457">
        <f>Input!$FS$13</f>
        <v>0</v>
      </c>
      <c r="E35" s="457">
        <f>Input!$FT$13</f>
        <v>0</v>
      </c>
      <c r="F35" s="457">
        <f>Input!$FU$13</f>
        <v>0</v>
      </c>
      <c r="G35" s="457">
        <f>Input!$FV$13</f>
        <v>0</v>
      </c>
      <c r="H35" s="457">
        <f>Input!$FW$13</f>
        <v>0</v>
      </c>
      <c r="I35" s="457">
        <f>Input!$FX$13</f>
        <v>0</v>
      </c>
      <c r="J35" s="457">
        <f>Input!$FY$13</f>
        <v>0</v>
      </c>
      <c r="K35" s="457">
        <f>Input!$FZ$13</f>
        <v>0</v>
      </c>
      <c r="L35" s="457">
        <f>Input!$GA$13</f>
        <v>0</v>
      </c>
      <c r="M35" s="487">
        <f t="shared" si="6"/>
        <v>0</v>
      </c>
      <c r="O35" s="513" t="s">
        <v>191</v>
      </c>
      <c r="P35" s="514"/>
      <c r="Q35" s="515">
        <f>Q30-Q32</f>
        <v>0</v>
      </c>
      <c r="R35" s="516">
        <f>R30-R34</f>
        <v>0</v>
      </c>
      <c r="T35" s="479" t="s">
        <v>707</v>
      </c>
      <c r="U35" s="467"/>
      <c r="V35" s="467"/>
      <c r="W35" s="480">
        <f>SUM(W33:W34)</f>
        <v>4930</v>
      </c>
      <c r="X35" s="496"/>
    </row>
    <row r="36" spans="1:31" s="428" customFormat="1" ht="13.8" thickTop="1">
      <c r="A36" s="439"/>
      <c r="B36" s="469" t="s">
        <v>708</v>
      </c>
      <c r="C36" s="483"/>
      <c r="D36" s="484">
        <f>Input!$GB$13</f>
        <v>0</v>
      </c>
      <c r="E36" s="484">
        <f>Input!$GC$13</f>
        <v>103000</v>
      </c>
      <c r="F36" s="484">
        <f>Input!$GD$13</f>
        <v>0</v>
      </c>
      <c r="G36" s="484">
        <f>Input!$GE$13</f>
        <v>0</v>
      </c>
      <c r="H36" s="484">
        <f>Input!$GF$13</f>
        <v>0</v>
      </c>
      <c r="I36" s="484">
        <f>Input!$GG$13</f>
        <v>0</v>
      </c>
      <c r="J36" s="484">
        <f>Input!$GH$13</f>
        <v>0</v>
      </c>
      <c r="K36" s="484">
        <f>Input!$GI$13</f>
        <v>0</v>
      </c>
      <c r="L36" s="484">
        <f>Input!$GJ$13</f>
        <v>0</v>
      </c>
      <c r="M36" s="485">
        <f t="shared" si="6"/>
        <v>103000</v>
      </c>
      <c r="Q36" s="517" t="str">
        <f>IF(Q30&lt;&gt;Q32,"Out of Balance","Balanced")</f>
        <v>Balanced</v>
      </c>
      <c r="R36" s="517" t="str">
        <f>IF(R30&lt;&gt;R34,"Out of Balance","Balanced")</f>
        <v>Balanced</v>
      </c>
      <c r="T36" s="475" t="s">
        <v>709</v>
      </c>
      <c r="W36" s="470">
        <f>(M20+M33)*-1</f>
        <v>0</v>
      </c>
      <c r="X36" s="476"/>
    </row>
    <row r="37" spans="1:31" s="428" customFormat="1">
      <c r="A37" s="439"/>
      <c r="B37" s="428" t="s">
        <v>689</v>
      </c>
      <c r="C37" s="486"/>
      <c r="D37" s="457">
        <f>Input!$GK$13</f>
        <v>0</v>
      </c>
      <c r="E37" s="457">
        <f>Input!$GL$13</f>
        <v>0</v>
      </c>
      <c r="F37" s="457">
        <f>Input!$GM$13</f>
        <v>0</v>
      </c>
      <c r="G37" s="457">
        <f>Input!$GN$13</f>
        <v>0</v>
      </c>
      <c r="H37" s="457">
        <f>Input!$GO$13</f>
        <v>0</v>
      </c>
      <c r="I37" s="457">
        <f>Input!$GP$13</f>
        <v>0</v>
      </c>
      <c r="J37" s="457">
        <f>Input!$GQ$13</f>
        <v>0</v>
      </c>
      <c r="K37" s="457">
        <f>Input!$GR$13</f>
        <v>0</v>
      </c>
      <c r="L37" s="457">
        <f>Input!$GS$13</f>
        <v>0</v>
      </c>
      <c r="M37" s="487">
        <f t="shared" si="6"/>
        <v>0</v>
      </c>
      <c r="T37" s="475" t="s">
        <v>710</v>
      </c>
      <c r="W37" s="512">
        <f>(M25+M38)*-1</f>
        <v>0</v>
      </c>
      <c r="X37" s="496"/>
    </row>
    <row r="38" spans="1:31" s="428" customFormat="1">
      <c r="A38" s="439"/>
      <c r="B38" s="428" t="s">
        <v>691</v>
      </c>
      <c r="C38" s="486"/>
      <c r="D38" s="457">
        <f>Input!$GT$13</f>
        <v>0</v>
      </c>
      <c r="E38" s="457">
        <f>Input!$GU$13</f>
        <v>0</v>
      </c>
      <c r="F38" s="457">
        <f>Input!$GV$13</f>
        <v>0</v>
      </c>
      <c r="G38" s="457">
        <f>Input!$GW$13</f>
        <v>0</v>
      </c>
      <c r="H38" s="457">
        <f>Input!$GX$13</f>
        <v>0</v>
      </c>
      <c r="I38" s="457">
        <f>Input!$GY$13</f>
        <v>0</v>
      </c>
      <c r="J38" s="457">
        <f>Input!$GZ$13</f>
        <v>0</v>
      </c>
      <c r="K38" s="457">
        <f>Input!$HA$13</f>
        <v>0</v>
      </c>
      <c r="L38" s="457">
        <f>Input!$HB$13</f>
        <v>0</v>
      </c>
      <c r="M38" s="487">
        <f t="shared" si="6"/>
        <v>0</v>
      </c>
      <c r="T38" s="479" t="s">
        <v>711</v>
      </c>
      <c r="U38" s="467"/>
      <c r="V38" s="467"/>
      <c r="W38" s="480">
        <f>SUM(W36:W37)</f>
        <v>0</v>
      </c>
      <c r="X38" s="476"/>
    </row>
    <row r="39" spans="1:31" s="428" customFormat="1">
      <c r="A39" s="439"/>
      <c r="B39" s="428" t="s">
        <v>693</v>
      </c>
      <c r="C39" s="486"/>
      <c r="D39" s="457">
        <f>Input!$HC$13</f>
        <v>0</v>
      </c>
      <c r="E39" s="457">
        <f>Input!$HD$13</f>
        <v>0</v>
      </c>
      <c r="F39" s="457">
        <f>Input!$HE$13</f>
        <v>0</v>
      </c>
      <c r="G39" s="457">
        <f>Input!$HF$13</f>
        <v>0</v>
      </c>
      <c r="H39" s="457">
        <f>Input!$HG$13</f>
        <v>0</v>
      </c>
      <c r="I39" s="457">
        <f>Input!$HH$13</f>
        <v>0</v>
      </c>
      <c r="J39" s="457">
        <f>Input!$HI$13</f>
        <v>0</v>
      </c>
      <c r="K39" s="457">
        <f>Input!$HJ$13</f>
        <v>0</v>
      </c>
      <c r="L39" s="457">
        <f>Input!$HK$13</f>
        <v>0</v>
      </c>
      <c r="M39" s="487">
        <f t="shared" si="6"/>
        <v>0</v>
      </c>
      <c r="T39" s="475" t="s">
        <v>712</v>
      </c>
      <c r="W39" s="470"/>
      <c r="X39" s="476">
        <f>W38+W35</f>
        <v>4930</v>
      </c>
    </row>
    <row r="40" spans="1:31" s="428" customFormat="1">
      <c r="A40" s="439"/>
      <c r="B40" s="428" t="s">
        <v>696</v>
      </c>
      <c r="C40" s="486"/>
      <c r="D40" s="457">
        <f>Input!$HL$13</f>
        <v>0</v>
      </c>
      <c r="E40" s="457">
        <f>Input!$HM$13</f>
        <v>0</v>
      </c>
      <c r="F40" s="457">
        <f>Input!$HN$13</f>
        <v>0</v>
      </c>
      <c r="G40" s="457">
        <f>Input!$HO$13</f>
        <v>0</v>
      </c>
      <c r="H40" s="457">
        <f>Input!$HP$13</f>
        <v>0</v>
      </c>
      <c r="I40" s="457">
        <f>Input!$HQ$13</f>
        <v>0</v>
      </c>
      <c r="J40" s="457">
        <f>Input!$HR$13</f>
        <v>0</v>
      </c>
      <c r="K40" s="457">
        <f>Input!$HS$13</f>
        <v>0</v>
      </c>
      <c r="L40" s="457">
        <f>Input!$HT$13</f>
        <v>0</v>
      </c>
      <c r="M40" s="487">
        <f t="shared" si="6"/>
        <v>0</v>
      </c>
      <c r="T40" s="475"/>
      <c r="X40" s="496"/>
    </row>
    <row r="41" spans="1:31" s="428" customFormat="1">
      <c r="A41" s="439"/>
      <c r="B41" s="428" t="s">
        <v>1375</v>
      </c>
      <c r="C41" s="486"/>
      <c r="D41" s="457">
        <f>Input!$HU$13</f>
        <v>0</v>
      </c>
      <c r="E41" s="457">
        <f>Input!$HV$13</f>
        <v>-50666</v>
      </c>
      <c r="F41" s="457">
        <f>Input!$HW$13</f>
        <v>0</v>
      </c>
      <c r="G41" s="457">
        <f>Input!$HX$13</f>
        <v>0</v>
      </c>
      <c r="H41" s="457">
        <f>Input!$HY$13</f>
        <v>0</v>
      </c>
      <c r="I41" s="457">
        <f>Input!$HZ$13</f>
        <v>0</v>
      </c>
      <c r="J41" s="457">
        <f>Input!$IA$13</f>
        <v>0</v>
      </c>
      <c r="K41" s="457">
        <f>Input!$IB$13</f>
        <v>0</v>
      </c>
      <c r="L41" s="457">
        <f>Input!$IC$13</f>
        <v>0</v>
      </c>
      <c r="M41" s="487">
        <f t="shared" si="6"/>
        <v>-50666</v>
      </c>
      <c r="T41" s="475" t="s">
        <v>695</v>
      </c>
      <c r="W41" s="470">
        <f>(M21+M34)*-1</f>
        <v>0</v>
      </c>
      <c r="X41" s="476"/>
    </row>
    <row r="42" spans="1:31" s="428" customFormat="1">
      <c r="A42" s="439"/>
      <c r="B42" s="497" t="s">
        <v>40</v>
      </c>
      <c r="C42" s="483"/>
      <c r="D42" s="465">
        <f t="shared" ref="D42:L42" si="7">SUM(D36:D41)</f>
        <v>0</v>
      </c>
      <c r="E42" s="465">
        <f t="shared" si="7"/>
        <v>52334</v>
      </c>
      <c r="F42" s="465">
        <f t="shared" si="7"/>
        <v>0</v>
      </c>
      <c r="G42" s="465">
        <f t="shared" si="7"/>
        <v>0</v>
      </c>
      <c r="H42" s="465">
        <f t="shared" si="7"/>
        <v>0</v>
      </c>
      <c r="I42" s="465">
        <f t="shared" si="7"/>
        <v>0</v>
      </c>
      <c r="J42" s="465">
        <f t="shared" si="7"/>
        <v>0</v>
      </c>
      <c r="K42" s="465">
        <f t="shared" si="7"/>
        <v>0</v>
      </c>
      <c r="L42" s="465">
        <f t="shared" si="7"/>
        <v>0</v>
      </c>
      <c r="M42" s="465">
        <f t="shared" si="6"/>
        <v>52334</v>
      </c>
      <c r="T42" s="475" t="s">
        <v>701</v>
      </c>
      <c r="W42" s="512">
        <f>(M22+M35)*-1</f>
        <v>0</v>
      </c>
      <c r="X42" s="476"/>
    </row>
    <row r="43" spans="1:31" s="428" customFormat="1">
      <c r="A43" s="439"/>
      <c r="C43" s="486"/>
      <c r="D43" s="486"/>
      <c r="E43" s="486"/>
      <c r="F43" s="486"/>
      <c r="G43" s="486"/>
      <c r="H43" s="486"/>
      <c r="I43" s="486"/>
      <c r="J43" s="486"/>
      <c r="K43" s="486"/>
      <c r="L43" s="486"/>
      <c r="M43" s="487"/>
      <c r="T43" s="479" t="s">
        <v>713</v>
      </c>
      <c r="U43" s="467"/>
      <c r="V43" s="467"/>
      <c r="W43" s="480">
        <f>SUM(W41:W42)</f>
        <v>0</v>
      </c>
      <c r="X43" s="496"/>
    </row>
    <row r="44" spans="1:31" s="428" customFormat="1" ht="13.5" customHeight="1">
      <c r="A44" s="439"/>
      <c r="B44" s="497" t="s">
        <v>714</v>
      </c>
      <c r="C44" s="483"/>
      <c r="D44" s="465">
        <f t="shared" ref="D44:L44" si="8">D42+D29</f>
        <v>68813</v>
      </c>
      <c r="E44" s="465">
        <f t="shared" si="8"/>
        <v>674516</v>
      </c>
      <c r="F44" s="465">
        <f t="shared" si="8"/>
        <v>0</v>
      </c>
      <c r="G44" s="465">
        <f t="shared" si="8"/>
        <v>0</v>
      </c>
      <c r="H44" s="465">
        <f t="shared" si="8"/>
        <v>0</v>
      </c>
      <c r="I44" s="465">
        <f t="shared" si="8"/>
        <v>0</v>
      </c>
      <c r="J44" s="465">
        <f t="shared" si="8"/>
        <v>0</v>
      </c>
      <c r="K44" s="465">
        <f t="shared" si="8"/>
        <v>0</v>
      </c>
      <c r="L44" s="465">
        <f t="shared" si="8"/>
        <v>0</v>
      </c>
      <c r="M44" s="465">
        <f>D44+E44+F44+G44+H44+I44+J44+K44+L44</f>
        <v>743329</v>
      </c>
      <c r="T44" s="475"/>
      <c r="X44" s="476"/>
    </row>
    <row r="45" spans="1:31">
      <c r="A45" s="438">
        <v>28</v>
      </c>
      <c r="B45" s="440"/>
      <c r="C45" s="440"/>
      <c r="D45" s="458"/>
      <c r="E45" s="458"/>
      <c r="F45" s="458"/>
      <c r="G45" s="458"/>
      <c r="H45" s="458"/>
      <c r="I45" s="458"/>
      <c r="J45" s="458"/>
      <c r="K45" s="458"/>
      <c r="L45" s="458"/>
      <c r="M45" s="458"/>
      <c r="N45" s="440"/>
      <c r="T45" s="475" t="s">
        <v>706</v>
      </c>
      <c r="W45" s="470">
        <f>(M24+M37)*-1</f>
        <v>0</v>
      </c>
      <c r="X45" s="476"/>
      <c r="AC45" s="444"/>
      <c r="AD45" s="444"/>
      <c r="AE45" s="444"/>
    </row>
    <row r="46" spans="1:31">
      <c r="A46" s="438">
        <v>29</v>
      </c>
      <c r="B46" s="449" t="s">
        <v>6</v>
      </c>
      <c r="C46" s="449"/>
      <c r="D46" s="458"/>
      <c r="E46" s="458"/>
      <c r="F46" s="458"/>
      <c r="G46" s="458"/>
      <c r="H46" s="458"/>
      <c r="I46" s="458"/>
      <c r="J46" s="458"/>
      <c r="K46" s="458"/>
      <c r="L46" s="458"/>
      <c r="M46" s="458"/>
      <c r="N46" s="440"/>
      <c r="T46" s="475" t="s">
        <v>710</v>
      </c>
      <c r="W46" s="512">
        <f>(M25+M38)*-1</f>
        <v>0</v>
      </c>
      <c r="X46" s="476"/>
      <c r="AC46" s="444"/>
      <c r="AD46" s="444"/>
      <c r="AE46" s="444"/>
    </row>
    <row r="47" spans="1:31">
      <c r="A47" s="438">
        <v>30</v>
      </c>
      <c r="B47" s="464" t="s">
        <v>7</v>
      </c>
      <c r="C47" s="464"/>
      <c r="D47" s="518">
        <f>Input!$ID$13</f>
        <v>0</v>
      </c>
      <c r="E47" s="518">
        <f>Input!$IE$13</f>
        <v>0</v>
      </c>
      <c r="F47" s="518">
        <f>Input!$IF$13</f>
        <v>0</v>
      </c>
      <c r="G47" s="518">
        <f>Input!$IG$13</f>
        <v>1206763</v>
      </c>
      <c r="H47" s="518">
        <f>Input!$IH$13</f>
        <v>0</v>
      </c>
      <c r="I47" s="518">
        <f>Input!$II$13</f>
        <v>0</v>
      </c>
      <c r="J47" s="518">
        <f>Input!$IJ$13</f>
        <v>0</v>
      </c>
      <c r="K47" s="518">
        <f>Input!$IK$13</f>
        <v>0</v>
      </c>
      <c r="L47" s="518">
        <f>Input!$IL$13</f>
        <v>0</v>
      </c>
      <c r="M47" s="465">
        <f>D47+E47+F47+G47+H47+I47+J47+K47+L47</f>
        <v>1206763</v>
      </c>
      <c r="N47" s="440"/>
      <c r="T47" s="479" t="s">
        <v>715</v>
      </c>
      <c r="U47" s="467"/>
      <c r="V47" s="467"/>
      <c r="W47" s="480">
        <f>SUM(W45:W46)</f>
        <v>0</v>
      </c>
      <c r="X47" s="496"/>
      <c r="AC47" s="444"/>
      <c r="AD47" s="444"/>
      <c r="AE47" s="444"/>
    </row>
    <row r="48" spans="1:31">
      <c r="A48" s="438">
        <v>31</v>
      </c>
      <c r="B48" s="440"/>
      <c r="C48" s="440"/>
      <c r="D48" s="458"/>
      <c r="E48" s="458"/>
      <c r="F48" s="458"/>
      <c r="G48" s="458"/>
      <c r="H48" s="458"/>
      <c r="I48" s="458"/>
      <c r="J48" s="458"/>
      <c r="K48" s="458"/>
      <c r="L48" s="458"/>
      <c r="M48" s="458"/>
      <c r="N48" s="440"/>
      <c r="T48" s="475"/>
      <c r="X48" s="505">
        <f>W43-W47</f>
        <v>0</v>
      </c>
      <c r="AC48" s="444"/>
      <c r="AD48" s="444"/>
      <c r="AE48" s="444"/>
    </row>
    <row r="49" spans="1:31">
      <c r="A49" s="438">
        <v>32</v>
      </c>
      <c r="B49" s="449" t="s">
        <v>8</v>
      </c>
      <c r="C49" s="449"/>
      <c r="D49" s="458"/>
      <c r="E49" s="458"/>
      <c r="F49" s="458"/>
      <c r="G49" s="458"/>
      <c r="H49" s="458"/>
      <c r="I49" s="458"/>
      <c r="J49" s="458"/>
      <c r="K49" s="458"/>
      <c r="L49" s="458"/>
      <c r="M49" s="458"/>
      <c r="N49" s="440"/>
      <c r="O49" s="446"/>
      <c r="T49" s="519" t="s">
        <v>186</v>
      </c>
      <c r="U49" s="504"/>
      <c r="V49" s="520"/>
      <c r="W49" s="520"/>
      <c r="X49" s="505">
        <f>SUM(X23:X48)</f>
        <v>1467899</v>
      </c>
      <c r="AC49" s="444"/>
      <c r="AD49" s="444"/>
      <c r="AE49" s="444"/>
    </row>
    <row r="50" spans="1:31">
      <c r="A50" s="438">
        <v>33</v>
      </c>
      <c r="B50" s="440" t="s">
        <v>42</v>
      </c>
      <c r="C50" s="440"/>
      <c r="D50" s="457">
        <f>Input!$IM$13</f>
        <v>0</v>
      </c>
      <c r="E50" s="457">
        <f>Input!$IN$13</f>
        <v>-10</v>
      </c>
      <c r="F50" s="457">
        <f>Input!$IO$13</f>
        <v>0</v>
      </c>
      <c r="G50" s="457">
        <f>Input!$IP$13</f>
        <v>0</v>
      </c>
      <c r="H50" s="457">
        <f>Input!$IQ$13</f>
        <v>-47</v>
      </c>
      <c r="I50" s="457">
        <f>Input!$IR$13</f>
        <v>0</v>
      </c>
      <c r="J50" s="457">
        <f>Input!$IS$13</f>
        <v>0</v>
      </c>
      <c r="K50" s="457">
        <f>Input!$IT$13</f>
        <v>0</v>
      </c>
      <c r="L50" s="457">
        <f>Input!$IU$13</f>
        <v>0</v>
      </c>
      <c r="M50" s="458">
        <f t="shared" ref="M50:M57" si="9">D50+E50+F50+G50+H50+I50+J50+K50+L50</f>
        <v>-57</v>
      </c>
      <c r="N50" s="440"/>
      <c r="O50" s="446"/>
      <c r="U50" s="521"/>
      <c r="AC50" s="444"/>
      <c r="AD50" s="444"/>
      <c r="AE50" s="444"/>
    </row>
    <row r="51" spans="1:31">
      <c r="A51" s="438">
        <v>34</v>
      </c>
      <c r="B51" s="440" t="s">
        <v>9</v>
      </c>
      <c r="C51" s="440"/>
      <c r="D51" s="457">
        <f>Input!$IV$13</f>
        <v>0</v>
      </c>
      <c r="E51" s="457">
        <f>Input!$IW$13</f>
        <v>0</v>
      </c>
      <c r="F51" s="457">
        <f>Input!$IX$13</f>
        <v>0</v>
      </c>
      <c r="G51" s="457">
        <f>Input!$IY$13</f>
        <v>1250</v>
      </c>
      <c r="H51" s="457">
        <f>Input!$IZ$13</f>
        <v>0</v>
      </c>
      <c r="I51" s="457">
        <f>Input!$JA$13</f>
        <v>0</v>
      </c>
      <c r="J51" s="457">
        <f>Input!$JB$13</f>
        <v>0</v>
      </c>
      <c r="K51" s="457">
        <f>Input!$JC$13</f>
        <v>0</v>
      </c>
      <c r="L51" s="457">
        <f>Input!$JD$13</f>
        <v>0</v>
      </c>
      <c r="M51" s="522">
        <f t="shared" si="9"/>
        <v>1250</v>
      </c>
      <c r="N51" s="440"/>
      <c r="Y51" s="439"/>
      <c r="AC51" s="444"/>
      <c r="AD51" s="444"/>
      <c r="AE51" s="444"/>
    </row>
    <row r="52" spans="1:31">
      <c r="A52" s="438">
        <v>35</v>
      </c>
      <c r="B52" s="440" t="s">
        <v>10</v>
      </c>
      <c r="C52" s="440"/>
      <c r="D52" s="457">
        <f>Input!$JE$13</f>
        <v>0</v>
      </c>
      <c r="E52" s="457">
        <f>Input!$JF$13</f>
        <v>75865</v>
      </c>
      <c r="F52" s="457">
        <f>Input!$JG$13</f>
        <v>0</v>
      </c>
      <c r="G52" s="457">
        <f>Input!$JH$13</f>
        <v>23818</v>
      </c>
      <c r="H52" s="457">
        <f>Input!$JI$13</f>
        <v>0</v>
      </c>
      <c r="I52" s="457">
        <f>Input!$JJ$13</f>
        <v>0</v>
      </c>
      <c r="J52" s="457">
        <f>Input!$JK$13</f>
        <v>0</v>
      </c>
      <c r="K52" s="457">
        <f>Input!$JL$13</f>
        <v>0</v>
      </c>
      <c r="L52" s="457">
        <f>Input!$JM$13</f>
        <v>0</v>
      </c>
      <c r="M52" s="458">
        <f t="shared" si="9"/>
        <v>99683</v>
      </c>
      <c r="N52" s="440"/>
      <c r="O52" s="446"/>
      <c r="P52" s="523"/>
      <c r="AC52" s="444"/>
      <c r="AD52" s="444"/>
      <c r="AE52" s="444"/>
    </row>
    <row r="53" spans="1:31">
      <c r="A53" s="438">
        <v>36</v>
      </c>
      <c r="B53" s="440" t="s">
        <v>11</v>
      </c>
      <c r="C53" s="440"/>
      <c r="D53" s="457">
        <f>Input!$JN$13</f>
        <v>0</v>
      </c>
      <c r="E53" s="457">
        <f>Input!$JO$13</f>
        <v>82194</v>
      </c>
      <c r="F53" s="457">
        <f>Input!$JP$13</f>
        <v>0</v>
      </c>
      <c r="G53" s="457">
        <f>Input!$JQ$13</f>
        <v>0</v>
      </c>
      <c r="H53" s="457">
        <f>Input!$JR$13</f>
        <v>0</v>
      </c>
      <c r="I53" s="457">
        <f>Input!$JS$13</f>
        <v>0</v>
      </c>
      <c r="J53" s="457">
        <f>Input!$JT$13</f>
        <v>0</v>
      </c>
      <c r="K53" s="457">
        <f>Input!$JU$13</f>
        <v>0</v>
      </c>
      <c r="L53" s="457">
        <f>Input!$JV$13</f>
        <v>0</v>
      </c>
      <c r="M53" s="458">
        <f t="shared" si="9"/>
        <v>82194</v>
      </c>
      <c r="N53" s="440"/>
      <c r="O53" s="446"/>
      <c r="AC53" s="444"/>
      <c r="AD53" s="444"/>
      <c r="AE53" s="444"/>
    </row>
    <row r="54" spans="1:31" ht="13.8" thickBot="1">
      <c r="A54" s="438">
        <v>37</v>
      </c>
      <c r="B54" s="440" t="s">
        <v>1376</v>
      </c>
      <c r="C54" s="440"/>
      <c r="D54" s="457">
        <f>Input!$JW$13</f>
        <v>0</v>
      </c>
      <c r="E54" s="457">
        <f>Input!$JX$13</f>
        <v>0</v>
      </c>
      <c r="F54" s="457">
        <f>Input!$JY$13</f>
        <v>2897</v>
      </c>
      <c r="G54" s="457">
        <f>Input!$JZ$13</f>
        <v>0</v>
      </c>
      <c r="H54" s="457">
        <f>Input!$KA$13</f>
        <v>0</v>
      </c>
      <c r="I54" s="457">
        <f>Input!$KB$13</f>
        <v>0</v>
      </c>
      <c r="J54" s="457">
        <f>Input!$KC$13</f>
        <v>0</v>
      </c>
      <c r="K54" s="457">
        <f>Input!$KD$13</f>
        <v>0</v>
      </c>
      <c r="L54" s="457">
        <f>Input!$KE$13</f>
        <v>0</v>
      </c>
      <c r="M54" s="458">
        <f t="shared" si="9"/>
        <v>2897</v>
      </c>
      <c r="N54" s="440"/>
      <c r="O54" s="446"/>
      <c r="AC54" s="444"/>
      <c r="AD54" s="444"/>
      <c r="AE54" s="444"/>
    </row>
    <row r="55" spans="1:31" ht="14.4" thickTop="1" thickBot="1">
      <c r="A55" s="438">
        <v>38</v>
      </c>
      <c r="B55" s="440" t="s">
        <v>43</v>
      </c>
      <c r="C55" s="440"/>
      <c r="D55" s="457">
        <f>Input!$KF$13</f>
        <v>0</v>
      </c>
      <c r="E55" s="457">
        <f>Input!$KG$13</f>
        <v>0</v>
      </c>
      <c r="F55" s="457">
        <f>Input!$KH$13</f>
        <v>0</v>
      </c>
      <c r="G55" s="457">
        <f>Input!$KI$13</f>
        <v>0</v>
      </c>
      <c r="H55" s="457">
        <f>Input!$KJ$13</f>
        <v>0</v>
      </c>
      <c r="I55" s="457">
        <f>Input!$KK$13</f>
        <v>0</v>
      </c>
      <c r="J55" s="457">
        <f>Input!$KL$13</f>
        <v>0</v>
      </c>
      <c r="K55" s="457">
        <f>Input!$KM$13</f>
        <v>0</v>
      </c>
      <c r="L55" s="457">
        <f>Input!$KN$13</f>
        <v>0</v>
      </c>
      <c r="M55" s="458">
        <f t="shared" si="9"/>
        <v>0</v>
      </c>
      <c r="N55" s="440"/>
      <c r="O55" s="1227" t="s">
        <v>162</v>
      </c>
      <c r="P55" s="1228"/>
      <c r="Q55" s="1228"/>
      <c r="R55" s="1229"/>
      <c r="S55" s="524"/>
      <c r="T55" s="1230" t="s">
        <v>163</v>
      </c>
      <c r="U55" s="1231"/>
      <c r="V55" s="1231"/>
      <c r="W55" s="1231"/>
      <c r="X55" s="1232"/>
      <c r="Y55" s="442"/>
      <c r="Z55" s="1164" t="s">
        <v>1284</v>
      </c>
      <c r="AA55" s="1165"/>
      <c r="AB55" s="1166"/>
      <c r="AC55" s="444"/>
      <c r="AD55" s="444"/>
      <c r="AE55" s="444"/>
    </row>
    <row r="56" spans="1:31" ht="13.5" customHeight="1" thickTop="1">
      <c r="A56" s="438">
        <v>39</v>
      </c>
      <c r="B56" s="464" t="s">
        <v>3</v>
      </c>
      <c r="C56" s="464"/>
      <c r="D56" s="465">
        <f>SUM(D50:D55)</f>
        <v>0</v>
      </c>
      <c r="E56" s="465">
        <f t="shared" ref="E56:L56" si="10">SUM(E50:E55)</f>
        <v>158049</v>
      </c>
      <c r="F56" s="465">
        <f t="shared" si="10"/>
        <v>2897</v>
      </c>
      <c r="G56" s="465">
        <f t="shared" si="10"/>
        <v>25068</v>
      </c>
      <c r="H56" s="465">
        <f t="shared" si="10"/>
        <v>-47</v>
      </c>
      <c r="I56" s="465">
        <f t="shared" si="10"/>
        <v>0</v>
      </c>
      <c r="J56" s="465">
        <f t="shared" si="10"/>
        <v>0</v>
      </c>
      <c r="K56" s="465">
        <f t="shared" si="10"/>
        <v>0</v>
      </c>
      <c r="L56" s="465">
        <f t="shared" si="10"/>
        <v>0</v>
      </c>
      <c r="M56" s="465">
        <f t="shared" si="9"/>
        <v>185967</v>
      </c>
      <c r="N56" s="440"/>
      <c r="O56" s="1197" t="s">
        <v>164</v>
      </c>
      <c r="P56" s="1200" t="s">
        <v>165</v>
      </c>
      <c r="Q56" s="1200" t="s">
        <v>192</v>
      </c>
      <c r="R56" s="1203" t="s">
        <v>1038</v>
      </c>
      <c r="S56" s="525"/>
      <c r="T56" s="1216" t="s">
        <v>166</v>
      </c>
      <c r="U56" s="1219" t="s">
        <v>165</v>
      </c>
      <c r="V56" s="1220" t="s">
        <v>167</v>
      </c>
      <c r="W56" s="1219" t="s">
        <v>168</v>
      </c>
      <c r="X56" s="1206" t="s">
        <v>1039</v>
      </c>
      <c r="Z56" s="1223" t="s">
        <v>1626</v>
      </c>
      <c r="AA56" s="1214" t="s">
        <v>1285</v>
      </c>
      <c r="AB56" s="1212" t="s">
        <v>145</v>
      </c>
      <c r="AC56" s="444"/>
      <c r="AD56" s="444"/>
      <c r="AE56" s="444"/>
    </row>
    <row r="57" spans="1:31">
      <c r="A57" s="438">
        <v>40</v>
      </c>
      <c r="B57" s="526" t="s">
        <v>67</v>
      </c>
      <c r="C57" s="526"/>
      <c r="D57" s="465">
        <f>D15+D44+D47+D56</f>
        <v>5481007</v>
      </c>
      <c r="E57" s="465">
        <f t="shared" ref="E57:L57" si="11">E15+E44+E47+E56</f>
        <v>832565</v>
      </c>
      <c r="F57" s="465">
        <f t="shared" si="11"/>
        <v>2897</v>
      </c>
      <c r="G57" s="465">
        <f t="shared" si="11"/>
        <v>1273925</v>
      </c>
      <c r="H57" s="465">
        <f t="shared" si="11"/>
        <v>-47</v>
      </c>
      <c r="I57" s="465">
        <f t="shared" si="11"/>
        <v>0</v>
      </c>
      <c r="J57" s="465">
        <f t="shared" si="11"/>
        <v>0</v>
      </c>
      <c r="K57" s="465">
        <f t="shared" si="11"/>
        <v>0</v>
      </c>
      <c r="L57" s="465">
        <f t="shared" si="11"/>
        <v>0</v>
      </c>
      <c r="M57" s="465">
        <f t="shared" si="9"/>
        <v>7590347</v>
      </c>
      <c r="N57" s="440"/>
      <c r="O57" s="1198"/>
      <c r="P57" s="1201"/>
      <c r="Q57" s="1201"/>
      <c r="R57" s="1204"/>
      <c r="S57" s="525"/>
      <c r="T57" s="1217"/>
      <c r="U57" s="1201"/>
      <c r="V57" s="1221"/>
      <c r="W57" s="1201"/>
      <c r="X57" s="1207"/>
      <c r="Z57" s="1224"/>
      <c r="AA57" s="1214"/>
      <c r="AB57" s="1212"/>
      <c r="AC57" s="444"/>
      <c r="AD57" s="444"/>
      <c r="AE57" s="444"/>
    </row>
    <row r="58" spans="1:31">
      <c r="A58" s="438">
        <v>41</v>
      </c>
      <c r="B58" s="440"/>
      <c r="C58" s="440"/>
      <c r="D58" s="458"/>
      <c r="E58" s="458"/>
      <c r="F58" s="458"/>
      <c r="G58" s="458"/>
      <c r="H58" s="458"/>
      <c r="I58" s="458"/>
      <c r="J58" s="458"/>
      <c r="K58" s="458"/>
      <c r="L58" s="458"/>
      <c r="M58" s="458"/>
      <c r="N58" s="440"/>
      <c r="O58" s="1198"/>
      <c r="P58" s="1201"/>
      <c r="Q58" s="1201"/>
      <c r="R58" s="1204"/>
      <c r="S58" s="525"/>
      <c r="T58" s="1217"/>
      <c r="U58" s="1201"/>
      <c r="V58" s="1221"/>
      <c r="W58" s="1201"/>
      <c r="X58" s="1207"/>
      <c r="Z58" s="1224"/>
      <c r="AA58" s="1214"/>
      <c r="AB58" s="1212"/>
      <c r="AC58" s="444"/>
      <c r="AD58" s="444"/>
      <c r="AE58" s="444"/>
    </row>
    <row r="59" spans="1:31" ht="14.25" customHeight="1">
      <c r="A59" s="438">
        <v>42</v>
      </c>
      <c r="B59" s="527" t="s">
        <v>71</v>
      </c>
      <c r="C59" s="527"/>
      <c r="D59" s="512"/>
      <c r="E59" s="512"/>
      <c r="F59" s="512"/>
      <c r="G59" s="1176" t="str">
        <f>IF(OR(P105&gt;0,P106&lt;&gt;0,P107&lt;&gt;0),"Do not Enter Cents - Whole Dollars Only","")</f>
        <v/>
      </c>
      <c r="H59" s="1176"/>
      <c r="I59" s="1176"/>
      <c r="J59" s="1176"/>
      <c r="K59" s="1176"/>
      <c r="L59" s="512"/>
      <c r="M59" s="512"/>
      <c r="N59" s="440"/>
      <c r="O59" s="1199"/>
      <c r="P59" s="1202"/>
      <c r="Q59" s="1202"/>
      <c r="R59" s="1205"/>
      <c r="S59" s="525"/>
      <c r="T59" s="1218"/>
      <c r="U59" s="1202"/>
      <c r="V59" s="1222"/>
      <c r="W59" s="1202"/>
      <c r="X59" s="1208"/>
      <c r="Z59" s="1225"/>
      <c r="AA59" s="1215"/>
      <c r="AB59" s="1213"/>
      <c r="AC59" s="444"/>
      <c r="AD59" s="444"/>
      <c r="AE59" s="444"/>
    </row>
    <row r="60" spans="1:31" ht="13.8" thickBot="1">
      <c r="A60" s="438">
        <v>43</v>
      </c>
      <c r="B60" s="440" t="s">
        <v>14</v>
      </c>
      <c r="C60" s="440"/>
      <c r="D60" s="457">
        <f>Input!$KO$13</f>
        <v>2567655</v>
      </c>
      <c r="E60" s="457">
        <f>Input!$KP$13</f>
        <v>361245</v>
      </c>
      <c r="F60" s="457">
        <f>Input!$KQ$13</f>
        <v>0</v>
      </c>
      <c r="G60" s="457">
        <f>Input!$KR$13</f>
        <v>43325</v>
      </c>
      <c r="H60" s="457">
        <f>Input!$KS$13</f>
        <v>0</v>
      </c>
      <c r="I60" s="457">
        <f>Input!$KT$13</f>
        <v>0</v>
      </c>
      <c r="J60" s="457">
        <f>Input!$KU$13</f>
        <v>0</v>
      </c>
      <c r="K60" s="457">
        <f>Input!$KV$13</f>
        <v>0</v>
      </c>
      <c r="L60" s="457">
        <f>Input!$KW$13</f>
        <v>0</v>
      </c>
      <c r="M60" s="458">
        <f t="shared" ref="M60:M71" si="12">D60+E60+F60+G60+H60+I60+J60+K60+L60</f>
        <v>2972225</v>
      </c>
      <c r="N60" s="440"/>
      <c r="O60" s="528">
        <f>D60+E60+G60+J60</f>
        <v>2972225</v>
      </c>
      <c r="P60" s="529">
        <f>Input!$SS$13</f>
        <v>114359</v>
      </c>
      <c r="Q60" s="530" t="s">
        <v>170</v>
      </c>
      <c r="R60" s="531">
        <f>SUM(O60:P60)</f>
        <v>3086584</v>
      </c>
      <c r="S60" s="532"/>
      <c r="T60" s="533">
        <f t="shared" ref="T60:T67" si="13">D60+E60+G60</f>
        <v>2972225</v>
      </c>
      <c r="U60" s="534">
        <f t="shared" ref="U60:U67" si="14">P60</f>
        <v>114359</v>
      </c>
      <c r="V60" s="535">
        <f>Input!$TC$13</f>
        <v>0</v>
      </c>
      <c r="W60" s="535">
        <f>Input!$TK$13</f>
        <v>0</v>
      </c>
      <c r="X60" s="536">
        <f t="shared" ref="X60:X66" si="15">T60+U60-V60-W60</f>
        <v>3086584</v>
      </c>
      <c r="Z60" s="537" t="s">
        <v>14</v>
      </c>
      <c r="AA60" s="538">
        <f>Input!$TS$13</f>
        <v>2972225</v>
      </c>
      <c r="AB60" s="539">
        <f t="shared" ref="AB60:AB68" si="16">AA60-M60</f>
        <v>0</v>
      </c>
      <c r="AC60" s="444"/>
      <c r="AD60" s="444"/>
      <c r="AE60" s="444"/>
    </row>
    <row r="61" spans="1:31" ht="14.4" thickTop="1" thickBot="1">
      <c r="A61" s="438">
        <v>44</v>
      </c>
      <c r="B61" s="440" t="s">
        <v>15</v>
      </c>
      <c r="C61" s="440"/>
      <c r="D61" s="457">
        <f>Input!$KX$13</f>
        <v>0</v>
      </c>
      <c r="E61" s="457">
        <f>Input!$KY$13</f>
        <v>0</v>
      </c>
      <c r="F61" s="457">
        <f>Input!$KZ$13</f>
        <v>0</v>
      </c>
      <c r="G61" s="457">
        <f>Input!$LA$13</f>
        <v>0</v>
      </c>
      <c r="H61" s="457">
        <f>Input!$LB$13</f>
        <v>0</v>
      </c>
      <c r="I61" s="457">
        <f>Input!$LC$13</f>
        <v>0</v>
      </c>
      <c r="J61" s="457">
        <f>Input!$LD$13</f>
        <v>0</v>
      </c>
      <c r="K61" s="457">
        <f>Input!$LE$13</f>
        <v>0</v>
      </c>
      <c r="L61" s="457">
        <f>Input!$LF$13</f>
        <v>0</v>
      </c>
      <c r="M61" s="458">
        <f t="shared" si="12"/>
        <v>0</v>
      </c>
      <c r="N61" s="440"/>
      <c r="O61" s="540">
        <f t="shared" ref="O61:O67" si="17">D61+E61+G61+J61</f>
        <v>0</v>
      </c>
      <c r="P61" s="529">
        <f>Input!$ST$13</f>
        <v>0</v>
      </c>
      <c r="Q61" s="541" t="s">
        <v>170</v>
      </c>
      <c r="R61" s="542">
        <f>SUM(O61:P61)</f>
        <v>0</v>
      </c>
      <c r="S61" s="543"/>
      <c r="T61" s="544">
        <f t="shared" si="13"/>
        <v>0</v>
      </c>
      <c r="U61" s="545">
        <f t="shared" si="14"/>
        <v>0</v>
      </c>
      <c r="V61" s="546">
        <f>Input!$TD$13</f>
        <v>0</v>
      </c>
      <c r="W61" s="546">
        <f>Input!$TL$13</f>
        <v>0</v>
      </c>
      <c r="X61" s="547">
        <f t="shared" si="15"/>
        <v>0</v>
      </c>
      <c r="Z61" s="537" t="s">
        <v>15</v>
      </c>
      <c r="AA61" s="529">
        <f>Input!$TT$13</f>
        <v>0</v>
      </c>
      <c r="AB61" s="548">
        <f t="shared" si="16"/>
        <v>0</v>
      </c>
      <c r="AC61" s="444"/>
      <c r="AD61" s="444"/>
      <c r="AE61" s="444"/>
    </row>
    <row r="62" spans="1:31" ht="13.8" thickTop="1">
      <c r="A62" s="438">
        <v>45</v>
      </c>
      <c r="B62" s="440" t="s">
        <v>16</v>
      </c>
      <c r="C62" s="440"/>
      <c r="D62" s="457">
        <f>Input!$LG$13</f>
        <v>0</v>
      </c>
      <c r="E62" s="457">
        <f>Input!$LH$13</f>
        <v>0</v>
      </c>
      <c r="F62" s="457">
        <f>Input!$LI$13</f>
        <v>0</v>
      </c>
      <c r="G62" s="457">
        <f>Input!$LJ$13</f>
        <v>0</v>
      </c>
      <c r="H62" s="457">
        <f>Input!$LK$13</f>
        <v>0</v>
      </c>
      <c r="I62" s="457">
        <f>Input!$LL$13</f>
        <v>0</v>
      </c>
      <c r="J62" s="457">
        <f>Input!$LM$13</f>
        <v>0</v>
      </c>
      <c r="K62" s="457">
        <f>Input!$LN$13</f>
        <v>0</v>
      </c>
      <c r="L62" s="457">
        <f>Input!$LO$13</f>
        <v>0</v>
      </c>
      <c r="M62" s="458">
        <f t="shared" si="12"/>
        <v>0</v>
      </c>
      <c r="N62" s="440"/>
      <c r="O62" s="540">
        <f t="shared" si="17"/>
        <v>0</v>
      </c>
      <c r="P62" s="529">
        <f>Input!$SU$13</f>
        <v>0</v>
      </c>
      <c r="Q62" s="541" t="s">
        <v>170</v>
      </c>
      <c r="R62" s="549" t="s">
        <v>170</v>
      </c>
      <c r="S62" s="543"/>
      <c r="T62" s="544">
        <f t="shared" si="13"/>
        <v>0</v>
      </c>
      <c r="U62" s="545">
        <f t="shared" si="14"/>
        <v>0</v>
      </c>
      <c r="V62" s="546">
        <f>Input!$TE$13</f>
        <v>0</v>
      </c>
      <c r="W62" s="546">
        <f>Input!$TM$13</f>
        <v>0</v>
      </c>
      <c r="X62" s="550">
        <f t="shared" si="15"/>
        <v>0</v>
      </c>
      <c r="Z62" s="537" t="s">
        <v>16</v>
      </c>
      <c r="AA62" s="529">
        <f>Input!$TU$13</f>
        <v>0</v>
      </c>
      <c r="AB62" s="548">
        <f t="shared" si="16"/>
        <v>0</v>
      </c>
      <c r="AC62" s="444"/>
      <c r="AD62" s="444"/>
      <c r="AE62" s="444"/>
    </row>
    <row r="63" spans="1:31">
      <c r="A63" s="438">
        <v>46</v>
      </c>
      <c r="B63" s="440" t="s">
        <v>17</v>
      </c>
      <c r="C63" s="440"/>
      <c r="D63" s="457">
        <f>Input!$LP$13</f>
        <v>1054630</v>
      </c>
      <c r="E63" s="457">
        <f>Input!$LQ$13</f>
        <v>-25878</v>
      </c>
      <c r="F63" s="457">
        <f>Input!$LR$13</f>
        <v>0</v>
      </c>
      <c r="G63" s="457">
        <f>Input!$LS$13</f>
        <v>784</v>
      </c>
      <c r="H63" s="457">
        <f>Input!$LT$13</f>
        <v>0</v>
      </c>
      <c r="I63" s="457">
        <f>Input!$LU$13</f>
        <v>0</v>
      </c>
      <c r="J63" s="457">
        <f>Input!$LV$13</f>
        <v>0</v>
      </c>
      <c r="K63" s="457">
        <f>Input!$LW$13</f>
        <v>0</v>
      </c>
      <c r="L63" s="457">
        <f>Input!$LX$13</f>
        <v>0</v>
      </c>
      <c r="M63" s="458">
        <f t="shared" si="12"/>
        <v>1029536</v>
      </c>
      <c r="N63" s="440"/>
      <c r="O63" s="540">
        <f t="shared" si="17"/>
        <v>1029536</v>
      </c>
      <c r="P63" s="529">
        <f>Input!$SV$13</f>
        <v>1544</v>
      </c>
      <c r="Q63" s="541" t="s">
        <v>170</v>
      </c>
      <c r="R63" s="542">
        <f t="shared" ref="R63:R65" si="18">SUM(O63:P63)</f>
        <v>1031080</v>
      </c>
      <c r="S63" s="543"/>
      <c r="T63" s="544">
        <f t="shared" si="13"/>
        <v>1029536</v>
      </c>
      <c r="U63" s="545">
        <f t="shared" si="14"/>
        <v>1544</v>
      </c>
      <c r="V63" s="546">
        <f>Input!$TF$13</f>
        <v>0</v>
      </c>
      <c r="W63" s="546">
        <f>Input!$TN$13</f>
        <v>0</v>
      </c>
      <c r="X63" s="550">
        <f t="shared" si="15"/>
        <v>1031080</v>
      </c>
      <c r="Z63" s="537" t="s">
        <v>17</v>
      </c>
      <c r="AA63" s="529">
        <f>Input!$TV$13</f>
        <v>1029536</v>
      </c>
      <c r="AB63" s="548">
        <f t="shared" si="16"/>
        <v>0</v>
      </c>
      <c r="AC63" s="444"/>
      <c r="AD63" s="444"/>
      <c r="AE63" s="444"/>
    </row>
    <row r="64" spans="1:31">
      <c r="A64" s="438">
        <v>47</v>
      </c>
      <c r="B64" s="440" t="s">
        <v>18</v>
      </c>
      <c r="C64" s="440"/>
      <c r="D64" s="457">
        <f>Input!$LY$13</f>
        <v>715137</v>
      </c>
      <c r="E64" s="457">
        <f>Input!$LZ$13</f>
        <v>110089</v>
      </c>
      <c r="F64" s="457">
        <f>Input!$MA$13</f>
        <v>0</v>
      </c>
      <c r="G64" s="457">
        <f>Input!$MB$13</f>
        <v>0</v>
      </c>
      <c r="H64" s="457">
        <f>Input!$MC$13</f>
        <v>0</v>
      </c>
      <c r="I64" s="457">
        <f>Input!$MD$13</f>
        <v>0</v>
      </c>
      <c r="J64" s="457">
        <f>Input!$ME$13</f>
        <v>0</v>
      </c>
      <c r="K64" s="457">
        <f>Input!$MF$13</f>
        <v>0</v>
      </c>
      <c r="L64" s="457">
        <f>Input!$MG$13</f>
        <v>0</v>
      </c>
      <c r="M64" s="458">
        <f t="shared" si="12"/>
        <v>825226</v>
      </c>
      <c r="N64" s="440"/>
      <c r="O64" s="540">
        <f t="shared" si="17"/>
        <v>825226</v>
      </c>
      <c r="P64" s="529">
        <f>Input!$SW$13</f>
        <v>3881</v>
      </c>
      <c r="Q64" s="529">
        <f>Input!$TB$13</f>
        <v>0</v>
      </c>
      <c r="R64" s="542">
        <f>SUM(O64:P64)-Q64</f>
        <v>829107</v>
      </c>
      <c r="S64" s="543"/>
      <c r="T64" s="544">
        <f t="shared" si="13"/>
        <v>825226</v>
      </c>
      <c r="U64" s="545">
        <f t="shared" si="14"/>
        <v>3881</v>
      </c>
      <c r="V64" s="546">
        <f>Input!$TG$13</f>
        <v>0</v>
      </c>
      <c r="W64" s="546">
        <f>Input!$TO$13</f>
        <v>0</v>
      </c>
      <c r="X64" s="550">
        <f t="shared" si="15"/>
        <v>829107</v>
      </c>
      <c r="Z64" s="537" t="s">
        <v>18</v>
      </c>
      <c r="AA64" s="529">
        <f>Input!$TW$13</f>
        <v>825226</v>
      </c>
      <c r="AB64" s="548">
        <f t="shared" si="16"/>
        <v>0</v>
      </c>
      <c r="AC64" s="444"/>
      <c r="AD64" s="444"/>
      <c r="AE64" s="444"/>
    </row>
    <row r="65" spans="1:31">
      <c r="A65" s="438">
        <v>48</v>
      </c>
      <c r="B65" s="440" t="s">
        <v>19</v>
      </c>
      <c r="C65" s="440"/>
      <c r="D65" s="457">
        <f>Input!$MH$13</f>
        <v>682568</v>
      </c>
      <c r="E65" s="457">
        <f>Input!$MI$13</f>
        <v>58492</v>
      </c>
      <c r="F65" s="457">
        <f>Input!$MJ$13</f>
        <v>0</v>
      </c>
      <c r="G65" s="457">
        <f>Input!$MK$13</f>
        <v>29784</v>
      </c>
      <c r="H65" s="457">
        <f>Input!$ML$13</f>
        <v>0</v>
      </c>
      <c r="I65" s="457">
        <f>Input!$MM$13</f>
        <v>0</v>
      </c>
      <c r="J65" s="457">
        <f>Input!$MN$13</f>
        <v>0</v>
      </c>
      <c r="K65" s="457">
        <f>Input!$MO$13</f>
        <v>0</v>
      </c>
      <c r="L65" s="457">
        <f>Input!$MP$13</f>
        <v>0</v>
      </c>
      <c r="M65" s="458">
        <f t="shared" si="12"/>
        <v>770844</v>
      </c>
      <c r="N65" s="440"/>
      <c r="O65" s="540">
        <f t="shared" si="17"/>
        <v>770844</v>
      </c>
      <c r="P65" s="529">
        <f>Input!$SX$13</f>
        <v>0</v>
      </c>
      <c r="Q65" s="541" t="s">
        <v>170</v>
      </c>
      <c r="R65" s="542">
        <f t="shared" si="18"/>
        <v>770844</v>
      </c>
      <c r="S65" s="543"/>
      <c r="T65" s="544">
        <f t="shared" si="13"/>
        <v>770844</v>
      </c>
      <c r="U65" s="545">
        <f t="shared" si="14"/>
        <v>0</v>
      </c>
      <c r="V65" s="546">
        <f>Input!$TH$13</f>
        <v>0</v>
      </c>
      <c r="W65" s="546">
        <f>Input!$TP$13</f>
        <v>0</v>
      </c>
      <c r="X65" s="550">
        <f t="shared" si="15"/>
        <v>770844</v>
      </c>
      <c r="Z65" s="537" t="s">
        <v>19</v>
      </c>
      <c r="AA65" s="529">
        <f>Input!$TX$13</f>
        <v>770844</v>
      </c>
      <c r="AB65" s="548">
        <f t="shared" si="16"/>
        <v>0</v>
      </c>
      <c r="AC65" s="444"/>
      <c r="AD65" s="444"/>
      <c r="AE65" s="444"/>
    </row>
    <row r="66" spans="1:31">
      <c r="A66" s="438">
        <v>49</v>
      </c>
      <c r="B66" s="440" t="s">
        <v>20</v>
      </c>
      <c r="C66" s="440"/>
      <c r="D66" s="457">
        <f>Input!$MQ$13</f>
        <v>107139</v>
      </c>
      <c r="E66" s="457">
        <f>Input!$MR$13</f>
        <v>186257</v>
      </c>
      <c r="F66" s="457">
        <f>Input!$MS$13</f>
        <v>0</v>
      </c>
      <c r="G66" s="457">
        <f>Input!$MT$13</f>
        <v>0</v>
      </c>
      <c r="H66" s="457">
        <f>Input!$MU$13</f>
        <v>0</v>
      </c>
      <c r="I66" s="457">
        <f>Input!$MV$13</f>
        <v>0</v>
      </c>
      <c r="J66" s="457">
        <f>Input!$MW$13</f>
        <v>0</v>
      </c>
      <c r="K66" s="457">
        <f>Input!$MX$13</f>
        <v>0</v>
      </c>
      <c r="L66" s="457">
        <f>Input!$MY$13</f>
        <v>0</v>
      </c>
      <c r="M66" s="458">
        <f t="shared" si="12"/>
        <v>293396</v>
      </c>
      <c r="N66" s="440"/>
      <c r="O66" s="540">
        <f t="shared" si="17"/>
        <v>293396</v>
      </c>
      <c r="P66" s="529">
        <f>Input!$SY$13</f>
        <v>0</v>
      </c>
      <c r="Q66" s="541" t="s">
        <v>170</v>
      </c>
      <c r="R66" s="551" t="s">
        <v>170</v>
      </c>
      <c r="S66" s="543"/>
      <c r="T66" s="544">
        <f t="shared" si="13"/>
        <v>293396</v>
      </c>
      <c r="U66" s="545">
        <f t="shared" si="14"/>
        <v>0</v>
      </c>
      <c r="V66" s="546">
        <f>Input!$TI$13</f>
        <v>0</v>
      </c>
      <c r="W66" s="546">
        <f>Input!$TQ$13</f>
        <v>0</v>
      </c>
      <c r="X66" s="550">
        <f t="shared" si="15"/>
        <v>293396</v>
      </c>
      <c r="Z66" s="537" t="s">
        <v>171</v>
      </c>
      <c r="AA66" s="529">
        <f>Input!$TY$13</f>
        <v>293396</v>
      </c>
      <c r="AB66" s="548">
        <f t="shared" si="16"/>
        <v>0</v>
      </c>
      <c r="AC66" s="444"/>
      <c r="AD66" s="444"/>
      <c r="AE66" s="444"/>
    </row>
    <row r="67" spans="1:31" ht="13.8" thickBot="1">
      <c r="A67" s="438">
        <v>50</v>
      </c>
      <c r="B67" s="440" t="s">
        <v>21</v>
      </c>
      <c r="C67" s="440"/>
      <c r="D67" s="457">
        <f>Input!$MZ$13</f>
        <v>0</v>
      </c>
      <c r="E67" s="457">
        <f>Input!$NA$13</f>
        <v>0</v>
      </c>
      <c r="F67" s="457">
        <f>Input!$NB$13</f>
        <v>0</v>
      </c>
      <c r="G67" s="457">
        <f>Input!$NC$13</f>
        <v>811491</v>
      </c>
      <c r="H67" s="457">
        <f>Input!$ND$13</f>
        <v>0</v>
      </c>
      <c r="I67" s="457">
        <f>Input!$NE$13</f>
        <v>0</v>
      </c>
      <c r="J67" s="457">
        <f>Input!$NF$13</f>
        <v>0</v>
      </c>
      <c r="K67" s="457">
        <f>Input!$NG$13</f>
        <v>0</v>
      </c>
      <c r="L67" s="457">
        <f>Input!$NH$13</f>
        <v>0</v>
      </c>
      <c r="M67" s="458">
        <f t="shared" si="12"/>
        <v>811491</v>
      </c>
      <c r="N67" s="440"/>
      <c r="O67" s="540">
        <f t="shared" si="17"/>
        <v>811491</v>
      </c>
      <c r="P67" s="529">
        <f>Input!$SZ$13</f>
        <v>0</v>
      </c>
      <c r="Q67" s="541" t="s">
        <v>170</v>
      </c>
      <c r="R67" s="551" t="s">
        <v>170</v>
      </c>
      <c r="S67" s="543"/>
      <c r="T67" s="552">
        <f t="shared" si="13"/>
        <v>811491</v>
      </c>
      <c r="U67" s="553">
        <f t="shared" si="14"/>
        <v>0</v>
      </c>
      <c r="V67" s="554">
        <f>Input!$TJ$13</f>
        <v>0</v>
      </c>
      <c r="W67" s="554">
        <f>Input!$TR$13</f>
        <v>0</v>
      </c>
      <c r="X67" s="550">
        <f>U67+T67-V67-W67</f>
        <v>811491</v>
      </c>
      <c r="Z67" s="537" t="s">
        <v>21</v>
      </c>
      <c r="AA67" s="529">
        <f>Input!$TZ$13</f>
        <v>811491</v>
      </c>
      <c r="AB67" s="548">
        <f t="shared" si="16"/>
        <v>0</v>
      </c>
      <c r="AC67" s="444"/>
      <c r="AD67" s="444"/>
      <c r="AE67" s="444"/>
    </row>
    <row r="68" spans="1:31" ht="14.4" thickTop="1" thickBot="1">
      <c r="A68" s="438">
        <v>51</v>
      </c>
      <c r="B68" s="440" t="s">
        <v>1377</v>
      </c>
      <c r="C68" s="440"/>
      <c r="D68" s="457">
        <f>Input!$NI$13</f>
        <v>0</v>
      </c>
      <c r="E68" s="457">
        <f>Input!$NJ$13</f>
        <v>0</v>
      </c>
      <c r="F68" s="457">
        <f>Input!$NK$13</f>
        <v>0</v>
      </c>
      <c r="G68" s="457">
        <f>Input!$NL$13</f>
        <v>0</v>
      </c>
      <c r="H68" s="457">
        <f>Input!$NM$13</f>
        <v>0</v>
      </c>
      <c r="I68" s="457">
        <f>Input!$NN$13</f>
        <v>0</v>
      </c>
      <c r="J68" s="457">
        <f>Input!$NO$13</f>
        <v>0</v>
      </c>
      <c r="K68" s="457">
        <f>Input!$NP$13</f>
        <v>0</v>
      </c>
      <c r="L68" s="457">
        <f>Input!$NQ$13</f>
        <v>0</v>
      </c>
      <c r="M68" s="458">
        <f t="shared" si="12"/>
        <v>0</v>
      </c>
      <c r="N68" s="440"/>
      <c r="O68" s="555" t="s">
        <v>170</v>
      </c>
      <c r="P68" s="556">
        <f>Input!$TA$13</f>
        <v>0</v>
      </c>
      <c r="Q68" s="557" t="s">
        <v>170</v>
      </c>
      <c r="R68" s="558" t="s">
        <v>170</v>
      </c>
      <c r="S68" s="543"/>
      <c r="V68" s="559" t="s">
        <v>172</v>
      </c>
      <c r="W68" s="560"/>
      <c r="X68" s="561">
        <f>SUM(X60:X67)</f>
        <v>6822502</v>
      </c>
      <c r="Z68" s="537" t="s">
        <v>22</v>
      </c>
      <c r="AA68" s="529">
        <f>Input!$UA$13</f>
        <v>0</v>
      </c>
      <c r="AB68" s="548">
        <f t="shared" si="16"/>
        <v>0</v>
      </c>
      <c r="AC68" s="444"/>
      <c r="AD68" s="444"/>
      <c r="AE68" s="444"/>
    </row>
    <row r="69" spans="1:31" ht="14.4" thickTop="1" thickBot="1">
      <c r="A69" s="438">
        <v>52</v>
      </c>
      <c r="B69" s="441" t="s">
        <v>58</v>
      </c>
      <c r="C69" s="441"/>
      <c r="D69" s="457">
        <f>Input!$NR$13</f>
        <v>0</v>
      </c>
      <c r="E69" s="457">
        <f>Input!$NS$13</f>
        <v>5425</v>
      </c>
      <c r="F69" s="457">
        <f>Input!$NT$13</f>
        <v>0</v>
      </c>
      <c r="G69" s="457">
        <f>Input!$NU$13</f>
        <v>114359</v>
      </c>
      <c r="H69" s="457">
        <f>Input!$NV$13</f>
        <v>0</v>
      </c>
      <c r="I69" s="457">
        <f>Input!$NW$13</f>
        <v>0</v>
      </c>
      <c r="J69" s="457">
        <f>Input!$NX$13</f>
        <v>0</v>
      </c>
      <c r="K69" s="457">
        <f>Input!$NY$13</f>
        <v>0</v>
      </c>
      <c r="L69" s="457">
        <f>Input!$NZ$13</f>
        <v>0</v>
      </c>
      <c r="M69" s="458">
        <f t="shared" si="12"/>
        <v>119784</v>
      </c>
      <c r="N69" s="440"/>
      <c r="O69" s="562"/>
      <c r="P69" s="563">
        <f>SUM(P60:P68)</f>
        <v>119784</v>
      </c>
      <c r="Q69" s="563">
        <f>SUM(Q64:Q68)</f>
        <v>0</v>
      </c>
      <c r="R69" s="564">
        <f>SUM(R60:R65)</f>
        <v>5717615</v>
      </c>
      <c r="S69" s="563"/>
      <c r="W69" s="439"/>
      <c r="X69" s="439"/>
      <c r="Y69" s="439"/>
      <c r="Z69" s="537" t="s">
        <v>193</v>
      </c>
      <c r="AA69" s="565">
        <f>M88*-1</f>
        <v>782456</v>
      </c>
      <c r="AB69" s="548">
        <f>AA69+M88</f>
        <v>0</v>
      </c>
      <c r="AC69" s="444"/>
      <c r="AD69" s="444"/>
      <c r="AE69" s="444"/>
    </row>
    <row r="70" spans="1:31" ht="14.4" thickTop="1" thickBot="1">
      <c r="A70" s="438">
        <v>53</v>
      </c>
      <c r="B70" s="566" t="s">
        <v>44</v>
      </c>
      <c r="C70" s="566"/>
      <c r="D70" s="567">
        <f>Input!$OA$13</f>
        <v>0</v>
      </c>
      <c r="E70" s="567">
        <f>Input!$OB$13</f>
        <v>0</v>
      </c>
      <c r="F70" s="567">
        <f>Input!$OC$13</f>
        <v>0</v>
      </c>
      <c r="G70" s="567">
        <f>Input!$OD$13</f>
        <v>0</v>
      </c>
      <c r="H70" s="567">
        <f>Input!$OE$13</f>
        <v>0</v>
      </c>
      <c r="I70" s="567">
        <f>Input!$OF$13</f>
        <v>0</v>
      </c>
      <c r="J70" s="567">
        <f>Input!$OG$13</f>
        <v>50176</v>
      </c>
      <c r="K70" s="567">
        <f>Input!$OH$13</f>
        <v>0</v>
      </c>
      <c r="L70" s="567">
        <f>Input!$OI$13</f>
        <v>0</v>
      </c>
      <c r="M70" s="458">
        <f t="shared" si="12"/>
        <v>50176</v>
      </c>
      <c r="N70" s="440"/>
      <c r="O70" s="442"/>
      <c r="P70" s="568" t="str">
        <f>IF(P69&lt;&gt;M69,"Out of Balance","Balanced")</f>
        <v>Balanced</v>
      </c>
      <c r="U70" s="439"/>
      <c r="V70" s="1226" t="str">
        <f>IF(X68-INT(X68)&lt;&gt;0,"Whole Dollars Only","")</f>
        <v/>
      </c>
      <c r="W70" s="1226"/>
      <c r="X70" s="569"/>
      <c r="Y70" s="570"/>
      <c r="Z70" s="571" t="s">
        <v>194</v>
      </c>
      <c r="AA70" s="572" t="s">
        <v>170</v>
      </c>
      <c r="AB70" s="573">
        <f>M90</f>
        <v>0</v>
      </c>
      <c r="AC70" s="444"/>
      <c r="AD70" s="444"/>
      <c r="AE70" s="444"/>
    </row>
    <row r="71" spans="1:31" ht="13.8" thickTop="1">
      <c r="A71" s="438">
        <v>54</v>
      </c>
      <c r="B71" s="526" t="s">
        <v>68</v>
      </c>
      <c r="C71" s="526"/>
      <c r="D71" s="465">
        <f>SUM(D60:D70)</f>
        <v>5127129</v>
      </c>
      <c r="E71" s="465">
        <f>SUM(E60:E70)</f>
        <v>695630</v>
      </c>
      <c r="F71" s="465">
        <f t="shared" ref="F71:L71" si="19">SUM(F60:F70)</f>
        <v>0</v>
      </c>
      <c r="G71" s="465">
        <f t="shared" si="19"/>
        <v>999743</v>
      </c>
      <c r="H71" s="465">
        <f t="shared" si="19"/>
        <v>0</v>
      </c>
      <c r="I71" s="465">
        <f t="shared" si="19"/>
        <v>0</v>
      </c>
      <c r="J71" s="465">
        <f t="shared" si="19"/>
        <v>50176</v>
      </c>
      <c r="K71" s="465">
        <f t="shared" si="19"/>
        <v>0</v>
      </c>
      <c r="L71" s="465">
        <f t="shared" si="19"/>
        <v>0</v>
      </c>
      <c r="M71" s="465">
        <f t="shared" si="12"/>
        <v>6872678</v>
      </c>
      <c r="N71" s="440"/>
      <c r="O71" s="574"/>
      <c r="P71" s="1226" t="str">
        <f>IF(P69-INT(P69)&lt;&gt;0,"Whole Dollars Only","")</f>
        <v/>
      </c>
      <c r="Q71" s="1226"/>
      <c r="R71" s="575"/>
      <c r="S71" s="575"/>
      <c r="T71" s="575"/>
      <c r="U71" s="470"/>
      <c r="V71" s="576"/>
      <c r="W71" s="470"/>
      <c r="X71" s="470"/>
      <c r="Y71" s="470"/>
      <c r="AA71" s="577">
        <f>SUM(AA60:AA70)</f>
        <v>7485174</v>
      </c>
      <c r="AB71" s="578">
        <f>SUM(AB60:AB70)</f>
        <v>0</v>
      </c>
      <c r="AC71" s="444"/>
      <c r="AD71" s="444"/>
      <c r="AE71" s="444"/>
    </row>
    <row r="72" spans="1:31">
      <c r="A72" s="438">
        <v>55</v>
      </c>
      <c r="B72" s="440"/>
      <c r="C72" s="440"/>
      <c r="D72" s="458"/>
      <c r="E72" s="458"/>
      <c r="F72" s="458"/>
      <c r="G72" s="458"/>
      <c r="H72" s="458"/>
      <c r="I72" s="458"/>
      <c r="J72" s="458"/>
      <c r="K72" s="458"/>
      <c r="L72" s="458"/>
      <c r="M72" s="458"/>
      <c r="N72" s="440"/>
      <c r="O72" s="470"/>
      <c r="Q72" s="470"/>
      <c r="U72" s="458"/>
      <c r="W72" s="579"/>
      <c r="X72" s="579"/>
      <c r="AB72" s="517" t="str">
        <f>IF(AB71&lt;&gt;0,"Out of Balance","Balanced")</f>
        <v>Balanced</v>
      </c>
      <c r="AC72" s="444"/>
      <c r="AD72" s="444"/>
      <c r="AE72" s="444"/>
    </row>
    <row r="73" spans="1:31">
      <c r="A73" s="438">
        <v>56</v>
      </c>
      <c r="B73" s="449" t="s">
        <v>23</v>
      </c>
      <c r="C73" s="449"/>
      <c r="D73" s="458"/>
      <c r="E73" s="458"/>
      <c r="F73" s="458"/>
      <c r="G73" s="458"/>
      <c r="H73" s="458"/>
      <c r="I73" s="458"/>
      <c r="J73" s="458"/>
      <c r="K73" s="458"/>
      <c r="L73" s="458"/>
      <c r="M73" s="458"/>
      <c r="N73" s="440"/>
      <c r="O73" s="458"/>
      <c r="Q73" s="470"/>
      <c r="R73" s="470"/>
      <c r="S73" s="470"/>
      <c r="T73" s="470"/>
      <c r="U73" s="458"/>
      <c r="W73" s="580"/>
      <c r="X73" s="580"/>
      <c r="Y73" s="470"/>
      <c r="Z73" s="470"/>
      <c r="AC73" s="444"/>
      <c r="AD73" s="444"/>
      <c r="AE73" s="444"/>
    </row>
    <row r="74" spans="1:31" ht="13.8" thickBot="1">
      <c r="A74" s="438">
        <v>57</v>
      </c>
      <c r="B74" s="440" t="s">
        <v>59</v>
      </c>
      <c r="C74" s="440"/>
      <c r="D74" s="457">
        <f>Input!$OJ$13</f>
        <v>0</v>
      </c>
      <c r="E74" s="457">
        <f>Input!$OK$13</f>
        <v>0</v>
      </c>
      <c r="F74" s="457">
        <f>Input!$OL$13</f>
        <v>0</v>
      </c>
      <c r="G74" s="457">
        <f>Input!$OM$13</f>
        <v>0</v>
      </c>
      <c r="H74" s="457">
        <f>Input!$ON$13</f>
        <v>0</v>
      </c>
      <c r="I74" s="457">
        <f>Input!$OO$13</f>
        <v>0</v>
      </c>
      <c r="J74" s="457">
        <f>Input!$OP$13</f>
        <v>-39488</v>
      </c>
      <c r="K74" s="457">
        <f>Input!$OQ$13</f>
        <v>0</v>
      </c>
      <c r="L74" s="457">
        <f>Input!$OR$13</f>
        <v>0</v>
      </c>
      <c r="M74" s="458">
        <f>D74+E74+F74+G74+H74+I74+J74+K74+L74</f>
        <v>-39488</v>
      </c>
      <c r="N74" s="440"/>
      <c r="O74" s="458"/>
      <c r="Q74" s="470"/>
      <c r="R74" s="470"/>
      <c r="S74" s="470"/>
      <c r="T74" s="470"/>
      <c r="U74" s="458"/>
      <c r="W74" s="580"/>
      <c r="X74" s="580"/>
      <c r="Y74" s="470"/>
      <c r="Z74" s="458"/>
      <c r="AC74" s="444"/>
      <c r="AD74" s="444"/>
      <c r="AE74" s="444"/>
    </row>
    <row r="75" spans="1:31" ht="14.4" thickTop="1" thickBot="1">
      <c r="A75" s="438">
        <v>58</v>
      </c>
      <c r="B75" s="440" t="s">
        <v>627</v>
      </c>
      <c r="C75" s="440"/>
      <c r="D75" s="457">
        <f>Input!$OS$13</f>
        <v>-1123429</v>
      </c>
      <c r="E75" s="457">
        <f>Input!$OT$13</f>
        <v>372886</v>
      </c>
      <c r="F75" s="457">
        <f>Input!$OU$13</f>
        <v>2805</v>
      </c>
      <c r="G75" s="457">
        <f>Input!$OV$13</f>
        <v>-299882</v>
      </c>
      <c r="H75" s="457">
        <f>Input!$OW$13</f>
        <v>0</v>
      </c>
      <c r="I75" s="457">
        <f>Input!$OX$13</f>
        <v>0</v>
      </c>
      <c r="J75" s="457">
        <f>Input!$OY$13</f>
        <v>0</v>
      </c>
      <c r="K75" s="457">
        <f>Input!$OZ$13</f>
        <v>710500</v>
      </c>
      <c r="L75" s="457">
        <f>Input!$PA$13</f>
        <v>0</v>
      </c>
      <c r="M75" s="458">
        <f>D75+E75+F75+G75+H75+I75+J75+K75+L75</f>
        <v>-337120</v>
      </c>
      <c r="N75" s="440"/>
      <c r="O75" s="1182" t="str">
        <f>IF(M85&lt;0,"Footnote 11 is N/A - No Data Entry Required","Footnote 11")</f>
        <v>Footnote 11</v>
      </c>
      <c r="P75" s="1183"/>
      <c r="Q75" s="1183"/>
      <c r="R75" s="1184"/>
      <c r="S75" s="470"/>
      <c r="T75" s="470"/>
      <c r="U75" s="458"/>
      <c r="W75" s="580"/>
      <c r="X75" s="580"/>
      <c r="Y75" s="579"/>
      <c r="Z75" s="579"/>
      <c r="AB75" s="428" t="s">
        <v>195</v>
      </c>
      <c r="AC75" s="444"/>
      <c r="AD75" s="444"/>
      <c r="AE75" s="444"/>
    </row>
    <row r="76" spans="1:31" ht="13.8" thickTop="1">
      <c r="A76" s="438">
        <v>59</v>
      </c>
      <c r="B76" s="440" t="s">
        <v>45</v>
      </c>
      <c r="C76" s="440"/>
      <c r="D76" s="457">
        <f>Input!$PB$13</f>
        <v>0</v>
      </c>
      <c r="E76" s="457">
        <f>Input!$PC$13</f>
        <v>0</v>
      </c>
      <c r="F76" s="457">
        <f>Input!$PD$13</f>
        <v>0</v>
      </c>
      <c r="G76" s="457">
        <f>Input!$PE$13</f>
        <v>0</v>
      </c>
      <c r="H76" s="457">
        <f>Input!$PF$13</f>
        <v>0</v>
      </c>
      <c r="I76" s="457">
        <f>Input!$PG$13</f>
        <v>0</v>
      </c>
      <c r="J76" s="457">
        <f>Input!$PH$13</f>
        <v>0</v>
      </c>
      <c r="K76" s="457">
        <f>Input!$PI$13</f>
        <v>0</v>
      </c>
      <c r="L76" s="457">
        <f>Input!$PJ$13</f>
        <v>0</v>
      </c>
      <c r="M76" s="458">
        <f>D76+E76+F76+G76+H76+I76+J76+K76+L76</f>
        <v>0</v>
      </c>
      <c r="N76" s="440"/>
      <c r="O76" s="581" t="s">
        <v>202</v>
      </c>
      <c r="P76" s="582"/>
      <c r="Q76" s="583"/>
      <c r="R76" s="584">
        <f>IF($M$85&lt;0,"N/A",$M$85)</f>
        <v>71440</v>
      </c>
      <c r="S76" s="470"/>
      <c r="T76" s="470"/>
      <c r="U76" s="458"/>
      <c r="W76" s="580"/>
      <c r="X76" s="580"/>
      <c r="Y76" s="580"/>
      <c r="Z76" s="580"/>
      <c r="AC76" s="444"/>
      <c r="AD76" s="444"/>
      <c r="AE76" s="444"/>
    </row>
    <row r="77" spans="1:31">
      <c r="A77" s="438">
        <v>60</v>
      </c>
      <c r="B77" s="440" t="s">
        <v>46</v>
      </c>
      <c r="C77" s="440"/>
      <c r="D77" s="457">
        <f>Input!$PK$13</f>
        <v>0</v>
      </c>
      <c r="E77" s="457">
        <f>Input!$PL$13</f>
        <v>0</v>
      </c>
      <c r="F77" s="457">
        <f>Input!$PM$13</f>
        <v>0</v>
      </c>
      <c r="G77" s="457">
        <f>Input!$PN$13</f>
        <v>0</v>
      </c>
      <c r="H77" s="457">
        <f>Input!$PO$13</f>
        <v>0</v>
      </c>
      <c r="I77" s="457">
        <f>Input!$PP$13</f>
        <v>0</v>
      </c>
      <c r="J77" s="457">
        <f>Input!$PQ$13</f>
        <v>0</v>
      </c>
      <c r="K77" s="457">
        <f>Input!$PR$13</f>
        <v>-710500</v>
      </c>
      <c r="L77" s="457">
        <f>Input!$PS$13</f>
        <v>440879</v>
      </c>
      <c r="M77" s="458">
        <f>D77+E77+F77+G77+H77+I77+J77+K77+L77</f>
        <v>-269621</v>
      </c>
      <c r="N77" s="440"/>
      <c r="O77" s="585" t="s">
        <v>203</v>
      </c>
      <c r="P77" s="470"/>
      <c r="Q77" s="470"/>
      <c r="R77" s="586">
        <f>Input!$UB$13</f>
        <v>71440</v>
      </c>
      <c r="S77" s="470"/>
      <c r="T77" s="470"/>
      <c r="U77" s="458"/>
      <c r="W77" s="580"/>
      <c r="X77" s="580"/>
      <c r="Y77" s="580"/>
      <c r="Z77" s="580"/>
      <c r="AC77" s="444"/>
      <c r="AD77" s="444"/>
      <c r="AE77" s="444"/>
    </row>
    <row r="78" spans="1:31">
      <c r="A78" s="438">
        <v>61</v>
      </c>
      <c r="B78" s="526" t="s">
        <v>3</v>
      </c>
      <c r="C78" s="526"/>
      <c r="D78" s="465">
        <f t="shared" ref="D78:L78" si="20">SUM(D74:D77)</f>
        <v>-1123429</v>
      </c>
      <c r="E78" s="465">
        <f t="shared" si="20"/>
        <v>372886</v>
      </c>
      <c r="F78" s="465">
        <f t="shared" si="20"/>
        <v>2805</v>
      </c>
      <c r="G78" s="465">
        <f t="shared" si="20"/>
        <v>-299882</v>
      </c>
      <c r="H78" s="465">
        <f t="shared" si="20"/>
        <v>0</v>
      </c>
      <c r="I78" s="465">
        <f t="shared" si="20"/>
        <v>0</v>
      </c>
      <c r="J78" s="465">
        <f t="shared" si="20"/>
        <v>-39488</v>
      </c>
      <c r="K78" s="465">
        <f t="shared" si="20"/>
        <v>0</v>
      </c>
      <c r="L78" s="465">
        <f t="shared" si="20"/>
        <v>440879</v>
      </c>
      <c r="M78" s="465">
        <f>D78+E78+F78+G78+H78+I78+J78+K78+L78</f>
        <v>-646229</v>
      </c>
      <c r="N78" s="440"/>
      <c r="O78" s="585" t="s">
        <v>204</v>
      </c>
      <c r="Q78" s="470"/>
      <c r="R78" s="587">
        <f>IF($M$85&lt;0,"",$R$76-$R$77)</f>
        <v>0</v>
      </c>
      <c r="S78" s="470"/>
      <c r="T78" s="470"/>
      <c r="U78" s="458"/>
      <c r="W78" s="580"/>
      <c r="X78" s="580"/>
      <c r="Y78" s="580"/>
      <c r="Z78" s="580"/>
      <c r="AC78" s="444"/>
      <c r="AD78" s="444"/>
      <c r="AE78" s="444"/>
    </row>
    <row r="79" spans="1:31">
      <c r="A79" s="438">
        <v>62</v>
      </c>
      <c r="B79" s="440"/>
      <c r="C79" s="440"/>
      <c r="D79" s="458"/>
      <c r="E79" s="458"/>
      <c r="F79" s="458"/>
      <c r="G79" s="458"/>
      <c r="H79" s="458"/>
      <c r="I79" s="458"/>
      <c r="J79" s="458"/>
      <c r="K79" s="458"/>
      <c r="L79" s="458"/>
      <c r="M79" s="458"/>
      <c r="N79" s="440"/>
      <c r="O79" s="588"/>
      <c r="Q79" s="470"/>
      <c r="R79" s="589"/>
      <c r="S79" s="470"/>
      <c r="T79" s="470"/>
      <c r="U79" s="458"/>
      <c r="W79" s="580"/>
      <c r="X79" s="580"/>
      <c r="Y79" s="580"/>
      <c r="Z79" s="580"/>
      <c r="AC79" s="444"/>
      <c r="AD79" s="444"/>
      <c r="AE79" s="444"/>
    </row>
    <row r="80" spans="1:31">
      <c r="A80" s="438">
        <v>63</v>
      </c>
      <c r="B80" s="449" t="s">
        <v>24</v>
      </c>
      <c r="C80" s="449"/>
      <c r="D80" s="458"/>
      <c r="E80" s="458"/>
      <c r="F80" s="458"/>
      <c r="G80" s="458"/>
      <c r="H80" s="458"/>
      <c r="I80" s="458"/>
      <c r="J80" s="458"/>
      <c r="K80" s="458"/>
      <c r="L80" s="458"/>
      <c r="M80" s="458"/>
      <c r="N80" s="440"/>
      <c r="O80" s="585" t="s">
        <v>205</v>
      </c>
      <c r="Q80" s="470"/>
      <c r="R80" s="586">
        <f>Input!$UC$13</f>
        <v>0</v>
      </c>
      <c r="S80" s="470"/>
      <c r="T80" s="470"/>
      <c r="U80" s="470"/>
      <c r="W80" s="579"/>
      <c r="X80" s="579"/>
      <c r="Y80" s="580"/>
      <c r="Z80" s="580"/>
      <c r="AC80" s="444"/>
      <c r="AD80" s="444"/>
      <c r="AE80" s="444"/>
    </row>
    <row r="81" spans="1:31">
      <c r="A81" s="438">
        <v>64</v>
      </c>
      <c r="B81" s="440" t="s">
        <v>47</v>
      </c>
      <c r="C81" s="440"/>
      <c r="D81" s="457">
        <f>Input!$PT$13</f>
        <v>0</v>
      </c>
      <c r="E81" s="457">
        <f>Input!$PU$13</f>
        <v>0</v>
      </c>
      <c r="F81" s="457">
        <f>Input!$PV$13</f>
        <v>0</v>
      </c>
      <c r="G81" s="457">
        <f>Input!$PW$13</f>
        <v>0</v>
      </c>
      <c r="H81" s="457">
        <f>Input!$PX$13</f>
        <v>0</v>
      </c>
      <c r="I81" s="457">
        <f>Input!$PY$13</f>
        <v>0</v>
      </c>
      <c r="J81" s="457">
        <f>Input!$PZ$13</f>
        <v>0</v>
      </c>
      <c r="K81" s="457">
        <f>Input!$QA$13</f>
        <v>0</v>
      </c>
      <c r="L81" s="457">
        <f>Input!$QB$13</f>
        <v>0</v>
      </c>
      <c r="M81" s="458">
        <f>D81+E81+F81+G81+H81+I81+J81+K81+L81</f>
        <v>0</v>
      </c>
      <c r="N81" s="440"/>
      <c r="O81" s="590" t="s">
        <v>206</v>
      </c>
      <c r="R81" s="591"/>
      <c r="S81" s="470"/>
      <c r="T81" s="470"/>
      <c r="Y81" s="580"/>
      <c r="Z81" s="580"/>
      <c r="AC81" s="444"/>
      <c r="AD81" s="444"/>
      <c r="AE81" s="444"/>
    </row>
    <row r="82" spans="1:31">
      <c r="A82" s="438">
        <v>65</v>
      </c>
      <c r="B82" s="440" t="s">
        <v>48</v>
      </c>
      <c r="C82" s="440"/>
      <c r="D82" s="457">
        <f>Input!$QC$13</f>
        <v>0</v>
      </c>
      <c r="E82" s="457">
        <f>Input!$QD$13</f>
        <v>0</v>
      </c>
      <c r="F82" s="457">
        <f>Input!$QE$13</f>
        <v>0</v>
      </c>
      <c r="G82" s="457">
        <f>Input!$QF$13</f>
        <v>0</v>
      </c>
      <c r="H82" s="457">
        <f>Input!$QG$13</f>
        <v>0</v>
      </c>
      <c r="I82" s="457">
        <f>Input!$QH$13</f>
        <v>0</v>
      </c>
      <c r="J82" s="457">
        <f>Input!$QI$13</f>
        <v>0</v>
      </c>
      <c r="K82" s="457">
        <f>Input!$QJ$13</f>
        <v>0</v>
      </c>
      <c r="L82" s="457">
        <f>Input!$QK$13</f>
        <v>0</v>
      </c>
      <c r="M82" s="458">
        <f>D82+E82+F82+G82+H82+I82+J82+K82+L82</f>
        <v>0</v>
      </c>
      <c r="N82" s="440"/>
      <c r="O82" s="585" t="s">
        <v>207</v>
      </c>
      <c r="R82" s="587">
        <f>IFERROR($R$78-$R$80,"")</f>
        <v>0</v>
      </c>
      <c r="Y82" s="580"/>
      <c r="Z82" s="440"/>
      <c r="AA82" s="442"/>
      <c r="AB82" s="442"/>
      <c r="AC82" s="444"/>
      <c r="AD82" s="444"/>
      <c r="AE82" s="444"/>
    </row>
    <row r="83" spans="1:31">
      <c r="A83" s="438">
        <v>66</v>
      </c>
      <c r="B83" s="526" t="s">
        <v>3</v>
      </c>
      <c r="C83" s="526"/>
      <c r="D83" s="465">
        <f t="shared" ref="D83:L83" si="21">SUM(D81:D82)</f>
        <v>0</v>
      </c>
      <c r="E83" s="465">
        <f t="shared" si="21"/>
        <v>0</v>
      </c>
      <c r="F83" s="465">
        <f t="shared" si="21"/>
        <v>0</v>
      </c>
      <c r="G83" s="465">
        <f t="shared" si="21"/>
        <v>0</v>
      </c>
      <c r="H83" s="465">
        <f t="shared" si="21"/>
        <v>0</v>
      </c>
      <c r="I83" s="465">
        <f t="shared" si="21"/>
        <v>0</v>
      </c>
      <c r="J83" s="465">
        <f t="shared" si="21"/>
        <v>0</v>
      </c>
      <c r="K83" s="465">
        <f t="shared" si="21"/>
        <v>0</v>
      </c>
      <c r="L83" s="465">
        <f t="shared" si="21"/>
        <v>0</v>
      </c>
      <c r="M83" s="465">
        <f>D83+E83+F83+G83+H83+I83+J83+K83+L83</f>
        <v>0</v>
      </c>
      <c r="N83" s="440"/>
      <c r="O83" s="588"/>
      <c r="R83" s="591"/>
      <c r="Y83" s="449"/>
      <c r="Z83" s="592"/>
      <c r="AA83" s="532"/>
      <c r="AB83" s="463"/>
      <c r="AC83" s="444"/>
      <c r="AD83" s="444"/>
      <c r="AE83" s="444"/>
    </row>
    <row r="84" spans="1:31" ht="13.8" thickBot="1">
      <c r="A84" s="438">
        <v>67</v>
      </c>
      <c r="B84" s="440"/>
      <c r="C84" s="440"/>
      <c r="D84" s="458"/>
      <c r="E84" s="458"/>
      <c r="F84" s="458"/>
      <c r="G84" s="458"/>
      <c r="H84" s="458"/>
      <c r="I84" s="458"/>
      <c r="J84" s="458"/>
      <c r="K84" s="458"/>
      <c r="L84" s="458"/>
      <c r="M84" s="458"/>
      <c r="N84" s="440"/>
      <c r="O84" s="593" t="s">
        <v>208</v>
      </c>
      <c r="P84" s="594"/>
      <c r="Q84" s="594"/>
      <c r="R84" s="595">
        <f>IFERROR((R82+R80)-R78,"")</f>
        <v>0</v>
      </c>
      <c r="Y84" s="442"/>
      <c r="Z84" s="592"/>
      <c r="AA84" s="532"/>
      <c r="AB84" s="596"/>
      <c r="AC84" s="444"/>
      <c r="AD84" s="444"/>
      <c r="AE84" s="444"/>
    </row>
    <row r="85" spans="1:31" ht="13.8" thickTop="1">
      <c r="A85" s="438">
        <v>68</v>
      </c>
      <c r="B85" s="526" t="s">
        <v>628</v>
      </c>
      <c r="C85" s="526"/>
      <c r="D85" s="465">
        <f t="shared" ref="D85:L85" si="22">D57-D71+D78+D83</f>
        <v>-769551</v>
      </c>
      <c r="E85" s="465">
        <f t="shared" si="22"/>
        <v>509821</v>
      </c>
      <c r="F85" s="465">
        <f t="shared" si="22"/>
        <v>5702</v>
      </c>
      <c r="G85" s="465">
        <f t="shared" si="22"/>
        <v>-25700</v>
      </c>
      <c r="H85" s="465">
        <f t="shared" si="22"/>
        <v>-47</v>
      </c>
      <c r="I85" s="465">
        <f t="shared" si="22"/>
        <v>0</v>
      </c>
      <c r="J85" s="465">
        <f t="shared" si="22"/>
        <v>-89664</v>
      </c>
      <c r="K85" s="465">
        <f t="shared" si="22"/>
        <v>0</v>
      </c>
      <c r="L85" s="465">
        <f t="shared" si="22"/>
        <v>440879</v>
      </c>
      <c r="M85" s="465">
        <f>D85+E85+F85+G85+H85+I85+J85+K85+L85</f>
        <v>71440</v>
      </c>
      <c r="N85" s="440"/>
      <c r="Y85" s="442"/>
      <c r="Z85" s="592"/>
      <c r="AA85" s="532"/>
      <c r="AB85" s="596"/>
      <c r="AC85" s="444"/>
      <c r="AD85" s="444"/>
      <c r="AE85" s="444"/>
    </row>
    <row r="86" spans="1:31">
      <c r="A86" s="438">
        <v>69</v>
      </c>
      <c r="B86" s="449"/>
      <c r="C86" s="449"/>
      <c r="D86" s="458"/>
      <c r="E86" s="458"/>
      <c r="F86" s="458"/>
      <c r="G86" s="458"/>
      <c r="H86" s="458"/>
      <c r="I86" s="458"/>
      <c r="J86" s="458"/>
      <c r="K86" s="458"/>
      <c r="L86" s="458"/>
      <c r="M86" s="458"/>
      <c r="N86" s="440"/>
      <c r="Y86" s="442"/>
      <c r="Z86" s="592"/>
      <c r="AA86" s="532"/>
      <c r="AB86" s="596"/>
      <c r="AC86" s="444"/>
      <c r="AD86" s="444"/>
      <c r="AE86" s="444"/>
    </row>
    <row r="87" spans="1:31">
      <c r="A87" s="438">
        <v>70</v>
      </c>
      <c r="B87" s="441" t="s">
        <v>64</v>
      </c>
      <c r="C87" s="441"/>
      <c r="D87" s="457">
        <f>Input!$QL$13</f>
        <v>0</v>
      </c>
      <c r="E87" s="457">
        <f>Input!$QM$13</f>
        <v>0</v>
      </c>
      <c r="F87" s="457">
        <f>Input!$QN$13</f>
        <v>0</v>
      </c>
      <c r="G87" s="457">
        <f>Input!$QO$13</f>
        <v>0</v>
      </c>
      <c r="H87" s="457">
        <f>Input!$QP$13</f>
        <v>0</v>
      </c>
      <c r="I87" s="457">
        <f>Input!$QQ$13</f>
        <v>0</v>
      </c>
      <c r="J87" s="457">
        <f>Input!$QR$13</f>
        <v>0</v>
      </c>
      <c r="K87" s="457">
        <f>Input!$QS$13</f>
        <v>0</v>
      </c>
      <c r="L87" s="457">
        <f>Input!$QT$13</f>
        <v>0</v>
      </c>
      <c r="M87" s="458">
        <f>D87+E87+F87+G87+H87+I87+J87+K87+L87</f>
        <v>0</v>
      </c>
      <c r="N87" s="440"/>
      <c r="Y87" s="442"/>
      <c r="Z87" s="592"/>
      <c r="AA87" s="532"/>
      <c r="AB87" s="596"/>
      <c r="AC87" s="444"/>
      <c r="AD87" s="444"/>
      <c r="AE87" s="444"/>
    </row>
    <row r="88" spans="1:31">
      <c r="A88" s="438">
        <v>72</v>
      </c>
      <c r="B88" s="440" t="s">
        <v>65</v>
      </c>
      <c r="C88" s="440"/>
      <c r="D88" s="457">
        <f>Input!$QU$13</f>
        <v>0</v>
      </c>
      <c r="E88" s="457">
        <f>Input!$QV$13</f>
        <v>0</v>
      </c>
      <c r="F88" s="457">
        <f>Input!$QW$13</f>
        <v>0</v>
      </c>
      <c r="G88" s="457">
        <f>Input!$QX$13</f>
        <v>0</v>
      </c>
      <c r="H88" s="457">
        <f>Input!$QY$13</f>
        <v>0</v>
      </c>
      <c r="I88" s="457">
        <f>Input!$QZ$13</f>
        <v>0</v>
      </c>
      <c r="J88" s="457">
        <f>Input!$RA$13</f>
        <v>0</v>
      </c>
      <c r="K88" s="457">
        <f>Input!$RB$13</f>
        <v>0</v>
      </c>
      <c r="L88" s="457">
        <f>Input!$RC$13</f>
        <v>-782456</v>
      </c>
      <c r="M88" s="458">
        <f>D88+E88+F88+G88+H88+I88+J88+K88+L88</f>
        <v>-782456</v>
      </c>
      <c r="N88" s="440"/>
      <c r="O88" s="446"/>
      <c r="P88" s="446"/>
      <c r="Y88" s="442"/>
      <c r="Z88" s="592"/>
      <c r="AA88" s="532"/>
      <c r="AB88" s="596"/>
      <c r="AC88" s="444"/>
      <c r="AD88" s="444"/>
      <c r="AE88" s="444"/>
    </row>
    <row r="89" spans="1:31" s="428" customFormat="1">
      <c r="A89" s="439"/>
      <c r="B89" s="440" t="s">
        <v>173</v>
      </c>
      <c r="C89" s="440"/>
      <c r="D89" s="457">
        <f>Input!$RD$13</f>
        <v>0</v>
      </c>
      <c r="E89" s="457">
        <f>Input!$RE$13</f>
        <v>0</v>
      </c>
      <c r="F89" s="457">
        <f>Input!$RF$13</f>
        <v>0</v>
      </c>
      <c r="G89" s="457">
        <f>Input!$RG$13</f>
        <v>0</v>
      </c>
      <c r="H89" s="457">
        <f>Input!$RH$13</f>
        <v>0</v>
      </c>
      <c r="I89" s="457">
        <f>Input!$RI$13</f>
        <v>0</v>
      </c>
      <c r="J89" s="457">
        <f>Input!$RJ$13</f>
        <v>0</v>
      </c>
      <c r="K89" s="457">
        <f>Input!$RK$13</f>
        <v>0</v>
      </c>
      <c r="L89" s="457">
        <f>Input!$RL$13</f>
        <v>0</v>
      </c>
      <c r="M89" s="458">
        <f t="shared" ref="M89:M91" si="23">D89+E89+F89+G89+H89+I89+J89+K89+L89</f>
        <v>0</v>
      </c>
      <c r="N89" s="440"/>
      <c r="O89" s="1188" t="s">
        <v>1313</v>
      </c>
      <c r="P89" s="1189"/>
      <c r="Q89" s="1189"/>
      <c r="R89" s="1189"/>
      <c r="S89" s="1189"/>
      <c r="T89" s="1189"/>
      <c r="U89" s="1190"/>
      <c r="Y89" s="442"/>
      <c r="Z89" s="592"/>
      <c r="AA89" s="532"/>
      <c r="AB89" s="596"/>
    </row>
    <row r="90" spans="1:31" s="428" customFormat="1">
      <c r="A90" s="439"/>
      <c r="B90" s="440" t="s">
        <v>174</v>
      </c>
      <c r="C90" s="440"/>
      <c r="D90" s="457">
        <f>Input!$RM$13</f>
        <v>0</v>
      </c>
      <c r="E90" s="457">
        <f>Input!$RN$13</f>
        <v>0</v>
      </c>
      <c r="F90" s="457">
        <f>Input!$RO$13</f>
        <v>0</v>
      </c>
      <c r="G90" s="457">
        <f>Input!$RP$13</f>
        <v>0</v>
      </c>
      <c r="H90" s="457">
        <f>Input!$RQ$13</f>
        <v>0</v>
      </c>
      <c r="I90" s="457">
        <f>Input!$RR$13</f>
        <v>0</v>
      </c>
      <c r="J90" s="457">
        <f>Input!$RS$13</f>
        <v>0</v>
      </c>
      <c r="K90" s="457">
        <f>Input!$RT$13</f>
        <v>0</v>
      </c>
      <c r="L90" s="457">
        <f>Input!$RU$13</f>
        <v>0</v>
      </c>
      <c r="M90" s="458">
        <f t="shared" si="23"/>
        <v>0</v>
      </c>
      <c r="N90" s="440"/>
      <c r="O90" s="597" t="s">
        <v>209</v>
      </c>
      <c r="P90" s="598"/>
      <c r="Q90" s="597" t="s">
        <v>210</v>
      </c>
      <c r="R90" s="598"/>
      <c r="S90" s="491"/>
      <c r="T90" s="597" t="s">
        <v>211</v>
      </c>
      <c r="U90" s="598"/>
      <c r="Y90" s="442"/>
      <c r="Z90" s="592"/>
      <c r="AA90" s="532"/>
      <c r="AB90" s="596"/>
    </row>
    <row r="91" spans="1:31" s="428" customFormat="1">
      <c r="A91" s="439"/>
      <c r="B91" s="440" t="s">
        <v>175</v>
      </c>
      <c r="C91" s="440"/>
      <c r="D91" s="457">
        <f>Input!$RV$13</f>
        <v>0</v>
      </c>
      <c r="E91" s="457">
        <f>Input!$RW$13</f>
        <v>0</v>
      </c>
      <c r="F91" s="457">
        <f>Input!$RX$13</f>
        <v>0</v>
      </c>
      <c r="G91" s="457">
        <f>Input!$RY$13</f>
        <v>0</v>
      </c>
      <c r="H91" s="457">
        <f>Input!$RZ$13</f>
        <v>0</v>
      </c>
      <c r="I91" s="457">
        <f>Input!$SA$13</f>
        <v>0</v>
      </c>
      <c r="J91" s="457">
        <f>Input!$SB$13</f>
        <v>0</v>
      </c>
      <c r="K91" s="457">
        <f>Input!$SC$13</f>
        <v>0</v>
      </c>
      <c r="L91" s="457">
        <f>Input!$SD$13</f>
        <v>-47218</v>
      </c>
      <c r="M91" s="458">
        <f t="shared" si="23"/>
        <v>-47218</v>
      </c>
      <c r="N91" s="440"/>
      <c r="O91" s="475"/>
      <c r="P91" s="496"/>
      <c r="Q91" s="475"/>
      <c r="R91" s="496"/>
      <c r="T91" s="475"/>
      <c r="U91" s="496"/>
      <c r="Y91" s="442"/>
      <c r="Z91" s="592"/>
      <c r="AA91" s="532"/>
      <c r="AB91" s="596"/>
    </row>
    <row r="92" spans="1:31" s="428" customFormat="1">
      <c r="A92" s="439"/>
      <c r="B92" s="440" t="s">
        <v>66</v>
      </c>
      <c r="C92" s="440"/>
      <c r="D92" s="457">
        <f>Input!$SE$13</f>
        <v>0</v>
      </c>
      <c r="E92" s="457">
        <f>Input!$SF$13</f>
        <v>5425</v>
      </c>
      <c r="F92" s="457">
        <f>Input!$SG$13</f>
        <v>0</v>
      </c>
      <c r="G92" s="457">
        <f>Input!$SH$13</f>
        <v>114359</v>
      </c>
      <c r="H92" s="457">
        <f>Input!$SI$13</f>
        <v>0</v>
      </c>
      <c r="I92" s="457">
        <f>Input!$SJ$13</f>
        <v>0</v>
      </c>
      <c r="J92" s="457">
        <f>Input!$SK$13</f>
        <v>39488</v>
      </c>
      <c r="K92" s="457">
        <f>Input!$SL$13</f>
        <v>0</v>
      </c>
      <c r="L92" s="457">
        <f>Input!$SM$13</f>
        <v>0</v>
      </c>
      <c r="M92" s="458">
        <f>D92+E92+F92+G92+H92+I92+J92+K92+L92</f>
        <v>159272</v>
      </c>
      <c r="N92" s="440"/>
      <c r="O92" s="1191" t="str">
        <f>Input!UF$13</f>
        <v>Anju Motwani</v>
      </c>
      <c r="P92" s="1192"/>
      <c r="Q92" s="1191" t="str">
        <f>Input!$UG$13</f>
        <v>352-871-1084</v>
      </c>
      <c r="R92" s="1192"/>
      <c r="T92" s="1193" t="str">
        <f>HYPERLINK("Mailto:"&amp;Input!$UH$13,Input!$UH$13)</f>
        <v>anju.motwani@tstc.edu</v>
      </c>
      <c r="U92" s="1192"/>
      <c r="Y92" s="442"/>
      <c r="Z92" s="592"/>
      <c r="AA92" s="543"/>
      <c r="AB92" s="596"/>
    </row>
    <row r="93" spans="1:31" ht="13.8" thickBot="1">
      <c r="B93" s="599" t="s">
        <v>57</v>
      </c>
      <c r="C93" s="599"/>
      <c r="D93" s="600">
        <f t="shared" ref="D93:K93" si="24">SUM(D85:D92)</f>
        <v>-769551</v>
      </c>
      <c r="E93" s="600">
        <f t="shared" si="24"/>
        <v>515246</v>
      </c>
      <c r="F93" s="600">
        <f t="shared" si="24"/>
        <v>5702</v>
      </c>
      <c r="G93" s="600">
        <f t="shared" si="24"/>
        <v>88659</v>
      </c>
      <c r="H93" s="600">
        <f t="shared" si="24"/>
        <v>-47</v>
      </c>
      <c r="I93" s="600">
        <f t="shared" si="24"/>
        <v>0</v>
      </c>
      <c r="J93" s="600">
        <f t="shared" si="24"/>
        <v>-50176</v>
      </c>
      <c r="K93" s="600">
        <f t="shared" si="24"/>
        <v>0</v>
      </c>
      <c r="L93" s="600">
        <f>SUM(L85:L92)</f>
        <v>-388795</v>
      </c>
      <c r="M93" s="600">
        <f>D93+E93+F93+G93+H93+I93+J93+K93+L93</f>
        <v>-598962</v>
      </c>
      <c r="N93" s="440"/>
      <c r="O93" s="475"/>
      <c r="U93" s="496"/>
      <c r="Y93" s="442"/>
      <c r="Z93" s="592"/>
      <c r="AA93" s="543"/>
      <c r="AB93" s="596"/>
      <c r="AC93" s="444"/>
      <c r="AD93" s="444"/>
      <c r="AE93" s="444"/>
    </row>
    <row r="94" spans="1:31" ht="13.8" thickTop="1">
      <c r="C94" s="440"/>
      <c r="D94" s="601"/>
      <c r="E94" s="601"/>
      <c r="F94" s="601"/>
      <c r="G94" s="601"/>
      <c r="H94" s="601"/>
      <c r="I94" s="601"/>
      <c r="J94" s="601"/>
      <c r="K94" s="601"/>
      <c r="L94" s="601"/>
      <c r="M94" s="602"/>
      <c r="N94" s="440"/>
      <c r="O94" s="1179" t="s">
        <v>212</v>
      </c>
      <c r="P94" s="1180"/>
      <c r="Q94" s="1180"/>
      <c r="R94" s="1180"/>
      <c r="S94" s="1180"/>
      <c r="T94" s="1180"/>
      <c r="U94" s="1181"/>
      <c r="Y94" s="442"/>
      <c r="Z94" s="603"/>
      <c r="AA94" s="543"/>
      <c r="AB94" s="596"/>
      <c r="AC94" s="444"/>
      <c r="AD94" s="444"/>
      <c r="AE94" s="444"/>
    </row>
    <row r="95" spans="1:31">
      <c r="B95" s="440" t="s">
        <v>1333</v>
      </c>
      <c r="C95" s="441"/>
      <c r="D95" s="601"/>
      <c r="E95" s="601"/>
      <c r="F95" s="601"/>
      <c r="G95" s="601"/>
      <c r="H95" s="601"/>
      <c r="I95" s="601"/>
      <c r="J95" s="601"/>
      <c r="K95" s="601"/>
      <c r="L95" s="601"/>
      <c r="M95" s="602"/>
      <c r="N95" s="440"/>
      <c r="O95" s="1179"/>
      <c r="P95" s="1180"/>
      <c r="Q95" s="1180"/>
      <c r="R95" s="1180"/>
      <c r="S95" s="1180"/>
      <c r="T95" s="1180"/>
      <c r="U95" s="1181"/>
      <c r="Y95" s="442"/>
      <c r="Z95" s="442"/>
      <c r="AA95" s="604"/>
      <c r="AB95" s="605"/>
      <c r="AC95" s="444"/>
      <c r="AD95" s="444"/>
      <c r="AE95" s="444"/>
    </row>
    <row r="96" spans="1:31">
      <c r="B96" s="441" t="s">
        <v>79</v>
      </c>
      <c r="C96" s="440"/>
      <c r="D96" s="601"/>
      <c r="E96" s="601"/>
      <c r="F96" s="601"/>
      <c r="G96" s="601"/>
      <c r="H96" s="601"/>
      <c r="I96" s="601"/>
      <c r="J96" s="601"/>
      <c r="K96" s="601"/>
      <c r="L96" s="601"/>
      <c r="M96" s="602"/>
      <c r="N96" s="440"/>
      <c r="O96" s="503"/>
      <c r="P96" s="504"/>
      <c r="Q96" s="504"/>
      <c r="R96" s="504"/>
      <c r="S96" s="504"/>
      <c r="T96" s="504"/>
      <c r="U96" s="606"/>
      <c r="Y96" s="442"/>
      <c r="Z96" s="442"/>
      <c r="AA96" s="442"/>
      <c r="AB96" s="442"/>
      <c r="AC96" s="444"/>
      <c r="AD96" s="444"/>
      <c r="AE96" s="444"/>
    </row>
    <row r="97" spans="2:31">
      <c r="B97" s="428" t="s">
        <v>1280</v>
      </c>
      <c r="C97" s="440"/>
      <c r="D97" s="601"/>
      <c r="E97" s="601"/>
      <c r="F97" s="601"/>
      <c r="G97" s="601"/>
      <c r="H97" s="601"/>
      <c r="I97" s="601"/>
      <c r="J97" s="601"/>
      <c r="K97" s="601"/>
      <c r="L97" s="601"/>
      <c r="M97" s="602"/>
      <c r="N97" s="440"/>
      <c r="Y97" s="442"/>
      <c r="AC97" s="444"/>
      <c r="AD97" s="444"/>
      <c r="AE97" s="444"/>
    </row>
    <row r="98" spans="2:31">
      <c r="B98" s="440"/>
      <c r="C98" s="440"/>
      <c r="D98" s="601"/>
      <c r="E98" s="601"/>
      <c r="F98" s="601"/>
      <c r="G98" s="601"/>
      <c r="H98" s="601"/>
      <c r="I98" s="601"/>
      <c r="J98" s="601"/>
      <c r="K98" s="601"/>
      <c r="L98" s="601"/>
      <c r="M98" s="602"/>
      <c r="N98" s="440"/>
      <c r="O98" s="424"/>
      <c r="AC98" s="444"/>
      <c r="AD98" s="444"/>
      <c r="AE98" s="444"/>
    </row>
    <row r="99" spans="2:31">
      <c r="B99" s="440"/>
      <c r="C99" s="440"/>
      <c r="D99" s="440"/>
      <c r="E99" s="440"/>
      <c r="F99" s="440"/>
      <c r="G99" s="440"/>
      <c r="H99" s="440"/>
      <c r="I99" s="440"/>
      <c r="J99" s="440"/>
      <c r="K99" s="440"/>
      <c r="L99" s="440"/>
      <c r="M99" s="607" t="s">
        <v>93</v>
      </c>
      <c r="N99" s="440"/>
      <c r="O99" s="608"/>
      <c r="AC99" s="444"/>
      <c r="AD99" s="444"/>
      <c r="AE99" s="444"/>
    </row>
    <row r="100" spans="2:31">
      <c r="B100" s="428" t="s">
        <v>1281</v>
      </c>
      <c r="C100" s="440"/>
      <c r="D100" s="440"/>
      <c r="E100" s="440"/>
      <c r="F100" s="440"/>
      <c r="G100" s="440"/>
      <c r="H100" s="440"/>
      <c r="I100" s="440"/>
      <c r="J100" s="440"/>
      <c r="K100" s="440"/>
      <c r="L100" s="440"/>
      <c r="M100" s="457">
        <f>Input!$SN$13</f>
        <v>-598962</v>
      </c>
      <c r="N100" s="440"/>
      <c r="O100" s="608"/>
      <c r="AC100" s="444"/>
      <c r="AD100" s="444"/>
      <c r="AE100" s="444"/>
    </row>
    <row r="101" spans="2:31">
      <c r="B101" s="440" t="s">
        <v>92</v>
      </c>
      <c r="C101" s="440"/>
      <c r="D101" s="440"/>
      <c r="E101" s="440"/>
      <c r="F101" s="440"/>
      <c r="G101" s="440"/>
      <c r="H101" s="440"/>
      <c r="I101" s="440"/>
      <c r="J101" s="440"/>
      <c r="K101" s="440"/>
      <c r="L101" s="440"/>
      <c r="M101" s="609">
        <f>M93-M100</f>
        <v>0</v>
      </c>
      <c r="N101" s="440"/>
      <c r="O101" s="608"/>
      <c r="AC101" s="444"/>
      <c r="AD101" s="444"/>
      <c r="AE101" s="444"/>
    </row>
    <row r="102" spans="2:31">
      <c r="B102" s="440"/>
      <c r="C102" s="440"/>
      <c r="D102" s="440"/>
      <c r="E102" s="440"/>
      <c r="F102" s="440"/>
      <c r="G102" s="440"/>
      <c r="H102" s="440"/>
      <c r="I102" s="440"/>
      <c r="J102" s="440"/>
      <c r="K102" s="440"/>
      <c r="L102" s="610" t="str">
        <f>IF($L$119&lt;&gt;Input!$F$13,"Out of Balance","Balanced")</f>
        <v>Balanced</v>
      </c>
      <c r="M102" s="611" t="str">
        <f>IF(M100&lt;&gt;M93,"Out of Balance","Balanced")</f>
        <v>Balanced</v>
      </c>
      <c r="N102" s="440"/>
      <c r="O102" s="608"/>
      <c r="AC102" s="444"/>
      <c r="AD102" s="444"/>
      <c r="AE102" s="444"/>
    </row>
    <row r="103" spans="2:31">
      <c r="B103" s="440"/>
      <c r="C103" s="440"/>
      <c r="D103" s="440"/>
      <c r="E103" s="440"/>
      <c r="F103" s="440"/>
      <c r="G103" s="440"/>
      <c r="H103" s="440"/>
      <c r="I103" s="440"/>
      <c r="J103" s="440"/>
      <c r="K103" s="440"/>
      <c r="L103" s="440"/>
      <c r="M103" s="440"/>
      <c r="N103" s="440"/>
      <c r="O103" s="424"/>
      <c r="AC103" s="444"/>
      <c r="AD103" s="444"/>
      <c r="AE103" s="444"/>
    </row>
    <row r="104" spans="2:31">
      <c r="B104" s="440"/>
      <c r="C104" s="440"/>
      <c r="D104" s="440"/>
      <c r="E104" s="440"/>
      <c r="F104" s="440"/>
      <c r="G104" s="440"/>
      <c r="H104" s="440"/>
      <c r="I104" s="440"/>
      <c r="J104" s="440"/>
      <c r="K104" s="440"/>
      <c r="L104" s="440"/>
      <c r="M104" s="440"/>
      <c r="N104" s="440"/>
      <c r="O104" s="424"/>
      <c r="AC104" s="444"/>
      <c r="AD104" s="444"/>
      <c r="AE104" s="444"/>
    </row>
    <row r="105" spans="2:31">
      <c r="B105" s="428"/>
      <c r="C105" s="428"/>
      <c r="D105" s="458">
        <f>SUM($D$10:$D$14)+SUM($D$19:$D$28)+SUM($D$32:$D$41)+$D$47+SUM($D$50:$D$55)+SUM($D$60:$D$70)+SUM($D$74:$D$77)+SUM($D$81:$D$82)+SUM($D$87:$D$92)</f>
        <v>9479777</v>
      </c>
      <c r="E105" s="458">
        <f>SUM($E$10:$E$14)+SUM($E$19:$E$28)+SUM($E$32:$E$41)+$E$47+SUM($E$50:$E$55)+SUM($E$60:$E$70)+SUM($E$74:$E$77)+SUM($E$81:$E$82)+SUM($E$87:$E$92)</f>
        <v>1906506</v>
      </c>
      <c r="F105" s="458">
        <f>SUM($F$10:$F$14)+SUM($F$19:$F$28)+SUM($F$32:$F$41)+$F$47+SUM($F$50:$F$55)+SUM($F$60:$F$70)+SUM($F$74:$F$77)+SUM($F$81:$F$82)+SUM($F$87:$F$92)</f>
        <v>5702</v>
      </c>
      <c r="G105" s="458">
        <f>SUM($G$10:$G$14)+SUM($G$19:$G$28)+SUM($G$32:$G$41)+$G$47+SUM($G$50:$G$55)+SUM($G$60:$G$70)+SUM($G$74:$G$77)+SUM($G$81:$G$82)+SUM($G$87:$G$92)</f>
        <v>2088145</v>
      </c>
      <c r="H105" s="458">
        <f>SUM($H$10:$H$14)+SUM($H$19:$H$28)+SUM($H$32:$H$41)+$H$47+SUM($H$50:$H$55)+SUM($H$60:$H$70)+SUM($H$74:$H$77)+SUM($H$81:$H$82)+SUM($H$87:$H$92)</f>
        <v>-47</v>
      </c>
      <c r="I105" s="458">
        <f>SUM($I$10:$I$14)+SUM($I$19:$I$28)+SUM($I$32:$I$41)+$I$47+SUM($I$50:$I$55)+SUM($I$60:$I$70)+SUM($I$74:$I$77)+SUM($I$81:$I$82)+SUM($I$87:$I$92)</f>
        <v>0</v>
      </c>
      <c r="J105" s="458">
        <f>SUM($J$10:$J$14)+SUM($J$19:$J$28)+SUM($J$32:$J$41)+$J$47+SUM($J$50:$J$55)+SUM($J$60:$J$70)+SUM($J$74:$J$77)+SUM($J$81:$J$82)+SUM($J$87:$J$92)</f>
        <v>50176</v>
      </c>
      <c r="K105" s="458">
        <f>SUM($K$10:$K$14)+SUM($K$19:$K$28)+SUM($K$32:$K$41)+$K$47+SUM($K$50:$K$55)+SUM($K$60:$K$70)+SUM($K$74:$K$77)+SUM($K$81:$K$82)+SUM($K$87:$K$92)</f>
        <v>0</v>
      </c>
      <c r="L105" s="458">
        <f>SUM($L$10:$L$14)+SUM($L$19:$L$28)+SUM($L$32:$L$41)+$L$47+SUM($L$50:$L$55)+SUM($L$60:$L$70)+SUM($L$74:$L$77)+SUM($L$81:$L$82)+SUM($L$87:$L$92)</f>
        <v>-388795</v>
      </c>
      <c r="M105" s="458"/>
      <c r="N105" s="428"/>
      <c r="O105" s="458"/>
      <c r="P105" s="612">
        <f>M18-INT(M18)</f>
        <v>0</v>
      </c>
      <c r="AC105" s="444"/>
      <c r="AD105" s="444"/>
      <c r="AE105" s="444"/>
    </row>
    <row r="106" spans="2:31">
      <c r="B106" s="428"/>
      <c r="C106" s="428"/>
      <c r="D106" s="428"/>
      <c r="E106" s="428"/>
      <c r="F106" s="428"/>
      <c r="G106" s="428"/>
      <c r="H106" s="428"/>
      <c r="I106" s="428"/>
      <c r="J106" s="428"/>
      <c r="K106" s="428"/>
      <c r="L106" s="458">
        <f>SUM($D$105:$L$105)</f>
        <v>13141464</v>
      </c>
      <c r="M106" s="428"/>
      <c r="N106" s="428"/>
      <c r="O106" s="458"/>
      <c r="P106" s="612">
        <f>M31-INT(M31)</f>
        <v>0</v>
      </c>
      <c r="AC106" s="444"/>
      <c r="AD106" s="444"/>
      <c r="AE106" s="444"/>
    </row>
    <row r="107" spans="2:31">
      <c r="B107" s="428"/>
      <c r="C107" s="428"/>
      <c r="D107" s="428"/>
      <c r="E107" s="428"/>
      <c r="F107" s="428"/>
      <c r="G107" s="428"/>
      <c r="H107" s="428"/>
      <c r="I107" s="428"/>
      <c r="J107" s="428" t="s">
        <v>1283</v>
      </c>
      <c r="K107" s="428"/>
      <c r="L107" s="458">
        <f>$M$100</f>
        <v>-598962</v>
      </c>
      <c r="M107" s="428"/>
      <c r="N107" s="428"/>
      <c r="O107" s="458"/>
      <c r="P107" s="612">
        <f>M93-INT(M93)</f>
        <v>0</v>
      </c>
      <c r="AC107" s="444"/>
      <c r="AD107" s="444"/>
      <c r="AE107" s="444"/>
    </row>
    <row r="108" spans="2:31">
      <c r="B108" s="428"/>
      <c r="C108" s="428"/>
      <c r="D108" s="428"/>
      <c r="E108" s="428"/>
      <c r="F108" s="428"/>
      <c r="G108" s="428"/>
      <c r="H108" s="428"/>
      <c r="I108" s="428"/>
      <c r="J108" s="428" t="s">
        <v>1282</v>
      </c>
      <c r="K108" s="428"/>
      <c r="L108" s="470">
        <f>$Q$32</f>
        <v>1462969</v>
      </c>
      <c r="M108" s="428"/>
      <c r="N108" s="428"/>
      <c r="O108" s="458"/>
      <c r="AC108" s="444"/>
      <c r="AD108" s="444"/>
      <c r="AE108" s="444"/>
    </row>
    <row r="109" spans="2:31">
      <c r="B109" s="428"/>
      <c r="C109" s="428"/>
      <c r="D109" s="428"/>
      <c r="E109" s="428"/>
      <c r="F109" s="428"/>
      <c r="G109" s="428"/>
      <c r="H109" s="428"/>
      <c r="I109" s="428"/>
      <c r="J109" s="428" t="s">
        <v>1282</v>
      </c>
      <c r="K109" s="428"/>
      <c r="L109" s="470">
        <f>$R$34</f>
        <v>-719640</v>
      </c>
      <c r="M109" s="428"/>
      <c r="N109" s="428"/>
      <c r="O109" s="458"/>
      <c r="AC109" s="444"/>
      <c r="AD109" s="444"/>
      <c r="AE109" s="444"/>
    </row>
    <row r="110" spans="2:31">
      <c r="B110" s="428"/>
      <c r="C110" s="428"/>
      <c r="D110" s="428"/>
      <c r="E110" s="428"/>
      <c r="F110" s="428"/>
      <c r="G110" s="428"/>
      <c r="H110" s="428"/>
      <c r="I110" s="428"/>
      <c r="J110" s="428" t="s">
        <v>29</v>
      </c>
      <c r="K110" s="428"/>
      <c r="L110" s="470">
        <f>SUM($P$60:$P$68)</f>
        <v>119784</v>
      </c>
      <c r="M110" s="428"/>
      <c r="N110" s="428"/>
      <c r="O110" s="458"/>
      <c r="AC110" s="444"/>
      <c r="AD110" s="444"/>
      <c r="AE110" s="444"/>
    </row>
    <row r="111" spans="2:31">
      <c r="B111" s="428"/>
      <c r="C111" s="428"/>
      <c r="D111" s="428"/>
      <c r="E111" s="428"/>
      <c r="F111" s="428"/>
      <c r="G111" s="428"/>
      <c r="H111" s="428"/>
      <c r="I111" s="428"/>
      <c r="J111" s="428" t="s">
        <v>213</v>
      </c>
      <c r="K111" s="428"/>
      <c r="L111" s="458">
        <f>$Q$64</f>
        <v>0</v>
      </c>
      <c r="M111" s="428"/>
      <c r="N111" s="428"/>
      <c r="O111" s="458"/>
      <c r="AC111" s="444"/>
      <c r="AD111" s="444"/>
      <c r="AE111" s="444"/>
    </row>
    <row r="112" spans="2:31">
      <c r="B112" s="428"/>
      <c r="C112" s="428"/>
      <c r="D112" s="428"/>
      <c r="E112" s="428"/>
      <c r="F112" s="428"/>
      <c r="G112" s="428"/>
      <c r="H112" s="428"/>
      <c r="I112" s="428"/>
      <c r="J112" s="428" t="s">
        <v>214</v>
      </c>
      <c r="K112" s="428"/>
      <c r="L112" s="470">
        <f>SUM($V$60:$V$67)</f>
        <v>0</v>
      </c>
      <c r="M112" s="428"/>
      <c r="N112" s="428"/>
      <c r="O112" s="458"/>
      <c r="AC112" s="444"/>
      <c r="AD112" s="444"/>
      <c r="AE112" s="444"/>
    </row>
    <row r="113" spans="1:31">
      <c r="B113" s="428"/>
      <c r="C113" s="428"/>
      <c r="D113" s="428"/>
      <c r="E113" s="428"/>
      <c r="F113" s="428"/>
      <c r="G113" s="428"/>
      <c r="H113" s="428"/>
      <c r="I113" s="428"/>
      <c r="J113" s="428" t="s">
        <v>126</v>
      </c>
      <c r="K113" s="428"/>
      <c r="L113" s="470">
        <f>SUM($W$60:$W$67)</f>
        <v>0</v>
      </c>
      <c r="M113" s="428"/>
      <c r="N113" s="428"/>
      <c r="O113" s="458"/>
      <c r="AC113" s="444"/>
      <c r="AD113" s="444"/>
      <c r="AE113" s="444"/>
    </row>
    <row r="114" spans="1:31">
      <c r="B114" s="428"/>
      <c r="C114" s="428"/>
      <c r="D114" s="428"/>
      <c r="E114" s="428"/>
      <c r="F114" s="428"/>
      <c r="G114" s="428"/>
      <c r="H114" s="428"/>
      <c r="I114" s="428"/>
      <c r="J114" s="428" t="s">
        <v>169</v>
      </c>
      <c r="K114" s="428"/>
      <c r="L114" s="470">
        <f>SUM($AA$60:$AA$68)</f>
        <v>6702718</v>
      </c>
      <c r="M114" s="428"/>
      <c r="N114" s="428"/>
      <c r="O114" s="458"/>
      <c r="AC114" s="444"/>
      <c r="AD114" s="444"/>
      <c r="AE114" s="444"/>
    </row>
    <row r="115" spans="1:31">
      <c r="B115" s="428"/>
      <c r="C115" s="428"/>
      <c r="D115" s="428"/>
      <c r="E115" s="428"/>
      <c r="F115" s="428"/>
      <c r="G115" s="428"/>
      <c r="H115" s="428"/>
      <c r="I115" s="428"/>
      <c r="J115" s="428" t="s">
        <v>215</v>
      </c>
      <c r="K115" s="428"/>
      <c r="L115" s="470">
        <f>$R$77</f>
        <v>71440</v>
      </c>
      <c r="M115" s="428"/>
      <c r="N115" s="428"/>
      <c r="O115" s="458"/>
      <c r="AC115" s="444"/>
      <c r="AD115" s="444"/>
      <c r="AE115" s="444"/>
    </row>
    <row r="116" spans="1:31">
      <c r="B116" s="428"/>
      <c r="C116" s="428"/>
      <c r="D116" s="428"/>
      <c r="E116" s="428"/>
      <c r="F116" s="428"/>
      <c r="G116" s="428"/>
      <c r="H116" s="428"/>
      <c r="I116" s="428"/>
      <c r="J116" s="428" t="s">
        <v>215</v>
      </c>
      <c r="K116" s="428"/>
      <c r="L116" s="613">
        <f>$R$80</f>
        <v>0</v>
      </c>
      <c r="M116" s="428"/>
      <c r="N116" s="428"/>
      <c r="O116" s="458"/>
      <c r="AC116" s="444"/>
      <c r="AD116" s="444"/>
      <c r="AE116" s="444"/>
    </row>
    <row r="117" spans="1:31">
      <c r="B117" s="428"/>
      <c r="C117" s="428"/>
      <c r="D117" s="428"/>
      <c r="E117" s="428"/>
      <c r="F117" s="428"/>
      <c r="G117" s="428"/>
      <c r="H117" s="428"/>
      <c r="I117" s="428"/>
      <c r="J117" s="428"/>
      <c r="K117" s="428"/>
      <c r="L117" s="458">
        <f>SUM(L106:L116)</f>
        <v>20179773</v>
      </c>
      <c r="M117" s="428"/>
      <c r="N117" s="428"/>
      <c r="O117" s="458"/>
      <c r="AC117" s="444"/>
      <c r="AD117" s="444"/>
      <c r="AE117" s="444"/>
    </row>
    <row r="118" spans="1:31" s="428" customFormat="1">
      <c r="A118" s="439"/>
      <c r="J118" s="428" t="s">
        <v>1024</v>
      </c>
      <c r="L118" s="504">
        <f>Input!E13</f>
        <v>133965</v>
      </c>
    </row>
    <row r="119" spans="1:31" s="428" customFormat="1">
      <c r="A119" s="439"/>
      <c r="L119" s="609">
        <f>SUM(L117:L118)</f>
        <v>20313738</v>
      </c>
    </row>
  </sheetData>
  <mergeCells count="32">
    <mergeCell ref="P10:P11"/>
    <mergeCell ref="B2:F2"/>
    <mergeCell ref="B3:F3"/>
    <mergeCell ref="B4:F4"/>
    <mergeCell ref="P4:Q4"/>
    <mergeCell ref="B6:M6"/>
    <mergeCell ref="O19:R19"/>
    <mergeCell ref="T19:X19"/>
    <mergeCell ref="O55:R55"/>
    <mergeCell ref="T55:X55"/>
    <mergeCell ref="Z55:AB55"/>
    <mergeCell ref="G59:K59"/>
    <mergeCell ref="V70:W70"/>
    <mergeCell ref="P71:Q71"/>
    <mergeCell ref="O75:R75"/>
    <mergeCell ref="O89:U89"/>
    <mergeCell ref="U56:U59"/>
    <mergeCell ref="V56:V59"/>
    <mergeCell ref="W56:W59"/>
    <mergeCell ref="O56:O59"/>
    <mergeCell ref="P56:P59"/>
    <mergeCell ref="Q56:Q59"/>
    <mergeCell ref="R56:R59"/>
    <mergeCell ref="T56:T59"/>
    <mergeCell ref="O92:P92"/>
    <mergeCell ref="Q92:R92"/>
    <mergeCell ref="T92:U92"/>
    <mergeCell ref="O94:U95"/>
    <mergeCell ref="AB56:AB59"/>
    <mergeCell ref="X56:X59"/>
    <mergeCell ref="Z56:Z59"/>
    <mergeCell ref="AA56:AA59"/>
  </mergeCells>
  <conditionalFormatting sqref="G59:K59">
    <cfRule type="expression" dxfId="52" priority="1">
      <formula>OR($P$105&gt;0,$P$106&lt;&gt;0,$P$107&lt;&gt;0)</formula>
    </cfRule>
  </conditionalFormatting>
  <conditionalFormatting sqref="M101">
    <cfRule type="expression" dxfId="51" priority="9">
      <formula>$M$101&lt;&gt;0</formula>
    </cfRule>
  </conditionalFormatting>
  <conditionalFormatting sqref="M102">
    <cfRule type="expression" dxfId="50" priority="8">
      <formula>$M$93&lt;&gt;$M$100</formula>
    </cfRule>
  </conditionalFormatting>
  <conditionalFormatting sqref="O12">
    <cfRule type="expression" dxfId="49" priority="16">
      <formula>$P$12&lt;&gt;$M$12</formula>
    </cfRule>
  </conditionalFormatting>
  <conditionalFormatting sqref="O13">
    <cfRule type="expression" dxfId="48" priority="27">
      <formula>$P$13&lt;&gt;$M$13</formula>
    </cfRule>
  </conditionalFormatting>
  <conditionalFormatting sqref="P70">
    <cfRule type="expression" dxfId="47" priority="20">
      <formula>$P$69&lt;&gt;$M$69</formula>
    </cfRule>
  </conditionalFormatting>
  <conditionalFormatting sqref="P71">
    <cfRule type="expression" dxfId="46" priority="18">
      <formula>P69-INT(P69)</formula>
    </cfRule>
  </conditionalFormatting>
  <conditionalFormatting sqref="P89:Q89 T89:U89 O89:O90 R89:S91 T90 Q91">
    <cfRule type="cellIs" dxfId="45" priority="6" stopIfTrue="1" operator="notEqual">
      <formula>#REF!</formula>
    </cfRule>
  </conditionalFormatting>
  <conditionalFormatting sqref="Q35">
    <cfRule type="expression" dxfId="44" priority="3">
      <formula>#REF!&lt;&gt;0</formula>
    </cfRule>
  </conditionalFormatting>
  <conditionalFormatting sqref="Q36">
    <cfRule type="expression" dxfId="43" priority="5">
      <formula>#REF!&lt;&gt;#REF!</formula>
    </cfRule>
    <cfRule type="expression" dxfId="42" priority="25">
      <formula>#REF!&lt;&gt;#REF!</formula>
    </cfRule>
  </conditionalFormatting>
  <conditionalFormatting sqref="R35">
    <cfRule type="expression" dxfId="41" priority="4">
      <formula>#REF!&lt;&gt;0</formula>
    </cfRule>
  </conditionalFormatting>
  <conditionalFormatting sqref="R36">
    <cfRule type="expression" dxfId="40" priority="2">
      <formula>#REF!&lt;&gt;#REF!</formula>
    </cfRule>
    <cfRule type="expression" dxfId="39" priority="22">
      <formula>#REF!&lt;&gt;#REF!</formula>
    </cfRule>
  </conditionalFormatting>
  <conditionalFormatting sqref="R77 R80">
    <cfRule type="expression" dxfId="38" priority="11" stopIfTrue="1">
      <formula>$M$85&gt;=0</formula>
    </cfRule>
    <cfRule type="expression" priority="12">
      <formula>$M$85&lt;0</formula>
    </cfRule>
    <cfRule type="expression" dxfId="37" priority="29" stopIfTrue="1">
      <formula>$M$85&gt;=0</formula>
    </cfRule>
    <cfRule type="expression" priority="30">
      <formula>$M$85&lt;0</formula>
    </cfRule>
  </conditionalFormatting>
  <conditionalFormatting sqref="R84">
    <cfRule type="expression" priority="13" stopIfTrue="1">
      <formula>$M$85&lt;0</formula>
    </cfRule>
    <cfRule type="expression" dxfId="36" priority="14">
      <formula>$S$85&lt;&gt;0</formula>
    </cfRule>
    <cfRule type="expression" priority="31" stopIfTrue="1">
      <formula>$M$85&lt;0</formula>
    </cfRule>
    <cfRule type="expression" dxfId="35" priority="32">
      <formula>$S$85&lt;&gt;0</formula>
    </cfRule>
  </conditionalFormatting>
  <conditionalFormatting sqref="R89:U92">
    <cfRule type="cellIs" dxfId="34" priority="10" stopIfTrue="1" operator="notEqual">
      <formula>#REF!</formula>
    </cfRule>
  </conditionalFormatting>
  <conditionalFormatting sqref="U87:U88 O88:Q88">
    <cfRule type="cellIs" dxfId="33" priority="26" stopIfTrue="1" operator="notEqual">
      <formula>#REF!</formula>
    </cfRule>
  </conditionalFormatting>
  <conditionalFormatting sqref="U87:U92 O88:Q92 R90:T92">
    <cfRule type="cellIs" dxfId="32" priority="7" stopIfTrue="1" operator="notEqual">
      <formula>#REF!</formula>
    </cfRule>
  </conditionalFormatting>
  <conditionalFormatting sqref="U87:X88 O88:Q88">
    <cfRule type="cellIs" dxfId="31" priority="28" stopIfTrue="1" operator="notEqual">
      <formula>#REF!</formula>
    </cfRule>
  </conditionalFormatting>
  <conditionalFormatting sqref="U87:X93 R90:S95 P88:Q93 T94:T95">
    <cfRule type="cellIs" dxfId="30" priority="15" stopIfTrue="1" operator="notEqual">
      <formula>#REF!</formula>
    </cfRule>
  </conditionalFormatting>
  <conditionalFormatting sqref="V70">
    <cfRule type="expression" dxfId="29" priority="17">
      <formula>X68-INT(X68)</formula>
    </cfRule>
  </conditionalFormatting>
  <conditionalFormatting sqref="Y90:Y95 D93:M98">
    <cfRule type="cellIs" dxfId="28" priority="21" stopIfTrue="1" operator="notEqual">
      <formula>#REF!</formula>
    </cfRule>
  </conditionalFormatting>
  <conditionalFormatting sqref="AB72">
    <cfRule type="expression" dxfId="27" priority="19">
      <formula>$AB$71&lt;&gt;0</formula>
    </cfRule>
  </conditionalFormatting>
  <hyperlinks>
    <hyperlink ref="O2" location="Index!A1" display="Return to Index" xr:uid="{00000000-0004-0000-3800-000000000000}"/>
  </hyperlinks>
  <printOptions horizontalCentered="1"/>
  <pageMargins left="0.25" right="0.25" top="0.2" bottom="0.2" header="0.5" footer="0.5"/>
  <pageSetup scale="10" pageOrder="overThenDown"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45"/>
  <sheetViews>
    <sheetView zoomScale="90" zoomScaleNormal="90" workbookViewId="0">
      <selection activeCell="G1" sqref="G1"/>
    </sheetView>
  </sheetViews>
  <sheetFormatPr defaultColWidth="9.109375" defaultRowHeight="13.2"/>
  <cols>
    <col min="1" max="1" width="4.44140625" style="15" customWidth="1"/>
    <col min="2" max="2" width="43.88671875" style="15" customWidth="1"/>
    <col min="3" max="3" width="16.109375" style="15" customWidth="1"/>
    <col min="4" max="4" width="14.109375" style="15" customWidth="1"/>
    <col min="5" max="5" width="14.33203125" style="15" customWidth="1"/>
    <col min="6" max="6" width="14.44140625" style="15" customWidth="1"/>
    <col min="7" max="7" width="11.6640625" style="15" customWidth="1"/>
    <col min="8" max="8" width="11.5546875" style="15" customWidth="1"/>
    <col min="9" max="9" width="12" style="15" customWidth="1"/>
    <col min="10" max="10" width="15.6640625" style="15" customWidth="1"/>
    <col min="11" max="11" width="16.6640625" style="15" customWidth="1"/>
    <col min="12" max="12" width="46.6640625" style="15" customWidth="1"/>
    <col min="13" max="16384" width="9.109375" style="15"/>
  </cols>
  <sheetData>
    <row r="1" spans="1:11" ht="13.8" thickBot="1">
      <c r="E1" s="16" t="s">
        <v>1286</v>
      </c>
      <c r="I1" s="270" t="s">
        <v>1079</v>
      </c>
    </row>
    <row r="2" spans="1:11">
      <c r="E2" s="16" t="s">
        <v>146</v>
      </c>
    </row>
    <row r="3" spans="1:11">
      <c r="E3" s="16" t="s">
        <v>1311</v>
      </c>
    </row>
    <row r="4" spans="1:11">
      <c r="E4" s="16" t="s">
        <v>1332</v>
      </c>
    </row>
    <row r="6" spans="1:11" hidden="1">
      <c r="C6" s="33" t="s">
        <v>124</v>
      </c>
      <c r="D6" s="33" t="s">
        <v>124</v>
      </c>
      <c r="E6" s="33" t="s">
        <v>124</v>
      </c>
      <c r="F6" s="33"/>
      <c r="G6" s="33" t="s">
        <v>124</v>
      </c>
      <c r="H6" s="33"/>
      <c r="I6" s="33"/>
      <c r="J6" s="33" t="s">
        <v>124</v>
      </c>
    </row>
    <row r="7" spans="1:11" ht="12.75" hidden="1" customHeight="1">
      <c r="C7" s="33" t="s">
        <v>125</v>
      </c>
      <c r="D7" s="33" t="s">
        <v>125</v>
      </c>
      <c r="E7" s="33" t="s">
        <v>125</v>
      </c>
      <c r="F7" s="33"/>
      <c r="G7" s="33" t="s">
        <v>125</v>
      </c>
      <c r="H7" s="33"/>
      <c r="I7" s="33"/>
      <c r="J7" s="33" t="s">
        <v>125</v>
      </c>
    </row>
    <row r="8" spans="1:11" ht="12.75" hidden="1" customHeight="1">
      <c r="C8" s="33" t="s">
        <v>126</v>
      </c>
      <c r="D8" s="33" t="s">
        <v>126</v>
      </c>
      <c r="E8" s="33" t="s">
        <v>126</v>
      </c>
      <c r="F8" s="33"/>
      <c r="G8" s="33" t="s">
        <v>126</v>
      </c>
      <c r="H8" s="33"/>
      <c r="I8" s="33"/>
      <c r="J8" s="33" t="s">
        <v>126</v>
      </c>
    </row>
    <row r="9" spans="1:11" ht="15" customHeight="1" thickBot="1">
      <c r="B9" s="41" t="s">
        <v>149</v>
      </c>
      <c r="C9" s="44"/>
      <c r="D9" s="44"/>
      <c r="E9" s="44"/>
      <c r="F9" s="44"/>
      <c r="G9" s="44"/>
      <c r="H9" s="44"/>
      <c r="I9" s="44"/>
      <c r="J9" s="44"/>
    </row>
    <row r="10" spans="1:11" ht="40.5" customHeight="1">
      <c r="C10" s="45" t="s">
        <v>1</v>
      </c>
      <c r="D10" s="46" t="s">
        <v>127</v>
      </c>
      <c r="E10" s="47" t="s">
        <v>128</v>
      </c>
      <c r="F10" s="47" t="s">
        <v>129</v>
      </c>
      <c r="G10" s="47" t="s">
        <v>130</v>
      </c>
      <c r="H10" s="48"/>
      <c r="I10" s="48"/>
      <c r="J10" s="49" t="s">
        <v>131</v>
      </c>
    </row>
    <row r="11" spans="1:11" ht="15" customHeight="1">
      <c r="A11" s="15">
        <v>49</v>
      </c>
      <c r="B11" s="15" t="s">
        <v>94</v>
      </c>
      <c r="C11" s="50">
        <f>'LIT Sum'!$B$10</f>
        <v>22340648</v>
      </c>
      <c r="D11" s="51">
        <f>'LIT Sum'!$B$11</f>
        <v>801452</v>
      </c>
      <c r="E11" s="52" t="e">
        <f>'LIT Sum'!#REF!</f>
        <v>#REF!</v>
      </c>
      <c r="F11" s="52">
        <f>'LIT Sum'!$B$13</f>
        <v>2553130</v>
      </c>
      <c r="G11" s="52">
        <f>'LIT Sum'!$B$14</f>
        <v>0</v>
      </c>
      <c r="H11" s="52"/>
      <c r="I11" s="52"/>
      <c r="J11" s="53" t="e">
        <f t="shared" ref="J11:J17" si="0">SUM(D11:I11)</f>
        <v>#REF!</v>
      </c>
      <c r="K11" s="54"/>
    </row>
    <row r="12" spans="1:11" ht="15" customHeight="1">
      <c r="A12" s="15">
        <v>50</v>
      </c>
      <c r="B12" s="15" t="s">
        <v>96</v>
      </c>
      <c r="C12" s="50">
        <f>'LSCO Sum'!$B$10</f>
        <v>15246265</v>
      </c>
      <c r="D12" s="51">
        <f>'LSCO Sum'!$B$11</f>
        <v>938246</v>
      </c>
      <c r="E12" s="52" t="e">
        <f>'LSCO Sum'!#REF!</f>
        <v>#REF!</v>
      </c>
      <c r="F12" s="52">
        <f>'LSCO Sum'!$B$13</f>
        <v>1488396</v>
      </c>
      <c r="G12" s="52">
        <f>'LSCO Sum'!$B$14</f>
        <v>0</v>
      </c>
      <c r="H12" s="56"/>
      <c r="I12" s="56"/>
      <c r="J12" s="57" t="e">
        <f t="shared" si="0"/>
        <v>#REF!</v>
      </c>
    </row>
    <row r="13" spans="1:11" ht="15" customHeight="1">
      <c r="A13" s="15">
        <v>51</v>
      </c>
      <c r="B13" s="15" t="s">
        <v>109</v>
      </c>
      <c r="C13" s="50">
        <f>'LSCPA Sum'!$B$10</f>
        <v>17540489</v>
      </c>
      <c r="D13" s="51">
        <f>'LSCPA Sum'!$B$11</f>
        <v>389147</v>
      </c>
      <c r="E13" s="52" t="e">
        <f>'LSCPA Sum'!#REF!</f>
        <v>#REF!</v>
      </c>
      <c r="F13" s="52">
        <f>'LSCPA Sum'!$B$13</f>
        <v>2217102</v>
      </c>
      <c r="G13" s="52">
        <f>'LSCPA Sum'!$B$14</f>
        <v>0</v>
      </c>
      <c r="H13" s="56"/>
      <c r="I13" s="56"/>
      <c r="J13" s="57" t="e">
        <f t="shared" si="0"/>
        <v>#REF!</v>
      </c>
    </row>
    <row r="14" spans="1:11" ht="15" customHeight="1">
      <c r="A14" s="15">
        <v>52</v>
      </c>
      <c r="B14" s="15" t="s">
        <v>132</v>
      </c>
      <c r="C14" s="50">
        <f>'TSTCH Sum'!$B$10</f>
        <v>30867699</v>
      </c>
      <c r="D14" s="51">
        <f>'TSTCH Sum'!$B$11</f>
        <v>173783</v>
      </c>
      <c r="E14" s="52" t="e">
        <f>'TSTCH Sum'!#REF!</f>
        <v>#REF!</v>
      </c>
      <c r="F14" s="52">
        <f>'TSTCH Sum'!$B$13</f>
        <v>2268221</v>
      </c>
      <c r="G14" s="52">
        <f>'TSTCH Sum'!$B$14</f>
        <v>0</v>
      </c>
      <c r="H14" s="56"/>
      <c r="I14" s="56"/>
      <c r="J14" s="57" t="e">
        <f t="shared" si="0"/>
        <v>#REF!</v>
      </c>
    </row>
    <row r="15" spans="1:11" ht="15" customHeight="1">
      <c r="A15" s="15">
        <v>53</v>
      </c>
      <c r="B15" s="15" t="s">
        <v>133</v>
      </c>
      <c r="C15" s="50">
        <f>'TSTCWT Sum'!$B$10</f>
        <v>18736693</v>
      </c>
      <c r="D15" s="51">
        <f>'TSTCWT Sum'!$B$11</f>
        <v>397587</v>
      </c>
      <c r="E15" s="52" t="e">
        <f>'TSTCWT Sum'!#REF!</f>
        <v>#REF!</v>
      </c>
      <c r="F15" s="52">
        <f>'TSTCWT Sum'!$B$13</f>
        <v>970665</v>
      </c>
      <c r="G15" s="52">
        <f>'TSTCWT Sum'!$B$14</f>
        <v>0</v>
      </c>
      <c r="H15" s="56"/>
      <c r="I15" s="56"/>
      <c r="J15" s="57" t="e">
        <f t="shared" si="0"/>
        <v>#REF!</v>
      </c>
    </row>
    <row r="16" spans="1:11" ht="15" customHeight="1">
      <c r="A16" s="15">
        <v>54</v>
      </c>
      <c r="B16" s="15" t="s">
        <v>134</v>
      </c>
      <c r="C16" s="50">
        <f>'TSTCM Sum'!$B$10</f>
        <v>6873858</v>
      </c>
      <c r="D16" s="51">
        <f>'TSTCM Sum'!$B$11</f>
        <v>131859</v>
      </c>
      <c r="E16" s="52" t="e">
        <f>'TSTCM Sum'!#REF!</f>
        <v>#REF!</v>
      </c>
      <c r="F16" s="52">
        <f>'TSTCM Sum'!$B$13</f>
        <v>357565</v>
      </c>
      <c r="G16" s="52">
        <f>'TSTCM Sum'!$B$14</f>
        <v>0</v>
      </c>
      <c r="H16" s="56"/>
      <c r="I16" s="56"/>
      <c r="J16" s="57" t="e">
        <f t="shared" si="0"/>
        <v>#REF!</v>
      </c>
    </row>
    <row r="17" spans="1:10" ht="15" customHeight="1">
      <c r="A17" s="15">
        <v>55</v>
      </c>
      <c r="B17" s="15" t="s">
        <v>135</v>
      </c>
      <c r="C17" s="50">
        <f>'TSTCW Sum'!$B$10</f>
        <v>46506113</v>
      </c>
      <c r="D17" s="51">
        <f>'TSTCW Sum'!$B$11</f>
        <v>2401345</v>
      </c>
      <c r="E17" s="52">
        <f>'TSTCW Sum'!$B$12</f>
        <v>0</v>
      </c>
      <c r="F17" s="52">
        <f>'TSTCW Sum'!$B$13</f>
        <v>3500499</v>
      </c>
      <c r="G17" s="52">
        <f>'TSTCW Sum'!$B$14</f>
        <v>0</v>
      </c>
      <c r="H17" s="56"/>
      <c r="I17" s="56"/>
      <c r="J17" s="57">
        <f t="shared" si="0"/>
        <v>5901844</v>
      </c>
    </row>
    <row r="18" spans="1:10" ht="15" customHeight="1">
      <c r="C18" s="56"/>
      <c r="D18" s="55"/>
      <c r="E18" s="56"/>
      <c r="F18" s="56"/>
      <c r="G18" s="56"/>
      <c r="H18" s="56"/>
      <c r="I18" s="56"/>
      <c r="J18" s="57"/>
    </row>
    <row r="19" spans="1:10" ht="15" customHeight="1">
      <c r="B19" s="41" t="s">
        <v>136</v>
      </c>
      <c r="C19" s="42"/>
      <c r="D19" s="58"/>
      <c r="E19" s="59"/>
      <c r="F19" s="59"/>
      <c r="G19" s="59"/>
      <c r="H19" s="59"/>
      <c r="I19" s="59"/>
      <c r="J19" s="60"/>
    </row>
    <row r="20" spans="1:10" ht="15" customHeight="1" thickBot="1">
      <c r="B20" s="41" t="s">
        <v>137</v>
      </c>
      <c r="C20" s="43">
        <f>SUM(C11:C19)</f>
        <v>158111765</v>
      </c>
      <c r="D20" s="61">
        <f>SUM(D11:D19)</f>
        <v>5233419</v>
      </c>
      <c r="E20" s="62" t="e">
        <f>SUM(E11:E19)</f>
        <v>#REF!</v>
      </c>
      <c r="F20" s="62">
        <f>SUM(F11:F19)</f>
        <v>13355578</v>
      </c>
      <c r="G20" s="62">
        <f>SUM(G11:G19)</f>
        <v>0</v>
      </c>
      <c r="H20" s="62"/>
      <c r="I20" s="62"/>
      <c r="J20" s="63" t="e">
        <f>SUM(J11:J19)</f>
        <v>#REF!</v>
      </c>
    </row>
    <row r="21" spans="1:10" ht="15" customHeight="1">
      <c r="B21" s="15" t="s">
        <v>147</v>
      </c>
      <c r="C21" s="64"/>
      <c r="D21" s="64"/>
      <c r="E21" s="64"/>
      <c r="F21" s="56"/>
      <c r="G21" s="64"/>
      <c r="H21" s="64"/>
      <c r="I21" s="64"/>
      <c r="J21" s="57">
        <f t="shared" ref="J21" si="1">SUM(D21:I21)</f>
        <v>0</v>
      </c>
    </row>
    <row r="22" spans="1:10" ht="15" customHeight="1" thickBot="1">
      <c r="B22" s="41" t="s">
        <v>148</v>
      </c>
      <c r="C22" s="65">
        <f>C20</f>
        <v>158111765</v>
      </c>
      <c r="D22" s="66">
        <f>D20</f>
        <v>5233419</v>
      </c>
      <c r="E22" s="66" t="e">
        <f>E20</f>
        <v>#REF!</v>
      </c>
      <c r="F22" s="66">
        <f>SUM(F20:F21)</f>
        <v>13355578</v>
      </c>
      <c r="G22" s="66">
        <f>G20</f>
        <v>0</v>
      </c>
      <c r="H22" s="66"/>
      <c r="I22" s="66"/>
      <c r="J22" s="67" t="e">
        <f>SUM(J20:J21)</f>
        <v>#REF!</v>
      </c>
    </row>
    <row r="23" spans="1:10" ht="13.8" thickTop="1">
      <c r="C23" s="68" t="s">
        <v>138</v>
      </c>
      <c r="D23" s="68"/>
      <c r="E23" s="68"/>
      <c r="F23" s="68"/>
      <c r="G23" s="68"/>
      <c r="H23" s="68"/>
      <c r="I23" s="68"/>
      <c r="J23" s="69" t="s">
        <v>139</v>
      </c>
    </row>
    <row r="24" spans="1:10" ht="13.8" thickBot="1">
      <c r="C24" s="68"/>
      <c r="D24" s="68"/>
      <c r="E24" s="68"/>
      <c r="F24" s="68"/>
      <c r="G24" s="68"/>
      <c r="H24" s="68"/>
      <c r="I24" s="68"/>
    </row>
    <row r="25" spans="1:10">
      <c r="C25" s="68"/>
      <c r="D25" s="94" t="s">
        <v>140</v>
      </c>
      <c r="E25" s="70"/>
      <c r="F25" s="71"/>
      <c r="G25" s="71"/>
      <c r="H25" s="71"/>
      <c r="I25" s="70"/>
      <c r="J25" s="72"/>
    </row>
    <row r="26" spans="1:10" ht="13.8" thickBot="1">
      <c r="B26" s="73"/>
      <c r="C26" s="68"/>
      <c r="D26" s="82" t="s">
        <v>141</v>
      </c>
      <c r="F26" s="74">
        <f>F22</f>
        <v>13355578</v>
      </c>
      <c r="H26" s="75" t="s">
        <v>141</v>
      </c>
      <c r="J26" s="76" t="e">
        <f>J22+C22</f>
        <v>#REF!</v>
      </c>
    </row>
    <row r="27" spans="1:10" ht="13.8" thickBot="1">
      <c r="B27" s="77" t="s">
        <v>142</v>
      </c>
      <c r="C27" s="68"/>
      <c r="D27" s="78" t="s">
        <v>143</v>
      </c>
      <c r="E27" s="79"/>
      <c r="F27" s="81"/>
      <c r="H27" s="80" t="s">
        <v>143</v>
      </c>
      <c r="I27" s="79"/>
      <c r="J27" s="81"/>
    </row>
    <row r="28" spans="1:10">
      <c r="C28" s="68"/>
      <c r="D28" s="82" t="s">
        <v>131</v>
      </c>
      <c r="F28" s="83">
        <f>SUM(F26:F27)</f>
        <v>13355578</v>
      </c>
      <c r="H28" s="84"/>
      <c r="J28" s="85" t="e">
        <f>SUM(J26:J27)</f>
        <v>#REF!</v>
      </c>
    </row>
    <row r="29" spans="1:10">
      <c r="D29" s="78" t="s">
        <v>178</v>
      </c>
      <c r="F29" s="86">
        <f>'Smmy LIT-TSTC Sum'!B22</f>
        <v>14921128</v>
      </c>
      <c r="H29" s="80" t="s">
        <v>178</v>
      </c>
      <c r="J29" s="87">
        <f>'Smmy LIT-TSTC Sum'!B24</f>
        <v>192521005</v>
      </c>
    </row>
    <row r="30" spans="1:10" ht="13.8" thickBot="1">
      <c r="B30" s="15" t="s">
        <v>144</v>
      </c>
      <c r="D30" s="88" t="s">
        <v>145</v>
      </c>
      <c r="E30" s="89"/>
      <c r="F30" s="90">
        <f>F28-F29</f>
        <v>-1565550</v>
      </c>
      <c r="G30" s="91"/>
      <c r="H30" s="92" t="s">
        <v>145</v>
      </c>
      <c r="I30" s="89"/>
      <c r="J30" s="93" t="e">
        <f>J28-J29</f>
        <v>#REF!</v>
      </c>
    </row>
    <row r="33" spans="2:10">
      <c r="B33" s="15" t="s">
        <v>185</v>
      </c>
    </row>
    <row r="34" spans="2:10">
      <c r="F34" s="54"/>
    </row>
    <row r="43" spans="2:10" ht="13.8" thickBot="1">
      <c r="C43" s="43">
        <v>104040219</v>
      </c>
      <c r="D43" s="61">
        <v>9368194</v>
      </c>
      <c r="E43" s="62">
        <v>0</v>
      </c>
      <c r="F43" s="62">
        <v>10587909</v>
      </c>
      <c r="G43" s="62">
        <v>0</v>
      </c>
      <c r="H43" s="62"/>
      <c r="I43" s="62"/>
      <c r="J43" s="63">
        <v>19956103</v>
      </c>
    </row>
    <row r="45" spans="2:10">
      <c r="C45" s="54">
        <f>C43-C22</f>
        <v>-54071546</v>
      </c>
      <c r="D45" s="54">
        <f t="shared" ref="D45:J45" si="2">D43-D22</f>
        <v>4134775</v>
      </c>
      <c r="E45" s="54" t="e">
        <f t="shared" si="2"/>
        <v>#REF!</v>
      </c>
      <c r="F45" s="54">
        <f t="shared" si="2"/>
        <v>-2767669</v>
      </c>
      <c r="G45" s="54">
        <f t="shared" si="2"/>
        <v>0</v>
      </c>
      <c r="H45" s="54">
        <f t="shared" si="2"/>
        <v>0</v>
      </c>
      <c r="I45" s="54">
        <f t="shared" si="2"/>
        <v>0</v>
      </c>
      <c r="J45" s="54" t="e">
        <f t="shared" si="2"/>
        <v>#REF!</v>
      </c>
    </row>
  </sheetData>
  <hyperlinks>
    <hyperlink ref="I1" location="Index!A1" display="Return to Index" xr:uid="{00000000-0004-0000-0500-000000000000}"/>
  </hyperlinks>
  <pageMargins left="0.25" right="0.25" top="1" bottom="1" header="0.5" footer="0.5"/>
  <pageSetup scale="82" fitToHeight="10" orientation="landscape" r:id="rId1"/>
  <headerFooter alignWithMargins="0">
    <oddFooter>&amp;L&amp;9&amp;F&amp;C&amp;9&amp;P</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A1:E36"/>
  <sheetViews>
    <sheetView showGridLines="0" workbookViewId="0">
      <selection activeCell="I90" sqref="I90"/>
    </sheetView>
  </sheetViews>
  <sheetFormatPr defaultColWidth="9.109375" defaultRowHeight="13.2"/>
  <cols>
    <col min="1" max="1" width="7" style="424" customWidth="1"/>
    <col min="2" max="2" width="93" style="424" customWidth="1"/>
    <col min="3" max="9" width="9.109375" style="424"/>
    <col min="10" max="10" width="11.5546875" style="424" customWidth="1"/>
    <col min="11" max="16384" width="9.109375" style="424"/>
  </cols>
  <sheetData>
    <row r="1" spans="1:5" ht="13.8" thickBot="1">
      <c r="B1" s="425" t="s">
        <v>1129</v>
      </c>
      <c r="D1" s="426" t="s">
        <v>1079</v>
      </c>
    </row>
    <row r="2" spans="1:5">
      <c r="B2" s="427" t="str">
        <f>'Smmy LIT-TSTC Chrts'!$A$2</f>
        <v>For the Year Ended August 31, 2022</v>
      </c>
    </row>
    <row r="3" spans="1:5">
      <c r="B3" s="427" t="str">
        <f>'Smmy LIT-TSTC Chrts'!$A$3</f>
        <v>Source: FY 2022 Annual Financial Report</v>
      </c>
    </row>
    <row r="5" spans="1:5" s="428" customFormat="1">
      <c r="B5" s="429" t="s">
        <v>631</v>
      </c>
    </row>
    <row r="6" spans="1:5" s="428" customFormat="1">
      <c r="B6" s="430"/>
    </row>
    <row r="7" spans="1:5" s="428" customFormat="1" ht="226.5" customHeight="1">
      <c r="B7" s="431" t="s">
        <v>630</v>
      </c>
      <c r="C7" s="432"/>
    </row>
    <row r="8" spans="1:5" s="428" customFormat="1" ht="263.25" customHeight="1">
      <c r="B8" s="431" t="s">
        <v>629</v>
      </c>
      <c r="C8" s="424"/>
      <c r="D8" s="424"/>
      <c r="E8" s="424"/>
    </row>
    <row r="9" spans="1:5" ht="64.5" customHeight="1">
      <c r="B9" s="433" t="str">
        <f>IF('TSTCNT FGD'!$R$76="N/A","FN11.  N/A",$B$13&amp;$B$14&amp;$B$15&amp;$B$16&amp;$B$17&amp;$B$18&amp;$B$19&amp;$B$20&amp;$B$21&amp;$B$22&amp;$B$23)</f>
        <v>FN11: Of the net increase of $71,440 approximately $71 thousand represents revenues received but not yet expended.  This income is fully committed to program expenditures and capital disbursements.  The remaining $0 represents non-expendable funds from unrealized gains and additions to permanent endowments of approximately $0 and $0 respectively.  Unrealized gains and additions to permanent endowments do not contribute to the availability of the institution's operating cash as discussed in FN6 and FN7.</v>
      </c>
    </row>
    <row r="11" spans="1:5">
      <c r="D11" s="434"/>
    </row>
    <row r="13" spans="1:5">
      <c r="B13" s="424" t="s">
        <v>620</v>
      </c>
    </row>
    <row r="14" spans="1:5">
      <c r="A14" s="424">
        <v>69</v>
      </c>
      <c r="B14" s="434" t="str">
        <f>TEXT(IF('TSTCNT FGD'!$M$85&lt;0,"N/A",'TSTCNT FGD'!$M$85),"$* #,##0;$* (#,##0)")</f>
        <v>$71,440</v>
      </c>
    </row>
    <row r="15" spans="1:5">
      <c r="B15" s="424" t="s">
        <v>621</v>
      </c>
    </row>
    <row r="16" spans="1:5">
      <c r="A16" s="424">
        <v>61</v>
      </c>
      <c r="B16" s="435" t="str">
        <f>IF(ABS('TSTCNT FGD'!$R$77)&gt;=1000000,TEXT('TSTCNT FGD'!$R$77/1000000,"$* #,##0.0;$* (#,##0.0)")&amp;" million",IF(ABS('TSTCNT FGD'!$R$77)&lt;1000,TEXT('TSTCNT FGD'!$R$77,"$* #,##0;$* (#,##0)"),TEXT('TSTCNT FGD'!$R$77/1000,"$* #,##0;$* (#,##0)")&amp;" thousand"))</f>
        <v>$71 thousand</v>
      </c>
    </row>
    <row r="17" spans="1:5">
      <c r="B17" s="424" t="s">
        <v>622</v>
      </c>
    </row>
    <row r="18" spans="1:5">
      <c r="A18" s="424">
        <v>62</v>
      </c>
      <c r="B18" s="435" t="str">
        <f>IF(ABS('TSTCNT FGD'!$R$78)&gt;=1000000,TEXT('TSTCNT FGD'!$R$78/1000000,"$* #,##0.0;$* (#,##0.0)")&amp;" million",IF(ABS('TSTCNT FGD'!$R$78)&lt;1000,TEXT('TSTCNT FGD'!$R$78,"$* #,##0;$* (#,##0)"),TEXT('TSTCNT FGD'!$R$78/1000,"$* #,##0;$* (#,##0)")&amp;" thousand"))</f>
        <v>$0</v>
      </c>
    </row>
    <row r="19" spans="1:5">
      <c r="B19" s="424" t="s">
        <v>623</v>
      </c>
    </row>
    <row r="20" spans="1:5">
      <c r="A20" s="424">
        <v>64</v>
      </c>
      <c r="B20" s="435" t="str">
        <f>IF(ABS('TSTCNT FGD'!$R$80)&gt;=1000000,TEXT('TSTCNT FGD'!$R$80/1000000,"$* #,##0.0;$* (#,##0.0)")&amp;" million",IF(ABS('TSTCNT FGD'!$R$80)&lt;1000,TEXT('TSTCNT FGD'!$R$80,"$* #,##0;$* (#,##0)"),TEXT('TSTCNT FGD'!$R$80/1000,"$* #,##0;$* (#,##0)")&amp;" thousand"))</f>
        <v>$0</v>
      </c>
    </row>
    <row r="21" spans="1:5">
      <c r="B21" s="424" t="s">
        <v>624</v>
      </c>
      <c r="E21" s="436"/>
    </row>
    <row r="22" spans="1:5">
      <c r="A22" s="424">
        <v>66</v>
      </c>
      <c r="B22" s="435" t="str">
        <f>IF(ABS('TSTCNT FGD'!$R$82)&gt;=1000000,TEXT('TSTCNT FGD'!$R$82/1000000,"$* #,##0.0;$* (#,##0.0)")&amp;" million",IF(ABS('TSTCNT FGD'!$R$82)&lt;1000,TEXT('TSTCNT FGD'!$R$82,"$* #,##0;$* (#,##0)"),TEXT('TSTCNT FGD'!$R$82/1000,"$* #,##0;$* (#,##0)")&amp;" thousand"))</f>
        <v>$0</v>
      </c>
    </row>
    <row r="23" spans="1:5">
      <c r="B23" s="424" t="s">
        <v>625</v>
      </c>
      <c r="C23" s="435"/>
      <c r="E23" s="435"/>
    </row>
    <row r="25" spans="1:5">
      <c r="C25" s="435"/>
      <c r="E25" s="435"/>
    </row>
    <row r="27" spans="1:5">
      <c r="C27" s="435"/>
      <c r="E27" s="435"/>
    </row>
    <row r="29" spans="1:5">
      <c r="C29" s="435"/>
      <c r="E29" s="435"/>
    </row>
    <row r="31" spans="1:5">
      <c r="B31" s="437"/>
    </row>
    <row r="32" spans="1:5">
      <c r="B32" s="428"/>
    </row>
    <row r="33" spans="2:2">
      <c r="B33" s="428"/>
    </row>
    <row r="34" spans="2:2">
      <c r="B34" s="428"/>
    </row>
    <row r="35" spans="2:2">
      <c r="B35" s="428"/>
    </row>
    <row r="36" spans="2:2">
      <c r="B36" s="428"/>
    </row>
  </sheetData>
  <hyperlinks>
    <hyperlink ref="D1" location="Index!A1" display="Return to Index" xr:uid="{00000000-0004-0000-3900-000000000000}"/>
  </hyperlinks>
  <pageMargins left="0.25" right="0.25" top="0.5" bottom="0.25" header="0.5" footer="0.5"/>
  <pageSetup scale="34"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indexed="47"/>
    <pageSetUpPr fitToPage="1"/>
  </sheetPr>
  <dimension ref="A1:E148"/>
  <sheetViews>
    <sheetView showGridLines="0" zoomScale="65" zoomScaleNormal="65" workbookViewId="0">
      <selection activeCell="I90" sqref="I90"/>
    </sheetView>
  </sheetViews>
  <sheetFormatPr defaultColWidth="9.109375" defaultRowHeight="12.75" customHeight="1"/>
  <cols>
    <col min="1" max="1" width="158.6640625" style="424" customWidth="1"/>
    <col min="2" max="2" width="9.109375" style="424"/>
    <col min="3" max="3" width="54.6640625" style="424" customWidth="1"/>
    <col min="4" max="4" width="20.6640625" style="424" customWidth="1"/>
    <col min="5" max="5" width="9.109375" style="715"/>
    <col min="6" max="16384" width="9.109375" style="424"/>
  </cols>
  <sheetData>
    <row r="1" spans="1:5" ht="28.8" thickBot="1">
      <c r="A1" s="714" t="s">
        <v>1423</v>
      </c>
      <c r="B1" s="424" t="s">
        <v>1129</v>
      </c>
      <c r="C1" s="426" t="s">
        <v>1079</v>
      </c>
    </row>
    <row r="2" spans="1:5" ht="28.2">
      <c r="A2" s="716" t="str">
        <f>'Smmy LIT-TSTC Chrts'!$A$2</f>
        <v>For the Year Ended August 31, 2022</v>
      </c>
      <c r="C2" s="717" t="s">
        <v>62</v>
      </c>
    </row>
    <row r="3" spans="1:5" ht="28.2">
      <c r="A3" s="716" t="str">
        <f>'Smmy LIT-TSTC Chrts'!$A$3</f>
        <v>Source: FY 2022 Annual Financial Report</v>
      </c>
      <c r="C3" s="424" t="s">
        <v>63</v>
      </c>
    </row>
    <row r="5" spans="1:5" ht="12.75" customHeight="1">
      <c r="C5" s="424" t="s">
        <v>184</v>
      </c>
    </row>
    <row r="7" spans="1:5" ht="12.75" customHeight="1">
      <c r="C7" s="1149" t="s">
        <v>25</v>
      </c>
      <c r="D7" s="1149"/>
    </row>
    <row r="8" spans="1:5" ht="12.75" customHeight="1">
      <c r="C8" s="717"/>
      <c r="D8" s="719"/>
    </row>
    <row r="9" spans="1:5" ht="12.75" customHeight="1">
      <c r="C9" s="720" t="s">
        <v>0</v>
      </c>
      <c r="D9" s="721">
        <f>'TSTCFB Sum'!B15</f>
        <v>10365955</v>
      </c>
      <c r="E9" s="722">
        <f>ROUND(D9/$D$14,3)</f>
        <v>0.63600000000000001</v>
      </c>
    </row>
    <row r="10" spans="1:5" ht="12.75" customHeight="1">
      <c r="C10" s="720" t="s">
        <v>4</v>
      </c>
      <c r="D10" s="721">
        <f>'TSTCFB Sum'!B20</f>
        <v>2256743</v>
      </c>
      <c r="E10" s="722">
        <f t="shared" ref="E10:E12" si="0">ROUND(D10/$D$14,3)</f>
        <v>0.13800000000000001</v>
      </c>
    </row>
    <row r="11" spans="1:5" ht="12.75" customHeight="1">
      <c r="C11" s="720" t="s">
        <v>6</v>
      </c>
      <c r="D11" s="721">
        <f>'TSTCFB Sum'!B23</f>
        <v>2642594</v>
      </c>
      <c r="E11" s="722">
        <f t="shared" si="0"/>
        <v>0.16200000000000001</v>
      </c>
    </row>
    <row r="12" spans="1:5" ht="12.75" customHeight="1">
      <c r="C12" s="720" t="s">
        <v>8</v>
      </c>
      <c r="D12" s="721">
        <f>'TSTCFB Sum'!B32</f>
        <v>1037840</v>
      </c>
      <c r="E12" s="722">
        <f t="shared" si="0"/>
        <v>6.4000000000000001E-2</v>
      </c>
    </row>
    <row r="13" spans="1:5" ht="12.75" customHeight="1">
      <c r="C13" s="717"/>
      <c r="D13" s="719"/>
      <c r="E13" s="722"/>
    </row>
    <row r="14" spans="1:5" ht="12.75" customHeight="1">
      <c r="C14" s="723" t="s">
        <v>67</v>
      </c>
      <c r="D14" s="724">
        <f>SUM(D9:D13)</f>
        <v>16303132</v>
      </c>
      <c r="E14" s="722">
        <f>SUM(E9:E13)</f>
        <v>1</v>
      </c>
    </row>
    <row r="20" spans="3:3" ht="12.75" customHeight="1">
      <c r="C20" s="424" t="s">
        <v>88</v>
      </c>
    </row>
    <row r="21" spans="3:3" ht="12.75" customHeight="1">
      <c r="C21" s="424" t="s">
        <v>89</v>
      </c>
    </row>
    <row r="22" spans="3:3" ht="12.75" customHeight="1">
      <c r="C22" s="424" t="s">
        <v>90</v>
      </c>
    </row>
    <row r="23" spans="3:3" ht="12.75" customHeight="1">
      <c r="C23" s="424" t="s">
        <v>91</v>
      </c>
    </row>
    <row r="47" spans="1:1" ht="12.75" customHeight="1">
      <c r="A47" s="1148" t="str">
        <f>C14&amp;" "&amp;TEXT(D14,"$#,###")</f>
        <v>Total Operating Sources $16,303,132</v>
      </c>
    </row>
    <row r="48" spans="1:1" ht="12.75" customHeight="1">
      <c r="A48" s="1148"/>
    </row>
    <row r="52" spans="3:5" ht="12.75" customHeight="1">
      <c r="C52" s="718" t="s">
        <v>25</v>
      </c>
      <c r="D52" s="719"/>
    </row>
    <row r="54" spans="3:5" ht="12.75" customHeight="1">
      <c r="C54" s="720" t="s">
        <v>1</v>
      </c>
      <c r="D54" s="721">
        <f>'TSTCFB Sum'!B10</f>
        <v>8652573</v>
      </c>
      <c r="E54" s="722">
        <f>ROUND(D54/$D$67,3)</f>
        <v>0.53100000000000003</v>
      </c>
    </row>
    <row r="55" spans="3:5" ht="12.75" customHeight="1">
      <c r="C55" s="720" t="s">
        <v>72</v>
      </c>
      <c r="D55" s="721">
        <f>'TSTCFB Sum'!B11</f>
        <v>211582</v>
      </c>
      <c r="E55" s="722">
        <f t="shared" ref="E55:E66" si="1">ROUND(D55/$D$67,3)</f>
        <v>1.2999999999999999E-2</v>
      </c>
    </row>
    <row r="56" spans="3:5" ht="12.75" customHeight="1">
      <c r="C56" s="725"/>
      <c r="D56" s="721"/>
      <c r="E56" s="722"/>
    </row>
    <row r="57" spans="3:5" ht="12.75" customHeight="1">
      <c r="C57" s="720" t="s">
        <v>1334</v>
      </c>
      <c r="D57" s="721">
        <f>'TSTCFB Sum'!B13</f>
        <v>1501800</v>
      </c>
      <c r="E57" s="722">
        <f t="shared" si="1"/>
        <v>9.1999999999999998E-2</v>
      </c>
    </row>
    <row r="58" spans="3:5" ht="12.75" customHeight="1">
      <c r="C58" s="725" t="s">
        <v>41</v>
      </c>
      <c r="D58" s="721">
        <f>'TSTCFB Sum'!B14</f>
        <v>0</v>
      </c>
      <c r="E58" s="722">
        <f t="shared" si="1"/>
        <v>0</v>
      </c>
    </row>
    <row r="59" spans="3:5" ht="12.75" customHeight="1">
      <c r="C59" s="720" t="s">
        <v>87</v>
      </c>
      <c r="D59" s="721">
        <f>'TSTCFB Sum'!B20</f>
        <v>2256743</v>
      </c>
      <c r="E59" s="722">
        <f t="shared" si="1"/>
        <v>0.13800000000000001</v>
      </c>
    </row>
    <row r="60" spans="3:5" ht="12.75" customHeight="1">
      <c r="C60" s="720" t="s">
        <v>73</v>
      </c>
      <c r="D60" s="721">
        <f>'TSTCFB Sum'!B23</f>
        <v>2642594</v>
      </c>
      <c r="E60" s="722">
        <f t="shared" si="1"/>
        <v>0.16200000000000001</v>
      </c>
    </row>
    <row r="61" spans="3:5" ht="12.75" customHeight="1">
      <c r="C61" s="720" t="s">
        <v>74</v>
      </c>
      <c r="D61" s="721">
        <f>'TSTCFB Sum'!B26</f>
        <v>45</v>
      </c>
      <c r="E61" s="722">
        <f t="shared" si="1"/>
        <v>0</v>
      </c>
    </row>
    <row r="62" spans="3:5" ht="12.75" customHeight="1">
      <c r="C62" s="720" t="s">
        <v>27</v>
      </c>
      <c r="D62" s="721">
        <f>'TSTCFB Sum'!B27</f>
        <v>19500</v>
      </c>
      <c r="E62" s="722">
        <f t="shared" si="1"/>
        <v>1E-3</v>
      </c>
    </row>
    <row r="63" spans="3:5" ht="12.75" customHeight="1">
      <c r="C63" s="720" t="s">
        <v>75</v>
      </c>
      <c r="D63" s="721">
        <f>'TSTCFB Sum'!B28</f>
        <v>679225</v>
      </c>
      <c r="E63" s="722">
        <f t="shared" si="1"/>
        <v>4.2000000000000003E-2</v>
      </c>
    </row>
    <row r="64" spans="3:5" ht="12.75" customHeight="1">
      <c r="C64" s="720" t="s">
        <v>76</v>
      </c>
      <c r="D64" s="721">
        <f>'TSTCFB Sum'!B29</f>
        <v>161296</v>
      </c>
      <c r="E64" s="722">
        <f t="shared" si="1"/>
        <v>0.01</v>
      </c>
    </row>
    <row r="65" spans="1:5" ht="12.75" customHeight="1">
      <c r="C65" s="720" t="s">
        <v>123</v>
      </c>
      <c r="D65" s="721">
        <f>'TSTCFB Sum'!B30</f>
        <v>109616</v>
      </c>
      <c r="E65" s="722">
        <f t="shared" si="1"/>
        <v>7.0000000000000001E-3</v>
      </c>
    </row>
    <row r="66" spans="1:5" ht="12.75" customHeight="1">
      <c r="C66" s="720" t="s">
        <v>51</v>
      </c>
      <c r="D66" s="721">
        <f>'TSTCFB Sum'!B31</f>
        <v>68158</v>
      </c>
      <c r="E66" s="722">
        <f t="shared" si="1"/>
        <v>4.0000000000000001E-3</v>
      </c>
    </row>
    <row r="67" spans="1:5" ht="12.75" customHeight="1">
      <c r="C67" s="723" t="s">
        <v>67</v>
      </c>
      <c r="D67" s="724">
        <f>SUM(D54:D66)</f>
        <v>16303132</v>
      </c>
      <c r="E67" s="726">
        <f>SUM(E54:E66)</f>
        <v>1</v>
      </c>
    </row>
    <row r="80" spans="1:5" ht="12.75" customHeight="1">
      <c r="A80" s="727"/>
    </row>
    <row r="81" spans="1:1" ht="12.75" customHeight="1">
      <c r="A81" s="727"/>
    </row>
    <row r="82" spans="1:1" ht="12.75" customHeight="1">
      <c r="A82" s="727"/>
    </row>
    <row r="83" spans="1:1" ht="12.75" customHeight="1">
      <c r="A83" s="727"/>
    </row>
    <row r="84" spans="1:1" ht="12.75" customHeight="1">
      <c r="A84" s="727"/>
    </row>
    <row r="85" spans="1:1" ht="12.75" customHeight="1">
      <c r="A85" s="727"/>
    </row>
    <row r="86" spans="1:1" ht="12.75" customHeight="1">
      <c r="A86" s="727"/>
    </row>
    <row r="87" spans="1:1" ht="12.75" customHeight="1">
      <c r="A87" s="727"/>
    </row>
    <row r="88" spans="1:1" ht="12.75" customHeight="1">
      <c r="A88" s="727"/>
    </row>
    <row r="89" spans="1:1" ht="12.75" customHeight="1">
      <c r="A89" s="727"/>
    </row>
    <row r="90" spans="1:1" ht="12.75" customHeight="1">
      <c r="A90" s="727"/>
    </row>
    <row r="91" spans="1:1" ht="12.75" customHeight="1">
      <c r="A91" s="727"/>
    </row>
    <row r="92" spans="1:1" ht="12.75" customHeight="1">
      <c r="A92" s="1148" t="str">
        <f>C67&amp;" "&amp;TEXT(D67,"$#,###")</f>
        <v>Total Operating Sources $16,303,132</v>
      </c>
    </row>
    <row r="93" spans="1:1" ht="12.75" customHeight="1">
      <c r="A93" s="1148"/>
    </row>
    <row r="94" spans="1:1" ht="12.75" customHeight="1">
      <c r="A94" s="727"/>
    </row>
    <row r="95" spans="1:1" ht="12.75" customHeight="1">
      <c r="A95" s="727"/>
    </row>
    <row r="96" spans="1:1" ht="12.75" customHeight="1">
      <c r="A96" s="727"/>
    </row>
    <row r="97" spans="1:5" ht="12.75" customHeight="1">
      <c r="A97" s="727"/>
    </row>
    <row r="98" spans="1:5" ht="12.75" customHeight="1">
      <c r="A98" s="727"/>
    </row>
    <row r="100" spans="1:5" ht="12.75" customHeight="1">
      <c r="C100" s="1149" t="s">
        <v>13</v>
      </c>
      <c r="D100" s="1149"/>
    </row>
    <row r="101" spans="1:5" ht="12.75" customHeight="1">
      <c r="C101" s="1149"/>
      <c r="D101" s="1149"/>
    </row>
    <row r="102" spans="1:5" ht="12.75" customHeight="1">
      <c r="C102" s="728" t="s">
        <v>14</v>
      </c>
      <c r="D102" s="721">
        <f>'TSTCFB Sum'!B36</f>
        <v>4548649</v>
      </c>
      <c r="E102" s="722">
        <f>ROUND(D102/$D$114,3)</f>
        <v>0.38600000000000001</v>
      </c>
    </row>
    <row r="103" spans="1:5" ht="12.75" customHeight="1">
      <c r="C103" s="729" t="s">
        <v>15</v>
      </c>
      <c r="D103" s="721">
        <f>'TSTCFB Sum'!B37</f>
        <v>0</v>
      </c>
      <c r="E103" s="722">
        <f t="shared" ref="E103:E112" si="2">ROUND(D103/$D$114,3)</f>
        <v>0</v>
      </c>
    </row>
    <row r="104" spans="1:5" ht="12.75" customHeight="1">
      <c r="C104" s="728" t="s">
        <v>16</v>
      </c>
      <c r="D104" s="721">
        <f>'TSTCFB Sum'!B38</f>
        <v>0</v>
      </c>
      <c r="E104" s="722">
        <f t="shared" si="2"/>
        <v>0</v>
      </c>
    </row>
    <row r="105" spans="1:5" ht="12.75" customHeight="1">
      <c r="C105" s="728" t="s">
        <v>17</v>
      </c>
      <c r="D105" s="721">
        <f>'TSTCFB Sum'!B39</f>
        <v>1496864</v>
      </c>
      <c r="E105" s="722">
        <f t="shared" si="2"/>
        <v>0.127</v>
      </c>
    </row>
    <row r="106" spans="1:5" ht="12.75" customHeight="1">
      <c r="C106" s="728" t="s">
        <v>18</v>
      </c>
      <c r="D106" s="721">
        <f>'TSTCFB Sum'!B40</f>
        <v>1374684</v>
      </c>
      <c r="E106" s="722">
        <f t="shared" si="2"/>
        <v>0.11700000000000001</v>
      </c>
    </row>
    <row r="107" spans="1:5" ht="12.75" customHeight="1">
      <c r="C107" s="728" t="s">
        <v>19</v>
      </c>
      <c r="D107" s="721">
        <f>'TSTCFB Sum'!B41</f>
        <v>1084904</v>
      </c>
      <c r="E107" s="722">
        <f t="shared" si="2"/>
        <v>9.1999999999999998E-2</v>
      </c>
    </row>
    <row r="108" spans="1:5" ht="12.75" customHeight="1">
      <c r="C108" s="728" t="s">
        <v>77</v>
      </c>
      <c r="D108" s="721">
        <f>'TSTCFB Sum'!B42</f>
        <v>809411</v>
      </c>
      <c r="E108" s="722">
        <f t="shared" si="2"/>
        <v>6.9000000000000006E-2</v>
      </c>
    </row>
    <row r="109" spans="1:5" ht="12.75" customHeight="1">
      <c r="C109" s="728" t="s">
        <v>78</v>
      </c>
      <c r="D109" s="721">
        <f>'TSTCFB Sum'!B43</f>
        <v>1998864</v>
      </c>
      <c r="E109" s="722">
        <f t="shared" si="2"/>
        <v>0.17</v>
      </c>
    </row>
    <row r="110" spans="1:5" ht="12.75" customHeight="1">
      <c r="C110" s="728" t="s">
        <v>22</v>
      </c>
      <c r="D110" s="721">
        <f>'TSTCFB Sum'!B44</f>
        <v>226887</v>
      </c>
      <c r="E110" s="722">
        <f t="shared" si="2"/>
        <v>1.9E-2</v>
      </c>
    </row>
    <row r="111" spans="1:5" ht="12.75" customHeight="1">
      <c r="C111" s="728" t="s">
        <v>29</v>
      </c>
      <c r="D111" s="721">
        <f>'TSTCFB Sum'!B45</f>
        <v>133929</v>
      </c>
      <c r="E111" s="722">
        <f t="shared" si="2"/>
        <v>1.0999999999999999E-2</v>
      </c>
    </row>
    <row r="112" spans="1:5" ht="12.75" customHeight="1">
      <c r="C112" s="720" t="s">
        <v>52</v>
      </c>
      <c r="D112" s="721">
        <f>'TSTCFB Sum'!B46</f>
        <v>108976</v>
      </c>
      <c r="E112" s="722">
        <f t="shared" si="2"/>
        <v>8.9999999999999993E-3</v>
      </c>
    </row>
    <row r="113" spans="3:5" ht="12.75" customHeight="1">
      <c r="C113" s="717"/>
      <c r="D113" s="717"/>
    </row>
    <row r="114" spans="3:5" ht="12.75" customHeight="1">
      <c r="C114" s="730" t="s">
        <v>68</v>
      </c>
      <c r="D114" s="724">
        <f>SUM(D102:D113)</f>
        <v>11783168</v>
      </c>
      <c r="E114" s="726">
        <f>SUM(E102:E113)</f>
        <v>1</v>
      </c>
    </row>
    <row r="116" spans="3:5" ht="12.75" customHeight="1">
      <c r="C116" s="731"/>
    </row>
    <row r="131" spans="1:1" ht="12.75" customHeight="1">
      <c r="A131" s="720"/>
    </row>
    <row r="136" spans="1:1" ht="12.75" customHeight="1">
      <c r="A136" s="1148" t="str">
        <f>C114&amp;" "&amp;TEXT(D114,"$#,###")</f>
        <v>Total Operating Uses $11,783,168</v>
      </c>
    </row>
    <row r="137" spans="1:1" ht="12.75" customHeight="1">
      <c r="A137" s="1148"/>
    </row>
    <row r="139" spans="1:1" ht="16.5" customHeight="1">
      <c r="A139" s="732" t="s">
        <v>69</v>
      </c>
    </row>
    <row r="140" spans="1:1" ht="19.5" customHeight="1">
      <c r="A140" s="720" t="s">
        <v>55</v>
      </c>
    </row>
    <row r="141" spans="1:1" ht="13.5" customHeight="1"/>
    <row r="142" spans="1:1" ht="13.5" customHeight="1"/>
    <row r="143" spans="1:1" ht="13.5" customHeight="1"/>
    <row r="144" spans="1:1" ht="13.5" customHeight="1"/>
    <row r="145" spans="1:1" ht="13.5" customHeight="1"/>
    <row r="146" spans="1:1" ht="12.75" customHeight="1">
      <c r="A146" s="623"/>
    </row>
    <row r="147" spans="1:1" ht="12.75" customHeight="1">
      <c r="A147" s="623"/>
    </row>
    <row r="148" spans="1:1" ht="12.75" customHeight="1">
      <c r="A148" s="623"/>
    </row>
  </sheetData>
  <mergeCells count="6">
    <mergeCell ref="A136:A137"/>
    <mergeCell ref="C7:D7"/>
    <mergeCell ref="A47:A48"/>
    <mergeCell ref="A92:A93"/>
    <mergeCell ref="C100:D100"/>
    <mergeCell ref="C101:D101"/>
  </mergeCells>
  <hyperlinks>
    <hyperlink ref="C1" location="Index!A1" display="Return to Index" xr:uid="{00000000-0004-0000-3A00-000000000000}"/>
  </hyperlinks>
  <printOptions horizontalCentered="1"/>
  <pageMargins left="0.5" right="0.5" top="0.25" bottom="0.25" header="0" footer="0.25"/>
  <pageSetup scale="42" orientation="portrait" r:id="rId1"/>
  <headerFooter alignWithMargins="0"/>
  <rowBreaks count="1" manualBreakCount="1">
    <brk id="118" max="16383" man="1"/>
  </rowBreaks>
  <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ransitionEvaluation="1" transitionEntry="1">
    <tabColor indexed="13"/>
  </sheetPr>
  <dimension ref="A1:AD76"/>
  <sheetViews>
    <sheetView showGridLines="0" zoomScale="85" zoomScaleNormal="85" workbookViewId="0">
      <pane xSplit="2" ySplit="6" topLeftCell="C7" activePane="bottomRight" state="frozen"/>
      <selection activeCell="I90" sqref="I90"/>
      <selection pane="topRight" activeCell="I90" sqref="I90"/>
      <selection pane="bottomLeft" activeCell="I90" sqref="I90"/>
      <selection pane="bottomRight" activeCell="I90" sqref="I90"/>
    </sheetView>
  </sheetViews>
  <sheetFormatPr defaultColWidth="9.109375" defaultRowHeight="13.2"/>
  <cols>
    <col min="1" max="1" width="61.6640625" style="424" customWidth="1"/>
    <col min="2" max="2" width="17.88671875" style="424" customWidth="1"/>
    <col min="3" max="3" width="14.6640625" style="428" customWidth="1"/>
    <col min="4" max="4" width="14" style="428" customWidth="1"/>
    <col min="5" max="5" width="13.109375" style="428" customWidth="1"/>
    <col min="6" max="7" width="18" style="428" customWidth="1"/>
    <col min="8" max="8" width="24.33203125" style="428" customWidth="1"/>
    <col min="9" max="9" width="15.88671875" style="428" customWidth="1"/>
    <col min="10" max="10" width="15.6640625" style="428" customWidth="1"/>
    <col min="11" max="11" width="15.44140625" style="428" customWidth="1"/>
    <col min="12" max="12" width="14.44140625" style="428" customWidth="1"/>
    <col min="13" max="14" width="14.33203125" style="428" customWidth="1"/>
    <col min="15" max="15" width="11.44140625" style="428" customWidth="1"/>
    <col min="16" max="16" width="9.5546875" style="428" customWidth="1"/>
    <col min="17" max="17" width="9.109375" style="428"/>
    <col min="18" max="16384" width="9.109375" style="424"/>
  </cols>
  <sheetData>
    <row r="1" spans="1:15" ht="16.8" thickTop="1" thickBot="1">
      <c r="A1" s="614" t="str">
        <f>'TSTCFB Chrts'!$A$1</f>
        <v>Texas State Technical College - Fort Bend</v>
      </c>
      <c r="B1" s="447" t="s">
        <v>1129</v>
      </c>
      <c r="C1" s="447"/>
      <c r="D1" s="1233" t="s">
        <v>1079</v>
      </c>
      <c r="E1" s="1234"/>
      <c r="F1" s="1156" t="s">
        <v>1080</v>
      </c>
      <c r="G1" s="1156"/>
      <c r="H1" s="1156"/>
      <c r="I1" s="1156"/>
      <c r="J1" s="1164" t="s">
        <v>1081</v>
      </c>
      <c r="K1" s="1165"/>
      <c r="L1" s="1165"/>
      <c r="M1" s="1165"/>
      <c r="N1" s="1165"/>
      <c r="O1" s="1166"/>
    </row>
    <row r="2" spans="1:15" ht="15.6">
      <c r="A2" s="615" t="str">
        <f>'Smmy LIT-TSTC Chrts'!$A$2</f>
        <v>For the Year Ended August 31, 2022</v>
      </c>
      <c r="B2" s="447"/>
      <c r="C2" s="447"/>
      <c r="D2" s="616"/>
      <c r="E2" s="616"/>
      <c r="F2" s="616"/>
      <c r="J2" s="616"/>
      <c r="K2" s="616"/>
      <c r="L2" s="616"/>
      <c r="M2" s="616"/>
    </row>
    <row r="3" spans="1:15" ht="15.6">
      <c r="A3" s="615" t="str">
        <f>'Smmy LIT-TSTC Chrts'!$A$3</f>
        <v>Source: FY 2022 Annual Financial Report</v>
      </c>
      <c r="B3" s="447"/>
      <c r="C3" s="447"/>
    </row>
    <row r="4" spans="1:15" ht="13.5" customHeight="1">
      <c r="B4" s="436"/>
      <c r="C4" s="439"/>
      <c r="D4" s="1167" t="s">
        <v>80</v>
      </c>
      <c r="E4" s="1167" t="s">
        <v>1053</v>
      </c>
    </row>
    <row r="5" spans="1:15" ht="17.399999999999999">
      <c r="A5" s="617" t="str">
        <f>'Smmy LIT-TSTC Chrts'!$C$34</f>
        <v>Summary Worksheet FY 2022</v>
      </c>
      <c r="B5" s="618" t="s">
        <v>86</v>
      </c>
      <c r="C5" s="618" t="s">
        <v>122</v>
      </c>
      <c r="D5" s="1168"/>
      <c r="E5" s="1168"/>
      <c r="G5" s="620" t="s">
        <v>1082</v>
      </c>
      <c r="I5" s="621" t="s">
        <v>1406</v>
      </c>
      <c r="J5" s="622" t="s">
        <v>1054</v>
      </c>
    </row>
    <row r="6" spans="1:15" ht="13.5" customHeight="1">
      <c r="A6" s="623" t="s">
        <v>160</v>
      </c>
      <c r="B6" s="624"/>
      <c r="C6" s="625">
        <f>VLOOKUP($F$6,FTSELU,9,FALSE)</f>
        <v>496.42</v>
      </c>
      <c r="F6" s="428">
        <f>VLOOKUP($A$1,Names!$B$9:$E$116,2,FALSE)</f>
        <v>203634</v>
      </c>
      <c r="J6" s="626"/>
    </row>
    <row r="7" spans="1:15">
      <c r="I7" s="627" t="s">
        <v>1083</v>
      </c>
      <c r="J7" s="628"/>
    </row>
    <row r="8" spans="1:15">
      <c r="A8" s="629" t="s">
        <v>70</v>
      </c>
      <c r="B8" s="629"/>
      <c r="C8" s="630"/>
      <c r="I8" s="631">
        <f>VLOOKUP($F$6,FTSELU,11,FALSE)</f>
        <v>33.454999999999998</v>
      </c>
      <c r="J8" s="626"/>
    </row>
    <row r="9" spans="1:15" ht="12.75" customHeight="1" thickBot="1">
      <c r="A9" s="623" t="s">
        <v>0</v>
      </c>
      <c r="B9" s="632"/>
      <c r="C9" s="632"/>
      <c r="J9" s="626"/>
    </row>
    <row r="10" spans="1:15" ht="12.75" customHeight="1" thickTop="1">
      <c r="A10" s="424" t="s">
        <v>1</v>
      </c>
      <c r="B10" s="633">
        <f>'TSTCFB FGD'!M10</f>
        <v>8652573</v>
      </c>
      <c r="C10" s="633">
        <f>ROUND(B10/$C$6,0)</f>
        <v>17430</v>
      </c>
      <c r="D10" s="470">
        <f>'TSTCFB FGD'!F10</f>
        <v>0</v>
      </c>
      <c r="E10" s="470"/>
      <c r="F10" s="634">
        <f>B10-(SUM(D10:E10))</f>
        <v>8652573</v>
      </c>
      <c r="G10" s="635" t="s">
        <v>1</v>
      </c>
      <c r="H10" s="636"/>
      <c r="I10" s="637" t="s">
        <v>1084</v>
      </c>
      <c r="J10" s="638">
        <f>ROUND(F10/$C$6,0)</f>
        <v>17430</v>
      </c>
    </row>
    <row r="11" spans="1:15" ht="12.75" customHeight="1" thickBot="1">
      <c r="A11" s="424" t="s">
        <v>2</v>
      </c>
      <c r="B11" s="639">
        <f>'TSTCFB FGD'!M11</f>
        <v>211582</v>
      </c>
      <c r="C11" s="434">
        <f t="shared" ref="C11:C14" si="0">ROUND(B11/$C$6,0)</f>
        <v>426</v>
      </c>
      <c r="D11" s="639">
        <f>'TSTCFB FGD'!F11</f>
        <v>0</v>
      </c>
      <c r="E11" s="447"/>
      <c r="F11" s="640">
        <f t="shared" ref="F11:F14" si="1">B11-(SUM(D11:E11))</f>
        <v>211582</v>
      </c>
      <c r="G11" s="641">
        <f>SUM(F10:F11)</f>
        <v>8864155</v>
      </c>
      <c r="H11" s="642"/>
      <c r="I11" s="643">
        <f>ROUND($G$11/$C$6,0)</f>
        <v>17856</v>
      </c>
      <c r="J11" s="644">
        <f t="shared" ref="J11:J14" si="2">ROUND(F11/$C$6,0)</f>
        <v>426</v>
      </c>
    </row>
    <row r="12" spans="1:15" ht="12.75" hidden="1" customHeight="1" thickTop="1" thickBot="1">
      <c r="A12" s="424" t="s">
        <v>1366</v>
      </c>
      <c r="B12" s="639"/>
      <c r="C12" s="434"/>
      <c r="D12" s="639"/>
      <c r="E12" s="447"/>
      <c r="F12" s="645"/>
      <c r="J12" s="644"/>
      <c r="O12" s="646"/>
    </row>
    <row r="13" spans="1:15" ht="12.75" customHeight="1" thickTop="1">
      <c r="A13" s="424" t="s">
        <v>1334</v>
      </c>
      <c r="B13" s="639">
        <f>'TSTCFB FGD'!M13</f>
        <v>1501800</v>
      </c>
      <c r="C13" s="434">
        <f t="shared" si="0"/>
        <v>3025</v>
      </c>
      <c r="D13" s="639">
        <f>'TSTCFB FGD'!F13</f>
        <v>0</v>
      </c>
      <c r="E13" s="447"/>
      <c r="F13" s="647">
        <f t="shared" si="1"/>
        <v>1501800</v>
      </c>
      <c r="G13" s="648" t="s">
        <v>81</v>
      </c>
      <c r="H13" s="649"/>
      <c r="I13" s="650" t="s">
        <v>1085</v>
      </c>
      <c r="J13" s="644">
        <f t="shared" si="2"/>
        <v>3025</v>
      </c>
    </row>
    <row r="14" spans="1:15" ht="12.75" customHeight="1" thickBot="1">
      <c r="A14" s="424" t="s">
        <v>49</v>
      </c>
      <c r="B14" s="639">
        <f>'TSTCFB FGD'!M14</f>
        <v>0</v>
      </c>
      <c r="C14" s="434">
        <f t="shared" si="0"/>
        <v>0</v>
      </c>
      <c r="D14" s="639">
        <f>'TSTCFB FGD'!F14</f>
        <v>0</v>
      </c>
      <c r="E14" s="447"/>
      <c r="F14" s="645">
        <f t="shared" si="1"/>
        <v>0</v>
      </c>
      <c r="G14" s="651">
        <f>SUM(F13:F14)</f>
        <v>1501800</v>
      </c>
      <c r="H14" s="652"/>
      <c r="I14" s="653">
        <f>ROUND($G$11/$I$8,0)</f>
        <v>264958</v>
      </c>
      <c r="J14" s="654">
        <f t="shared" si="2"/>
        <v>0</v>
      </c>
    </row>
    <row r="15" spans="1:15" ht="12.75" customHeight="1" thickTop="1">
      <c r="A15" s="655" t="s">
        <v>3</v>
      </c>
      <c r="B15" s="656">
        <f>SUM(B10:B14)</f>
        <v>10365955</v>
      </c>
      <c r="C15" s="656">
        <f>SUM(C10:C14)</f>
        <v>20881</v>
      </c>
      <c r="D15" s="656">
        <f>SUM(D10:D14)</f>
        <v>0</v>
      </c>
      <c r="E15" s="656">
        <f>SUM(E10:E14)</f>
        <v>0</v>
      </c>
      <c r="F15" s="657">
        <f>SUM(F10:F14)</f>
        <v>10365955</v>
      </c>
      <c r="I15" s="658"/>
      <c r="J15" s="659">
        <f>SUM(J10:J14)</f>
        <v>20881</v>
      </c>
    </row>
    <row r="16" spans="1:15">
      <c r="B16" s="660"/>
      <c r="C16" s="424"/>
      <c r="J16" s="626"/>
    </row>
    <row r="17" spans="1:30" ht="12.75" customHeight="1">
      <c r="A17" s="623" t="s">
        <v>4</v>
      </c>
      <c r="B17" s="639"/>
      <c r="C17" s="424"/>
      <c r="J17" s="626"/>
    </row>
    <row r="18" spans="1:30">
      <c r="A18" s="424" t="s">
        <v>39</v>
      </c>
      <c r="B18" s="633">
        <f>'TSTCFB FGD'!M29</f>
        <v>2256743</v>
      </c>
      <c r="C18" s="633">
        <f t="shared" ref="C18:C19" si="3">ROUND(B18/$C$6,0)</f>
        <v>4546</v>
      </c>
      <c r="D18" s="470">
        <f>'TSTCFB FGD'!$F$29</f>
        <v>0</v>
      </c>
      <c r="E18" s="470"/>
      <c r="F18" s="470">
        <f t="shared" ref="F18:F19" si="4">B18-(SUM(D18:E18))</f>
        <v>2256743</v>
      </c>
      <c r="J18" s="638">
        <f>ROUND(F18/$C$6,0)</f>
        <v>4546</v>
      </c>
    </row>
    <row r="19" spans="1:30" ht="13.8" thickBot="1">
      <c r="A19" s="424" t="s">
        <v>40</v>
      </c>
      <c r="B19" s="639">
        <f>'TSTCFB FGD'!M42</f>
        <v>0</v>
      </c>
      <c r="C19" s="434">
        <f t="shared" si="3"/>
        <v>0</v>
      </c>
      <c r="D19" s="447">
        <f>'TSTCFB FGD'!$F$42</f>
        <v>0</v>
      </c>
      <c r="E19" s="447"/>
      <c r="F19" s="447">
        <f t="shared" si="4"/>
        <v>0</v>
      </c>
      <c r="J19" s="644">
        <f>ROUND(F19/$C$6,0)</f>
        <v>0</v>
      </c>
    </row>
    <row r="20" spans="1:30" ht="14.4" thickTop="1" thickBot="1">
      <c r="A20" s="655" t="s">
        <v>5</v>
      </c>
      <c r="B20" s="656">
        <f>SUM(B18:B19)</f>
        <v>2256743</v>
      </c>
      <c r="C20" s="656">
        <f>SUM(C18:C19)</f>
        <v>4546</v>
      </c>
      <c r="D20" s="501">
        <f>SUM(D18:D19)</f>
        <v>0</v>
      </c>
      <c r="E20" s="661">
        <f>SUM(E18:E19)</f>
        <v>0</v>
      </c>
      <c r="F20" s="662">
        <f>SUM(F18:F19)</f>
        <v>2256743</v>
      </c>
      <c r="G20" s="663" t="s">
        <v>26</v>
      </c>
      <c r="H20" s="664"/>
      <c r="J20" s="665">
        <f>SUM(J18:J19)</f>
        <v>4546</v>
      </c>
    </row>
    <row r="21" spans="1:30" ht="12.75" customHeight="1" thickTop="1">
      <c r="B21" s="666"/>
      <c r="C21" s="424"/>
      <c r="F21" s="667"/>
      <c r="J21" s="626"/>
    </row>
    <row r="22" spans="1:30" ht="14.25" customHeight="1" thickBot="1">
      <c r="A22" s="623" t="s">
        <v>6</v>
      </c>
      <c r="B22" s="666"/>
      <c r="C22" s="424"/>
      <c r="J22" s="626"/>
    </row>
    <row r="23" spans="1:30" ht="14.4" thickTop="1" thickBot="1">
      <c r="A23" s="655" t="s">
        <v>7</v>
      </c>
      <c r="B23" s="668">
        <f>'TSTCFB FGD'!M47</f>
        <v>2642594</v>
      </c>
      <c r="C23" s="656">
        <f>ROUND(B23/$C$6,0)</f>
        <v>5323</v>
      </c>
      <c r="D23" s="501">
        <f>'TSTCFB FGD'!F47</f>
        <v>0</v>
      </c>
      <c r="E23" s="661"/>
      <c r="F23" s="662">
        <f>B23-(SUM(D23:E23))</f>
        <v>2642594</v>
      </c>
      <c r="G23" s="669" t="s">
        <v>73</v>
      </c>
      <c r="H23" s="664"/>
      <c r="J23" s="670">
        <f>ROUND(F23/$C$6,0)</f>
        <v>5323</v>
      </c>
    </row>
    <row r="24" spans="1:30" ht="13.8" thickTop="1">
      <c r="B24" s="666"/>
      <c r="C24" s="424"/>
      <c r="J24" s="626"/>
    </row>
    <row r="25" spans="1:30">
      <c r="A25" s="623" t="s">
        <v>8</v>
      </c>
      <c r="B25" s="666"/>
      <c r="C25" s="424"/>
      <c r="J25" s="626"/>
    </row>
    <row r="26" spans="1:30">
      <c r="A26" s="424" t="s">
        <v>42</v>
      </c>
      <c r="B26" s="633">
        <f>'TSTCFB FGD'!M50</f>
        <v>45</v>
      </c>
      <c r="C26" s="633">
        <f t="shared" ref="C26:C31" si="5">ROUND(B26/$C$6,0)</f>
        <v>0</v>
      </c>
      <c r="D26" s="470">
        <f>'TSTCFB FGD'!F50</f>
        <v>0</v>
      </c>
      <c r="E26" s="470"/>
      <c r="F26" s="470">
        <f t="shared" ref="F26:F31" si="6">B26-(SUM(D26:E26))</f>
        <v>45</v>
      </c>
      <c r="J26" s="638">
        <f>ROUND(F26/$C$6,0)</f>
        <v>0</v>
      </c>
    </row>
    <row r="27" spans="1:30">
      <c r="A27" s="424" t="s">
        <v>9</v>
      </c>
      <c r="B27" s="639">
        <f>'TSTCFB FGD'!M51</f>
        <v>19500</v>
      </c>
      <c r="C27" s="434">
        <f t="shared" si="5"/>
        <v>39</v>
      </c>
      <c r="D27" s="639">
        <f>'TSTCFB FGD'!F51</f>
        <v>0</v>
      </c>
      <c r="E27" s="447"/>
      <c r="F27" s="447">
        <f t="shared" si="6"/>
        <v>19500</v>
      </c>
      <c r="J27" s="644">
        <f t="shared" ref="J27:J31" si="7">ROUND(F27/$C$6,0)</f>
        <v>39</v>
      </c>
    </row>
    <row r="28" spans="1:30" ht="13.8" thickBot="1">
      <c r="A28" s="424" t="s">
        <v>10</v>
      </c>
      <c r="B28" s="639">
        <f>'TSTCFB FGD'!M52</f>
        <v>679225</v>
      </c>
      <c r="C28" s="434">
        <f t="shared" si="5"/>
        <v>1368</v>
      </c>
      <c r="D28" s="639">
        <f>'TSTCFB FGD'!F52</f>
        <v>0</v>
      </c>
      <c r="E28" s="447"/>
      <c r="F28" s="447">
        <f t="shared" si="6"/>
        <v>679225</v>
      </c>
      <c r="J28" s="644">
        <f t="shared" si="7"/>
        <v>1368</v>
      </c>
    </row>
    <row r="29" spans="1:30" ht="13.8" thickBot="1">
      <c r="A29" s="424" t="s">
        <v>11</v>
      </c>
      <c r="B29" s="639">
        <f>'TSTCFB FGD'!M53</f>
        <v>161296</v>
      </c>
      <c r="C29" s="434">
        <f t="shared" si="5"/>
        <v>325</v>
      </c>
      <c r="D29" s="639">
        <f>'TSTCFB FGD'!F53</f>
        <v>0</v>
      </c>
      <c r="E29" s="447"/>
      <c r="F29" s="447">
        <f t="shared" si="6"/>
        <v>161296</v>
      </c>
      <c r="J29" s="644">
        <f t="shared" si="7"/>
        <v>325</v>
      </c>
      <c r="K29" s="1172" t="s">
        <v>664</v>
      </c>
      <c r="L29" s="1165"/>
      <c r="M29" s="1165"/>
      <c r="N29" s="1165"/>
      <c r="O29" s="1166"/>
    </row>
    <row r="30" spans="1:30" ht="13.8" thickBot="1">
      <c r="A30" s="424" t="s">
        <v>1376</v>
      </c>
      <c r="B30" s="671">
        <f>'TSTCFB FGD'!M54</f>
        <v>109616</v>
      </c>
      <c r="C30" s="434">
        <f t="shared" si="5"/>
        <v>221</v>
      </c>
      <c r="D30" s="672">
        <f>B30</f>
        <v>109616</v>
      </c>
      <c r="E30" s="447"/>
      <c r="F30" s="447">
        <f t="shared" si="6"/>
        <v>0</v>
      </c>
      <c r="J30" s="644">
        <f t="shared" si="7"/>
        <v>0</v>
      </c>
      <c r="K30" s="1172" t="s">
        <v>643</v>
      </c>
      <c r="L30" s="1165"/>
      <c r="M30" s="1165"/>
      <c r="N30" s="1165"/>
      <c r="O30" s="1166"/>
    </row>
    <row r="31" spans="1:30" ht="13.5" customHeight="1" thickBot="1">
      <c r="A31" s="673" t="s">
        <v>43</v>
      </c>
      <c r="B31" s="639">
        <f>'TSTCFB FGD'!M55</f>
        <v>68158</v>
      </c>
      <c r="C31" s="434">
        <f t="shared" si="5"/>
        <v>137</v>
      </c>
      <c r="D31" s="639">
        <f>'TSTCFB FGD'!F55</f>
        <v>0</v>
      </c>
      <c r="E31" s="447"/>
      <c r="F31" s="447">
        <f t="shared" si="6"/>
        <v>68158</v>
      </c>
      <c r="G31" s="468"/>
      <c r="H31" s="468"/>
      <c r="I31" s="468"/>
      <c r="J31" s="644">
        <f t="shared" si="7"/>
        <v>137</v>
      </c>
      <c r="K31" s="1157" t="s">
        <v>651</v>
      </c>
      <c r="L31" s="1157" t="s">
        <v>652</v>
      </c>
      <c r="M31" s="1157" t="s">
        <v>653</v>
      </c>
      <c r="N31" s="1157" t="s">
        <v>1303</v>
      </c>
      <c r="O31" s="1157" t="s">
        <v>347</v>
      </c>
      <c r="P31" s="468"/>
      <c r="Q31" s="468"/>
      <c r="R31" s="674"/>
      <c r="S31" s="674"/>
      <c r="T31" s="674"/>
      <c r="U31" s="674"/>
      <c r="V31" s="674"/>
      <c r="W31" s="674"/>
      <c r="X31" s="674"/>
      <c r="Y31" s="674"/>
      <c r="Z31" s="674"/>
      <c r="AA31" s="674"/>
      <c r="AB31" s="674"/>
      <c r="AC31" s="674"/>
      <c r="AD31" s="674"/>
    </row>
    <row r="32" spans="1:30" ht="14.25" customHeight="1" thickTop="1" thickBot="1">
      <c r="A32" s="655" t="s">
        <v>3</v>
      </c>
      <c r="B32" s="656">
        <f>SUM(B26:B31)</f>
        <v>1037840</v>
      </c>
      <c r="C32" s="656">
        <f>SUM(C26:C31)</f>
        <v>2090</v>
      </c>
      <c r="D32" s="675">
        <f>SUM(D26:D31)</f>
        <v>109616</v>
      </c>
      <c r="E32" s="675">
        <f>SUM(E26:E31)</f>
        <v>0</v>
      </c>
      <c r="F32" s="676">
        <f>SUM(F26:F31)</f>
        <v>928224</v>
      </c>
      <c r="G32" s="1169" t="s">
        <v>8</v>
      </c>
      <c r="H32" s="1170"/>
      <c r="I32" s="677" t="s">
        <v>1087</v>
      </c>
      <c r="J32" s="678">
        <f>SUM(J26:J31)</f>
        <v>1869</v>
      </c>
      <c r="K32" s="1158"/>
      <c r="L32" s="1158"/>
      <c r="M32" s="1158"/>
      <c r="N32" s="1158" t="s">
        <v>654</v>
      </c>
      <c r="O32" s="1158" t="s">
        <v>347</v>
      </c>
    </row>
    <row r="33" spans="1:30" ht="13.8" thickTop="1">
      <c r="A33" s="679" t="s">
        <v>67</v>
      </c>
      <c r="B33" s="680">
        <f>B15+B20+B23+B32</f>
        <v>16303132</v>
      </c>
      <c r="C33" s="681">
        <f>C15+C20+C23+C32</f>
        <v>32840</v>
      </c>
      <c r="D33" s="680">
        <f>D15+D20+D23+D32</f>
        <v>109616</v>
      </c>
      <c r="E33" s="680">
        <f>E15+E20+E23+E32</f>
        <v>0</v>
      </c>
      <c r="F33" s="682">
        <f>F15+F20+F23+F32</f>
        <v>16193516</v>
      </c>
      <c r="G33" s="1178" t="s">
        <v>84</v>
      </c>
      <c r="H33" s="1178"/>
      <c r="I33" s="683">
        <f>ROUND($G$35/$C$6,0)</f>
        <v>29595</v>
      </c>
      <c r="J33" s="684">
        <f>J15+J20+J23+J32</f>
        <v>32619</v>
      </c>
      <c r="K33" s="1158"/>
      <c r="L33" s="1158"/>
      <c r="M33" s="1158"/>
      <c r="N33" s="1158"/>
      <c r="O33" s="1158"/>
    </row>
    <row r="34" spans="1:30" ht="13.8" thickBot="1">
      <c r="B34" s="685"/>
      <c r="C34" s="424"/>
      <c r="F34" s="428" t="s">
        <v>1086</v>
      </c>
      <c r="G34" s="686">
        <f>G14*-1</f>
        <v>-1501800</v>
      </c>
      <c r="I34" s="677" t="s">
        <v>1089</v>
      </c>
      <c r="J34" s="687"/>
      <c r="K34" s="1159"/>
      <c r="L34" s="1159"/>
      <c r="M34" s="1159"/>
      <c r="N34" s="1159"/>
      <c r="O34" s="1159"/>
    </row>
    <row r="35" spans="1:30" ht="14.4" thickTop="1" thickBot="1">
      <c r="A35" s="629" t="s">
        <v>71</v>
      </c>
      <c r="B35" s="629"/>
      <c r="C35" s="629"/>
      <c r="D35" s="517"/>
      <c r="E35" s="517"/>
      <c r="F35" s="688" t="s">
        <v>1088</v>
      </c>
      <c r="G35" s="689">
        <f>F33+G34</f>
        <v>14691716</v>
      </c>
      <c r="I35" s="683">
        <f>ROUND($G$35/$I$8,0)</f>
        <v>439149</v>
      </c>
      <c r="K35" s="690"/>
      <c r="L35" s="690"/>
      <c r="M35" s="690"/>
      <c r="N35" s="690"/>
      <c r="O35" s="690"/>
    </row>
    <row r="36" spans="1:30" ht="13.8" thickTop="1">
      <c r="A36" s="691" t="s">
        <v>14</v>
      </c>
      <c r="B36" s="633">
        <f>'TSTCFB FGD'!M60</f>
        <v>4548649</v>
      </c>
      <c r="C36" s="633">
        <f t="shared" ref="C36:C46" si="8">ROUND(B36/$C$6,0)</f>
        <v>9163</v>
      </c>
      <c r="D36" s="470">
        <f>'TSTCFB FGD'!F60</f>
        <v>0</v>
      </c>
      <c r="E36" s="470"/>
      <c r="F36" s="470">
        <f t="shared" ref="F36:F46" si="9">B36-(SUM(D36:E36))</f>
        <v>4548649</v>
      </c>
      <c r="H36" s="692" t="s">
        <v>1407</v>
      </c>
      <c r="I36" s="693">
        <f>ROUND(F36/$C$6,0)</f>
        <v>9163</v>
      </c>
      <c r="J36" s="428" t="s">
        <v>665</v>
      </c>
      <c r="K36" s="470">
        <f>F36</f>
        <v>4548649</v>
      </c>
      <c r="L36" s="470">
        <f>K36</f>
        <v>4548649</v>
      </c>
      <c r="M36" s="470"/>
      <c r="N36" s="470"/>
      <c r="O36" s="470"/>
    </row>
    <row r="37" spans="1:30">
      <c r="A37" s="691" t="s">
        <v>15</v>
      </c>
      <c r="B37" s="639">
        <f>'TSTCFB FGD'!M61</f>
        <v>0</v>
      </c>
      <c r="C37" s="434">
        <f t="shared" si="8"/>
        <v>0</v>
      </c>
      <c r="D37" s="639">
        <f>'TSTCFB FGD'!F61</f>
        <v>0</v>
      </c>
      <c r="E37" s="447"/>
      <c r="F37" s="447">
        <f t="shared" si="9"/>
        <v>0</v>
      </c>
      <c r="J37" s="428" t="s">
        <v>666</v>
      </c>
      <c r="K37" s="458">
        <f>F37</f>
        <v>0</v>
      </c>
      <c r="L37" s="458">
        <f>K37</f>
        <v>0</v>
      </c>
      <c r="M37" s="458"/>
      <c r="N37" s="458"/>
      <c r="O37" s="458"/>
    </row>
    <row r="38" spans="1:30">
      <c r="A38" s="691" t="s">
        <v>16</v>
      </c>
      <c r="B38" s="639">
        <f>'TSTCFB FGD'!M62</f>
        <v>0</v>
      </c>
      <c r="C38" s="434">
        <f t="shared" si="8"/>
        <v>0</v>
      </c>
      <c r="D38" s="639">
        <f>'TSTCFB FGD'!F62</f>
        <v>0</v>
      </c>
      <c r="E38" s="639">
        <f>B38-D38</f>
        <v>0</v>
      </c>
      <c r="F38" s="447">
        <f t="shared" si="9"/>
        <v>0</v>
      </c>
      <c r="J38" s="428" t="s">
        <v>667</v>
      </c>
      <c r="K38" s="694"/>
      <c r="L38" s="465"/>
      <c r="M38" s="465" t="s">
        <v>1078</v>
      </c>
      <c r="N38" s="465"/>
      <c r="O38" s="695"/>
    </row>
    <row r="39" spans="1:30">
      <c r="A39" s="691" t="s">
        <v>17</v>
      </c>
      <c r="B39" s="639">
        <f>'TSTCFB FGD'!M63</f>
        <v>1496864</v>
      </c>
      <c r="C39" s="434">
        <f t="shared" si="8"/>
        <v>3015</v>
      </c>
      <c r="D39" s="639">
        <f>'TSTCFB FGD'!F63</f>
        <v>0</v>
      </c>
      <c r="E39" s="447"/>
      <c r="F39" s="447">
        <f t="shared" si="9"/>
        <v>1496864</v>
      </c>
      <c r="H39" s="692" t="s">
        <v>1408</v>
      </c>
      <c r="I39" s="693">
        <f>ROUND(F39/$C$6,0)</f>
        <v>3015</v>
      </c>
      <c r="J39" s="428" t="s">
        <v>668</v>
      </c>
      <c r="K39" s="458">
        <f t="shared" ref="K39:K43" si="10">F39</f>
        <v>1496864</v>
      </c>
      <c r="L39" s="458">
        <f>K39</f>
        <v>1496864</v>
      </c>
      <c r="M39" s="458"/>
      <c r="N39" s="458"/>
      <c r="O39" s="458"/>
    </row>
    <row r="40" spans="1:30">
      <c r="A40" s="691" t="s">
        <v>18</v>
      </c>
      <c r="B40" s="639">
        <f>'TSTCFB FGD'!M64</f>
        <v>1374684</v>
      </c>
      <c r="C40" s="434">
        <f t="shared" si="8"/>
        <v>2769</v>
      </c>
      <c r="D40" s="639">
        <f>'TSTCFB FGD'!F64</f>
        <v>0</v>
      </c>
      <c r="E40" s="447"/>
      <c r="F40" s="447">
        <f t="shared" si="9"/>
        <v>1374684</v>
      </c>
      <c r="J40" s="428" t="s">
        <v>669</v>
      </c>
      <c r="K40" s="458">
        <f t="shared" si="10"/>
        <v>1374684</v>
      </c>
      <c r="L40" s="458"/>
      <c r="M40" s="458">
        <f>K40</f>
        <v>1374684</v>
      </c>
      <c r="N40" s="458"/>
      <c r="O40" s="458"/>
    </row>
    <row r="41" spans="1:30">
      <c r="A41" s="691" t="s">
        <v>19</v>
      </c>
      <c r="B41" s="639">
        <f>'TSTCFB FGD'!M65</f>
        <v>1084904</v>
      </c>
      <c r="C41" s="434">
        <f t="shared" si="8"/>
        <v>2185</v>
      </c>
      <c r="D41" s="639">
        <f>'TSTCFB FGD'!F65</f>
        <v>0</v>
      </c>
      <c r="E41" s="447"/>
      <c r="F41" s="447">
        <f t="shared" si="9"/>
        <v>1084904</v>
      </c>
      <c r="H41" s="692" t="s">
        <v>1409</v>
      </c>
      <c r="I41" s="693">
        <f>ROUND(F41/$C$6,0)</f>
        <v>2185</v>
      </c>
      <c r="J41" s="428" t="s">
        <v>670</v>
      </c>
      <c r="K41" s="458">
        <f t="shared" si="10"/>
        <v>1084904</v>
      </c>
      <c r="L41" s="458"/>
      <c r="M41" s="458"/>
      <c r="N41" s="458">
        <f>K41</f>
        <v>1084904</v>
      </c>
      <c r="O41" s="458"/>
    </row>
    <row r="42" spans="1:30">
      <c r="A42" s="691" t="s">
        <v>20</v>
      </c>
      <c r="B42" s="639">
        <f>'TSTCFB FGD'!M66</f>
        <v>809411</v>
      </c>
      <c r="C42" s="434">
        <f t="shared" si="8"/>
        <v>1630</v>
      </c>
      <c r="D42" s="639">
        <f>'TSTCFB FGD'!F66</f>
        <v>0</v>
      </c>
      <c r="E42" s="447"/>
      <c r="F42" s="447">
        <f t="shared" si="9"/>
        <v>809411</v>
      </c>
      <c r="J42" s="428" t="s">
        <v>671</v>
      </c>
      <c r="K42" s="458">
        <f t="shared" si="10"/>
        <v>809411</v>
      </c>
      <c r="L42" s="458"/>
      <c r="M42" s="458"/>
      <c r="N42" s="458">
        <f>K42</f>
        <v>809411</v>
      </c>
      <c r="O42" s="458"/>
    </row>
    <row r="43" spans="1:30">
      <c r="A43" s="691" t="s">
        <v>21</v>
      </c>
      <c r="B43" s="639">
        <f>'TSTCFB FGD'!M67</f>
        <v>1998864</v>
      </c>
      <c r="C43" s="434">
        <f t="shared" si="8"/>
        <v>4027</v>
      </c>
      <c r="D43" s="639">
        <f>'TSTCFB FGD'!F67</f>
        <v>0</v>
      </c>
      <c r="E43" s="447"/>
      <c r="F43" s="447">
        <f t="shared" si="9"/>
        <v>1998864</v>
      </c>
      <c r="J43" s="428" t="s">
        <v>1055</v>
      </c>
      <c r="K43" s="458">
        <f t="shared" si="10"/>
        <v>1998864</v>
      </c>
      <c r="L43" s="458"/>
      <c r="M43" s="458">
        <f>K43</f>
        <v>1998864</v>
      </c>
      <c r="N43" s="458"/>
      <c r="O43" s="458"/>
    </row>
    <row r="44" spans="1:30">
      <c r="A44" s="691" t="s">
        <v>1377</v>
      </c>
      <c r="B44" s="639">
        <f>'TSTCFB FGD'!M68</f>
        <v>226887</v>
      </c>
      <c r="C44" s="434">
        <f t="shared" si="8"/>
        <v>457</v>
      </c>
      <c r="D44" s="672">
        <f>B44</f>
        <v>226887</v>
      </c>
      <c r="E44" s="447"/>
      <c r="F44" s="447">
        <f t="shared" si="9"/>
        <v>0</v>
      </c>
      <c r="J44" s="428" t="s">
        <v>672</v>
      </c>
      <c r="K44" s="694"/>
      <c r="L44" s="465"/>
      <c r="M44" s="465" t="s">
        <v>1078</v>
      </c>
      <c r="N44" s="465"/>
      <c r="O44" s="695"/>
    </row>
    <row r="45" spans="1:30">
      <c r="A45" s="691" t="s">
        <v>60</v>
      </c>
      <c r="B45" s="639">
        <f>'TSTCFB FGD'!M69</f>
        <v>133929</v>
      </c>
      <c r="C45" s="434">
        <f t="shared" si="8"/>
        <v>270</v>
      </c>
      <c r="D45" s="639">
        <f>'TSTCFB FGD'!F69</f>
        <v>0</v>
      </c>
      <c r="E45" s="447"/>
      <c r="F45" s="447">
        <f t="shared" si="9"/>
        <v>133929</v>
      </c>
      <c r="J45" s="428" t="s">
        <v>673</v>
      </c>
      <c r="K45" s="458">
        <f t="shared" ref="K45:K46" si="11">F45</f>
        <v>133929</v>
      </c>
      <c r="L45" s="458"/>
      <c r="M45" s="458"/>
      <c r="N45" s="458"/>
      <c r="O45" s="458">
        <f>K45</f>
        <v>133929</v>
      </c>
    </row>
    <row r="46" spans="1:30" ht="13.8" thickBot="1">
      <c r="A46" s="424" t="s">
        <v>1627</v>
      </c>
      <c r="B46" s="639">
        <f>'TSTCFB FGD'!M70</f>
        <v>108976</v>
      </c>
      <c r="C46" s="434">
        <f t="shared" si="8"/>
        <v>220</v>
      </c>
      <c r="D46" s="639">
        <f>'TSTCFB FGD'!F70</f>
        <v>0</v>
      </c>
      <c r="E46" s="447"/>
      <c r="F46" s="447">
        <f t="shared" si="9"/>
        <v>108976</v>
      </c>
      <c r="G46" s="468"/>
      <c r="H46" s="692" t="s">
        <v>1410</v>
      </c>
      <c r="I46" s="693">
        <f>ROUND(SUM(F37+F40+F42+F43+F45+F46)/$C$6,0)</f>
        <v>8916</v>
      </c>
      <c r="J46" s="468" t="s">
        <v>347</v>
      </c>
      <c r="K46" s="458">
        <f t="shared" si="11"/>
        <v>108976</v>
      </c>
      <c r="L46" s="696"/>
      <c r="M46" s="696"/>
      <c r="N46" s="696"/>
      <c r="O46" s="458">
        <f>K46</f>
        <v>108976</v>
      </c>
      <c r="P46" s="468"/>
      <c r="Q46" s="468"/>
      <c r="R46" s="674"/>
      <c r="S46" s="674"/>
      <c r="T46" s="674"/>
      <c r="U46" s="674"/>
      <c r="V46" s="674"/>
      <c r="W46" s="674"/>
      <c r="X46" s="674"/>
      <c r="Y46" s="674"/>
      <c r="Z46" s="674"/>
      <c r="AA46" s="674"/>
      <c r="AB46" s="674"/>
      <c r="AC46" s="674"/>
      <c r="AD46" s="674"/>
    </row>
    <row r="47" spans="1:30" ht="15" customHeight="1" thickTop="1" thickBot="1">
      <c r="A47" s="697" t="s">
        <v>68</v>
      </c>
      <c r="B47" s="681">
        <f>SUM(B36:B46)</f>
        <v>11783168</v>
      </c>
      <c r="C47" s="681">
        <f>SUM(C36:C46)</f>
        <v>23736</v>
      </c>
      <c r="D47" s="698">
        <f>SUM(D36:D46)</f>
        <v>226887</v>
      </c>
      <c r="E47" s="699">
        <f>SUM(E36:E46)</f>
        <v>0</v>
      </c>
      <c r="F47" s="700">
        <f>SUM(F36:F46)</f>
        <v>11556281</v>
      </c>
      <c r="G47" s="1150" t="s">
        <v>1091</v>
      </c>
      <c r="H47" s="1151"/>
      <c r="I47" s="701" t="s">
        <v>1090</v>
      </c>
      <c r="J47" s="468" t="s">
        <v>674</v>
      </c>
      <c r="K47" s="702">
        <f>SUM(K36:K46)</f>
        <v>11556281</v>
      </c>
      <c r="L47" s="702">
        <f>SUM(L36:L46)</f>
        <v>6045513</v>
      </c>
      <c r="M47" s="702">
        <f>SUM(M36:M46)</f>
        <v>3373548</v>
      </c>
      <c r="N47" s="702">
        <f>SUM(N36:N46)</f>
        <v>1894315</v>
      </c>
      <c r="O47" s="702">
        <f>SUM(O36:O46)</f>
        <v>242905</v>
      </c>
    </row>
    <row r="48" spans="1:30" ht="14.25" customHeight="1" thickTop="1" thickBot="1">
      <c r="B48" s="685"/>
      <c r="C48" s="424"/>
      <c r="F48" s="649"/>
      <c r="G48" s="1152"/>
      <c r="H48" s="1153"/>
      <c r="I48" s="703">
        <f>ROUND(F47/C6,0)</f>
        <v>23279</v>
      </c>
      <c r="J48" s="1160" t="s">
        <v>675</v>
      </c>
      <c r="K48" s="696"/>
      <c r="L48" s="696"/>
      <c r="M48" s="696"/>
      <c r="N48" s="696"/>
      <c r="O48" s="696"/>
    </row>
    <row r="49" spans="1:30" ht="12.75" customHeight="1" thickBot="1">
      <c r="A49" s="623" t="s">
        <v>23</v>
      </c>
      <c r="B49" s="632"/>
      <c r="C49" s="424"/>
      <c r="F49" s="704"/>
      <c r="G49" s="1152"/>
      <c r="H49" s="1153"/>
      <c r="I49" s="658"/>
      <c r="J49" s="1160"/>
      <c r="K49" s="705">
        <f>ROUND(K47/$C$6,2)</f>
        <v>23279.24</v>
      </c>
      <c r="L49" s="705">
        <f t="shared" ref="L49:O49" si="12">ROUND(L47/$C$6,2)</f>
        <v>12178.22</v>
      </c>
      <c r="M49" s="705">
        <f t="shared" si="12"/>
        <v>6795.75</v>
      </c>
      <c r="N49" s="705">
        <f t="shared" si="12"/>
        <v>3815.95</v>
      </c>
      <c r="O49" s="705">
        <f t="shared" si="12"/>
        <v>489.31</v>
      </c>
      <c r="P49" s="468"/>
      <c r="Q49" s="468"/>
      <c r="R49" s="674"/>
      <c r="S49" s="674"/>
      <c r="T49" s="674"/>
      <c r="U49" s="674"/>
      <c r="V49" s="674"/>
      <c r="W49" s="674"/>
      <c r="X49" s="674"/>
      <c r="Y49" s="674"/>
      <c r="Z49" s="674"/>
      <c r="AA49" s="674"/>
      <c r="AB49" s="674"/>
      <c r="AC49" s="674"/>
      <c r="AD49" s="674"/>
    </row>
    <row r="50" spans="1:30" ht="13.8" thickBot="1">
      <c r="A50" s="424" t="s">
        <v>61</v>
      </c>
      <c r="B50" s="639">
        <f>'TSTCFB FGD'!M74</f>
        <v>-2323122</v>
      </c>
      <c r="C50" s="633">
        <f t="shared" ref="C50:C53" si="13">ROUND(B50/$C$6,0)</f>
        <v>-4680</v>
      </c>
      <c r="D50" s="470">
        <f>'TSTCFB FGD'!F74</f>
        <v>0</v>
      </c>
      <c r="E50" s="470"/>
      <c r="F50" s="706">
        <f t="shared" ref="F50:F53" si="14">B50-(SUM(D50:E50))</f>
        <v>-2323122</v>
      </c>
      <c r="G50" s="1154"/>
      <c r="H50" s="1155"/>
      <c r="I50" s="658"/>
      <c r="J50" s="468"/>
      <c r="K50" s="468"/>
      <c r="L50" s="468"/>
      <c r="M50" s="468"/>
      <c r="N50" s="468"/>
      <c r="O50" s="468"/>
      <c r="P50" s="468"/>
      <c r="Q50" s="468"/>
      <c r="R50" s="674"/>
      <c r="S50" s="674"/>
      <c r="T50" s="674"/>
      <c r="U50" s="674"/>
      <c r="V50" s="674"/>
      <c r="W50" s="674"/>
      <c r="X50" s="674"/>
      <c r="Y50" s="674"/>
      <c r="Z50" s="674"/>
      <c r="AA50" s="674"/>
      <c r="AB50" s="674"/>
      <c r="AC50" s="674"/>
      <c r="AD50" s="674"/>
    </row>
    <row r="51" spans="1:30" ht="13.8" thickTop="1">
      <c r="A51" s="424" t="s">
        <v>627</v>
      </c>
      <c r="B51" s="639">
        <f>'TSTCFB FGD'!M75</f>
        <v>2008763</v>
      </c>
      <c r="C51" s="434">
        <f t="shared" si="13"/>
        <v>4046</v>
      </c>
      <c r="D51" s="666">
        <f>'TSTCFB FGD'!F75</f>
        <v>79096</v>
      </c>
      <c r="E51" s="632"/>
      <c r="F51" s="447">
        <f t="shared" si="14"/>
        <v>1929667</v>
      </c>
      <c r="K51" s="707"/>
      <c r="L51" s="707"/>
      <c r="M51" s="707"/>
      <c r="N51" s="707"/>
      <c r="O51" s="707"/>
    </row>
    <row r="52" spans="1:30">
      <c r="A52" s="424" t="s">
        <v>50</v>
      </c>
      <c r="B52" s="639">
        <f>'TSTCFB FGD'!M76</f>
        <v>0</v>
      </c>
      <c r="C52" s="434">
        <f t="shared" si="13"/>
        <v>0</v>
      </c>
      <c r="D52" s="666">
        <f>'TSTCFB FGD'!F76</f>
        <v>0</v>
      </c>
      <c r="E52" s="632"/>
      <c r="F52" s="447">
        <f t="shared" si="14"/>
        <v>0</v>
      </c>
      <c r="J52" s="468"/>
      <c r="K52" s="468"/>
      <c r="L52" s="468"/>
      <c r="M52" s="468"/>
      <c r="N52" s="468"/>
      <c r="O52" s="468"/>
    </row>
    <row r="53" spans="1:30" ht="12" customHeight="1">
      <c r="A53" s="424" t="s">
        <v>46</v>
      </c>
      <c r="B53" s="639">
        <f>'TSTCFB FGD'!M77</f>
        <v>-870697</v>
      </c>
      <c r="C53" s="434">
        <f t="shared" si="13"/>
        <v>-1754</v>
      </c>
      <c r="D53" s="666">
        <f>'TSTCFB FGD'!F77</f>
        <v>0</v>
      </c>
      <c r="E53" s="632"/>
      <c r="F53" s="447">
        <f t="shared" si="14"/>
        <v>-870697</v>
      </c>
      <c r="G53" s="468"/>
      <c r="J53" s="468"/>
      <c r="K53" s="468"/>
      <c r="L53" s="468"/>
      <c r="M53" s="468"/>
      <c r="N53" s="468"/>
      <c r="O53" s="468"/>
      <c r="P53" s="468"/>
      <c r="Q53" s="468"/>
      <c r="R53" s="674"/>
      <c r="S53" s="674"/>
      <c r="T53" s="674"/>
      <c r="U53" s="674"/>
      <c r="V53" s="674"/>
      <c r="W53" s="674"/>
      <c r="X53" s="674"/>
      <c r="Y53" s="674"/>
      <c r="Z53" s="674"/>
      <c r="AA53" s="674"/>
      <c r="AB53" s="674"/>
      <c r="AC53" s="674"/>
      <c r="AD53" s="674"/>
    </row>
    <row r="54" spans="1:30">
      <c r="A54" s="655" t="s">
        <v>3</v>
      </c>
      <c r="B54" s="656">
        <f>SUM(B50:B53)</f>
        <v>-1185056</v>
      </c>
      <c r="C54" s="656">
        <f>SUM(C50:C53)</f>
        <v>-2388</v>
      </c>
      <c r="D54" s="656">
        <f>SUM(D50:D53)</f>
        <v>79096</v>
      </c>
      <c r="E54" s="656">
        <f>SUM(E50:E53)</f>
        <v>0</v>
      </c>
      <c r="F54" s="708">
        <f>SUM(F50:F53)</f>
        <v>-1264152</v>
      </c>
      <c r="J54" s="468"/>
      <c r="K54" s="468"/>
      <c r="L54" s="468"/>
      <c r="M54" s="468"/>
      <c r="N54" s="468"/>
      <c r="O54" s="468"/>
    </row>
    <row r="55" spans="1:30">
      <c r="B55" s="632"/>
      <c r="C55" s="424"/>
    </row>
    <row r="56" spans="1:30">
      <c r="A56" s="623" t="s">
        <v>24</v>
      </c>
      <c r="B56" s="632"/>
      <c r="C56" s="424"/>
      <c r="F56" s="468"/>
      <c r="G56" s="468"/>
      <c r="H56" s="468"/>
      <c r="I56" s="468"/>
      <c r="J56" s="468"/>
      <c r="K56" s="468"/>
      <c r="L56" s="468"/>
      <c r="M56" s="468"/>
      <c r="N56" s="468"/>
      <c r="O56" s="468"/>
      <c r="P56" s="468"/>
      <c r="Q56" s="468"/>
      <c r="R56" s="674"/>
      <c r="S56" s="674"/>
      <c r="T56" s="674"/>
      <c r="U56" s="674"/>
      <c r="V56" s="674"/>
      <c r="W56" s="674"/>
      <c r="X56" s="674"/>
      <c r="Y56" s="674"/>
      <c r="Z56" s="674"/>
      <c r="AA56" s="674"/>
      <c r="AB56" s="674"/>
      <c r="AC56" s="674"/>
      <c r="AD56" s="674"/>
    </row>
    <row r="57" spans="1:30">
      <c r="A57" s="424" t="s">
        <v>47</v>
      </c>
      <c r="B57" s="639">
        <f>'TSTCFB FGD'!M81</f>
        <v>0</v>
      </c>
      <c r="C57" s="633">
        <f t="shared" ref="C57:C58" si="15">ROUND(B57/$C$6,0)</f>
        <v>0</v>
      </c>
      <c r="D57" s="470">
        <f>'TSTCFB FGD'!F81</f>
        <v>0</v>
      </c>
      <c r="E57" s="470"/>
      <c r="F57" s="470">
        <f t="shared" ref="F57:F58" si="16">B57-(SUM(D57:E57))</f>
        <v>0</v>
      </c>
    </row>
    <row r="58" spans="1:30">
      <c r="A58" s="424" t="s">
        <v>48</v>
      </c>
      <c r="B58" s="639">
        <f>'TSTCFB FGD'!M82</f>
        <v>0</v>
      </c>
      <c r="C58" s="434">
        <f t="shared" si="15"/>
        <v>0</v>
      </c>
      <c r="D58" s="666">
        <f>'TSTCFB FGD'!F82</f>
        <v>0</v>
      </c>
      <c r="E58" s="632"/>
      <c r="F58" s="447">
        <f t="shared" si="16"/>
        <v>0</v>
      </c>
      <c r="G58" s="468"/>
      <c r="H58" s="468"/>
      <c r="I58" s="468"/>
      <c r="J58" s="468"/>
      <c r="K58" s="468"/>
      <c r="L58" s="468"/>
      <c r="M58" s="468"/>
      <c r="N58" s="468"/>
      <c r="O58" s="468"/>
      <c r="P58" s="468"/>
      <c r="Q58" s="468"/>
      <c r="R58" s="674"/>
      <c r="S58" s="674"/>
      <c r="T58" s="674"/>
      <c r="U58" s="674"/>
      <c r="V58" s="674"/>
      <c r="W58" s="674"/>
      <c r="X58" s="674"/>
      <c r="Y58" s="674"/>
      <c r="Z58" s="674"/>
      <c r="AA58" s="674"/>
      <c r="AB58" s="674"/>
      <c r="AC58" s="674"/>
      <c r="AD58" s="674"/>
    </row>
    <row r="59" spans="1:30">
      <c r="A59" s="655" t="s">
        <v>3</v>
      </c>
      <c r="B59" s="656">
        <f>SUM(B57:B58)</f>
        <v>0</v>
      </c>
      <c r="C59" s="656">
        <f>SUM(C57:C58)</f>
        <v>0</v>
      </c>
      <c r="D59" s="656">
        <f>SUM(D57:D58)</f>
        <v>0</v>
      </c>
      <c r="E59" s="656">
        <f>SUM(E57:E58)</f>
        <v>0</v>
      </c>
      <c r="F59" s="656">
        <f>SUM(F57:F58)</f>
        <v>0</v>
      </c>
    </row>
    <row r="60" spans="1:30">
      <c r="B60" s="632"/>
      <c r="C60" s="424"/>
    </row>
    <row r="61" spans="1:30" ht="13.8" thickBot="1">
      <c r="A61" s="709" t="s">
        <v>626</v>
      </c>
      <c r="B61" s="710">
        <f>B33-B47+B54+B59</f>
        <v>3334908</v>
      </c>
      <c r="C61" s="710">
        <f>C33-C47+C54+C59</f>
        <v>6716</v>
      </c>
      <c r="D61" s="710">
        <f>D33-D47+D54+D59</f>
        <v>-38175</v>
      </c>
      <c r="E61" s="710">
        <f>E33-E47+E54+E59</f>
        <v>0</v>
      </c>
      <c r="F61" s="710">
        <f>F33-F47+F54+F59</f>
        <v>3373083</v>
      </c>
    </row>
    <row r="62" spans="1:30" ht="13.8" thickTop="1">
      <c r="B62" s="428"/>
    </row>
    <row r="63" spans="1:30">
      <c r="B63" s="428"/>
      <c r="D63" s="470"/>
    </row>
    <row r="64" spans="1:30">
      <c r="B64" s="428"/>
    </row>
    <row r="65" spans="2:6">
      <c r="B65" s="711">
        <f>'TSTCFB FGD'!M85</f>
        <v>3334908</v>
      </c>
      <c r="C65" s="424"/>
      <c r="D65" s="711">
        <f>'TSTCFB FGD'!F85</f>
        <v>-38175</v>
      </c>
      <c r="E65" s="711">
        <f>'TSTCFB FGD'!M62*-1</f>
        <v>0</v>
      </c>
      <c r="F65" s="424"/>
    </row>
    <row r="66" spans="2:6">
      <c r="B66" s="711"/>
      <c r="C66" s="424"/>
      <c r="D66" s="711">
        <f>'TSTCFB FGD'!F68</f>
        <v>226887</v>
      </c>
      <c r="E66" s="711">
        <f>+$D$38</f>
        <v>0</v>
      </c>
      <c r="F66" s="711"/>
    </row>
    <row r="67" spans="2:6">
      <c r="B67" s="712"/>
      <c r="C67" s="424"/>
      <c r="D67" s="712">
        <f>-'TSTCFB FGD'!M68</f>
        <v>-226887</v>
      </c>
      <c r="E67" s="712"/>
      <c r="F67" s="711"/>
    </row>
    <row r="68" spans="2:6">
      <c r="B68" s="711">
        <f>SUM(B65:B67)</f>
        <v>3334908</v>
      </c>
      <c r="C68" s="424"/>
      <c r="D68" s="711">
        <f>SUM(D65:D67)</f>
        <v>-38175</v>
      </c>
      <c r="E68" s="711">
        <f>SUM(E65:E67)</f>
        <v>0</v>
      </c>
      <c r="F68" s="711">
        <f>B68-D68-E68</f>
        <v>3373083</v>
      </c>
    </row>
    <row r="69" spans="2:6">
      <c r="B69" s="711"/>
      <c r="C69" s="424"/>
      <c r="D69" s="711">
        <f>'TSTCFB FGD'!F54*-1</f>
        <v>-109616</v>
      </c>
      <c r="E69" s="711"/>
      <c r="F69" s="711"/>
    </row>
    <row r="70" spans="2:6" ht="12.75" customHeight="1">
      <c r="B70" s="712"/>
      <c r="C70" s="673"/>
      <c r="D70" s="712">
        <f>'TSTCFB FGD'!M54</f>
        <v>109616</v>
      </c>
      <c r="E70" s="712"/>
      <c r="F70" s="712">
        <f>-D70-D69</f>
        <v>0</v>
      </c>
    </row>
    <row r="71" spans="2:6" ht="12.75" customHeight="1">
      <c r="B71" s="711">
        <f>SUM(B68:B70)</f>
        <v>3334908</v>
      </c>
      <c r="C71" s="424"/>
      <c r="D71" s="711">
        <f>SUM(D68:D70)</f>
        <v>-38175</v>
      </c>
      <c r="E71" s="711">
        <f>SUM(E68:E70)</f>
        <v>0</v>
      </c>
      <c r="F71" s="711">
        <f>SUM(F68:F70)</f>
        <v>3373083</v>
      </c>
    </row>
    <row r="72" spans="2:6" ht="12.75" customHeight="1">
      <c r="B72" s="711"/>
      <c r="C72" s="424"/>
      <c r="D72" s="711"/>
      <c r="E72" s="711"/>
      <c r="F72" s="711"/>
    </row>
    <row r="73" spans="2:6" ht="12.75" customHeight="1">
      <c r="B73" s="470">
        <f>B61-B71</f>
        <v>0</v>
      </c>
      <c r="C73" s="424"/>
      <c r="D73" s="470">
        <f>D61-D71</f>
        <v>0</v>
      </c>
      <c r="E73" s="470">
        <f>E61-E71</f>
        <v>0</v>
      </c>
      <c r="F73" s="470">
        <f>F61-F71</f>
        <v>0</v>
      </c>
    </row>
    <row r="74" spans="2:6" ht="12.75" customHeight="1">
      <c r="C74" s="424"/>
      <c r="F74" s="713" t="str">
        <f>IF(F73=0,"Balanced","Error")</f>
        <v>Balanced</v>
      </c>
    </row>
    <row r="75" spans="2:6" ht="12.75" customHeight="1">
      <c r="B75" s="428"/>
    </row>
    <row r="76" spans="2:6" ht="12.75" customHeight="1">
      <c r="B76" s="428"/>
    </row>
  </sheetData>
  <mergeCells count="16">
    <mergeCell ref="K29:O29"/>
    <mergeCell ref="D1:E1"/>
    <mergeCell ref="F1:I1"/>
    <mergeCell ref="J1:O1"/>
    <mergeCell ref="D4:D5"/>
    <mergeCell ref="E4:E5"/>
    <mergeCell ref="G32:H32"/>
    <mergeCell ref="G33:H33"/>
    <mergeCell ref="G47:H50"/>
    <mergeCell ref="J48:J49"/>
    <mergeCell ref="K30:O30"/>
    <mergeCell ref="K31:K34"/>
    <mergeCell ref="L31:L34"/>
    <mergeCell ref="M31:M34"/>
    <mergeCell ref="N31:N34"/>
    <mergeCell ref="O31:O34"/>
  </mergeCells>
  <hyperlinks>
    <hyperlink ref="D1:E1" location="Index!A1" display="Return to Index" xr:uid="{00000000-0004-0000-3B00-000000000000}"/>
  </hyperlinks>
  <printOptions horizontalCentered="1"/>
  <pageMargins left="0.25" right="0.25" top="0.25" bottom="0.25" header="0.3" footer="0.25"/>
  <pageSetup scale="92" fitToHeight="2" orientation="portrait" r:id="rId1"/>
  <headerFooter alignWithMargins="0"/>
  <rowBreaks count="1" manualBreakCount="1">
    <brk id="62" max="1" man="1"/>
  </rowBreaks>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indexed="11"/>
    <pageSetUpPr fitToPage="1"/>
  </sheetPr>
  <dimension ref="A1:AE119"/>
  <sheetViews>
    <sheetView showGridLines="0" topLeftCell="B2" zoomScale="75" zoomScaleNormal="75" workbookViewId="0">
      <pane xSplit="2" ySplit="7" topLeftCell="D9" activePane="bottomRight" state="frozen"/>
      <selection activeCell="I90" sqref="I90"/>
      <selection pane="topRight" activeCell="I90" sqref="I90"/>
      <selection pane="bottomLeft" activeCell="I90" sqref="I90"/>
      <selection pane="bottomRight" activeCell="I90" sqref="I90"/>
    </sheetView>
  </sheetViews>
  <sheetFormatPr defaultColWidth="9.109375" defaultRowHeight="13.2"/>
  <cols>
    <col min="1" max="1" width="7" style="438" hidden="1" customWidth="1"/>
    <col min="2" max="2" width="60.109375" style="444" customWidth="1"/>
    <col min="3" max="3" width="60.109375" style="444" hidden="1" customWidth="1"/>
    <col min="4" max="4" width="15.5546875" style="444" customWidth="1"/>
    <col min="5" max="5" width="14.6640625" style="444" customWidth="1"/>
    <col min="6" max="6" width="15.109375" style="444" customWidth="1"/>
    <col min="7" max="7" width="16" style="444" customWidth="1"/>
    <col min="8" max="8" width="12.6640625" style="444" customWidth="1"/>
    <col min="9" max="9" width="17.44140625" style="444" customWidth="1"/>
    <col min="10" max="10" width="15.5546875" style="444" customWidth="1"/>
    <col min="11" max="11" width="16" style="444" customWidth="1"/>
    <col min="12" max="12" width="15.5546875" style="444" customWidth="1"/>
    <col min="13" max="13" width="20.6640625" style="444" customWidth="1"/>
    <col min="14" max="14" width="4" style="444" customWidth="1"/>
    <col min="15" max="15" width="17.88671875" style="428" customWidth="1"/>
    <col min="16" max="16" width="21.6640625" style="428" customWidth="1"/>
    <col min="17" max="17" width="16.44140625" style="428" customWidth="1"/>
    <col min="18" max="18" width="16.5546875" style="428" customWidth="1"/>
    <col min="19" max="19" width="1.6640625" style="428" customWidth="1"/>
    <col min="20" max="20" width="16.6640625" style="428" customWidth="1"/>
    <col min="21" max="21" width="17" style="428" customWidth="1"/>
    <col min="22" max="22" width="16.88671875" style="428" customWidth="1"/>
    <col min="23" max="23" width="16.6640625" style="428" customWidth="1"/>
    <col min="24" max="24" width="16.88671875" style="428" customWidth="1"/>
    <col min="25" max="25" width="1.88671875" style="428" customWidth="1"/>
    <col min="26" max="26" width="26.44140625" style="428" customWidth="1"/>
    <col min="27" max="27" width="17" style="428" customWidth="1"/>
    <col min="28" max="28" width="16.6640625" style="428" customWidth="1"/>
    <col min="29" max="29" width="18.88671875" style="428" customWidth="1"/>
    <col min="30" max="30" width="22.33203125" style="428" customWidth="1"/>
    <col min="31" max="31" width="9.109375" style="428"/>
    <col min="32" max="16384" width="9.109375" style="444"/>
  </cols>
  <sheetData>
    <row r="1" spans="1:31" s="438" customFormat="1" ht="12.75" hidden="1" customHeight="1">
      <c r="A1" s="438">
        <v>0</v>
      </c>
      <c r="B1" s="438" t="s">
        <v>1129</v>
      </c>
      <c r="D1" s="438">
        <v>2</v>
      </c>
      <c r="E1" s="438">
        <v>3</v>
      </c>
      <c r="F1" s="438">
        <v>4</v>
      </c>
      <c r="G1" s="438">
        <v>5</v>
      </c>
      <c r="H1" s="438">
        <v>6</v>
      </c>
      <c r="I1" s="438">
        <v>7</v>
      </c>
      <c r="J1" s="438">
        <v>8</v>
      </c>
      <c r="K1" s="438">
        <v>9</v>
      </c>
      <c r="L1" s="438">
        <v>10</v>
      </c>
      <c r="M1" s="438">
        <v>11</v>
      </c>
      <c r="N1" s="438">
        <v>12</v>
      </c>
      <c r="O1" s="439"/>
      <c r="P1" s="439"/>
      <c r="Q1" s="439"/>
      <c r="R1" s="439"/>
      <c r="S1" s="439"/>
      <c r="T1" s="439"/>
      <c r="U1" s="439"/>
      <c r="V1" s="439"/>
      <c r="W1" s="439"/>
      <c r="X1" s="439"/>
      <c r="Y1" s="439"/>
      <c r="Z1" s="439"/>
      <c r="AA1" s="439"/>
      <c r="AB1" s="439"/>
      <c r="AC1" s="439">
        <v>12</v>
      </c>
      <c r="AD1" s="439">
        <v>13</v>
      </c>
      <c r="AE1" s="439"/>
    </row>
    <row r="2" spans="1:31" ht="21.6" thickBot="1">
      <c r="A2" s="438">
        <v>1</v>
      </c>
      <c r="B2" s="1175" t="str">
        <f>'TSTCFB Chrts'!$A$1</f>
        <v>Texas State Technical College - Fort Bend</v>
      </c>
      <c r="C2" s="1175"/>
      <c r="D2" s="1175"/>
      <c r="E2" s="1175"/>
      <c r="F2" s="1175"/>
      <c r="G2" s="440"/>
      <c r="H2" s="441"/>
      <c r="I2" s="442" t="str">
        <f>IF($B$2&lt;&gt;Input!$H$14,"Name Mismatch","")</f>
        <v/>
      </c>
      <c r="J2" s="441"/>
      <c r="K2" s="441"/>
      <c r="L2" s="441"/>
      <c r="M2" s="443"/>
      <c r="O2" s="426" t="s">
        <v>1079</v>
      </c>
      <c r="P2" s="445"/>
      <c r="Z2" s="446"/>
    </row>
    <row r="3" spans="1:31" ht="21">
      <c r="A3" s="438">
        <v>2</v>
      </c>
      <c r="B3" s="1175" t="str">
        <f>'Smmy LIT-TSTC Chrts'!$A$2</f>
        <v>For the Year Ended August 31, 2022</v>
      </c>
      <c r="C3" s="1175"/>
      <c r="D3" s="1175"/>
      <c r="E3" s="1175"/>
      <c r="F3" s="1175"/>
      <c r="G3" s="441"/>
      <c r="H3" s="441"/>
      <c r="I3" s="441"/>
      <c r="J3" s="441"/>
      <c r="K3" s="441"/>
      <c r="L3" s="441"/>
      <c r="M3" s="443"/>
      <c r="O3" s="447"/>
    </row>
    <row r="4" spans="1:31" ht="21">
      <c r="A4" s="438">
        <v>3</v>
      </c>
      <c r="B4" s="1175" t="str">
        <f>'Smmy LIT-TSTC Chrts'!$A$3</f>
        <v>Source: FY 2022 Annual Financial Report</v>
      </c>
      <c r="C4" s="1175"/>
      <c r="D4" s="1175"/>
      <c r="E4" s="1175"/>
      <c r="F4" s="1175"/>
      <c r="G4" s="441"/>
      <c r="H4" s="441"/>
      <c r="I4" s="441"/>
      <c r="J4" s="441"/>
      <c r="K4" s="441"/>
      <c r="L4" s="441"/>
      <c r="M4" s="443"/>
      <c r="O4" s="447"/>
      <c r="P4" s="1209" t="s">
        <v>93</v>
      </c>
      <c r="Q4" s="1210"/>
      <c r="T4" s="445" t="s">
        <v>161</v>
      </c>
    </row>
    <row r="5" spans="1:31">
      <c r="A5" s="438">
        <v>4</v>
      </c>
      <c r="B5" s="440"/>
      <c r="C5" s="440"/>
      <c r="D5" s="440"/>
      <c r="E5" s="440"/>
      <c r="F5" s="440"/>
      <c r="G5" s="440"/>
      <c r="H5" s="440"/>
      <c r="I5" s="440"/>
      <c r="J5" s="440"/>
      <c r="K5" s="440"/>
      <c r="L5" s="440"/>
      <c r="M5" s="448"/>
      <c r="O5" s="439"/>
    </row>
    <row r="6" spans="1:31">
      <c r="A6" s="438">
        <v>5</v>
      </c>
      <c r="B6" s="1173" t="str">
        <f>'Smmy LIT-TSTC Chrts'!$C$32</f>
        <v>Detail Worksheet FY 2022</v>
      </c>
      <c r="C6" s="1173"/>
      <c r="D6" s="1174"/>
      <c r="E6" s="1174"/>
      <c r="F6" s="1174"/>
      <c r="G6" s="1174"/>
      <c r="H6" s="1174"/>
      <c r="I6" s="1174"/>
      <c r="J6" s="1174"/>
      <c r="K6" s="1174"/>
      <c r="L6" s="1174"/>
      <c r="M6" s="1174"/>
      <c r="O6" s="439"/>
    </row>
    <row r="7" spans="1:31">
      <c r="A7" s="438">
        <v>6</v>
      </c>
      <c r="B7" s="449"/>
      <c r="C7" s="449"/>
      <c r="D7" s="440"/>
      <c r="E7" s="440"/>
      <c r="F7" s="440"/>
      <c r="G7" s="440"/>
      <c r="H7" s="440"/>
      <c r="I7" s="440"/>
      <c r="J7" s="440"/>
      <c r="K7" s="440"/>
      <c r="L7" s="440"/>
      <c r="M7" s="450" t="str">
        <f>'Smmy LIT-TSTC Chrts'!$C$33</f>
        <v>FY 2022</v>
      </c>
      <c r="P7" s="451"/>
      <c r="Q7" s="442"/>
      <c r="R7" s="442"/>
      <c r="S7" s="442"/>
      <c r="T7" s="442"/>
      <c r="U7" s="442"/>
      <c r="AD7" s="439" t="s">
        <v>54</v>
      </c>
    </row>
    <row r="8" spans="1:31" ht="39.6">
      <c r="A8" s="438">
        <v>7</v>
      </c>
      <c r="B8" s="452" t="s">
        <v>70</v>
      </c>
      <c r="C8" s="452"/>
      <c r="D8" s="453" t="s">
        <v>30</v>
      </c>
      <c r="E8" s="453" t="s">
        <v>31</v>
      </c>
      <c r="F8" s="453" t="s">
        <v>22</v>
      </c>
      <c r="G8" s="453" t="s">
        <v>32</v>
      </c>
      <c r="H8" s="453" t="s">
        <v>33</v>
      </c>
      <c r="I8" s="453" t="s">
        <v>34</v>
      </c>
      <c r="J8" s="453" t="s">
        <v>35</v>
      </c>
      <c r="K8" s="453" t="s">
        <v>36</v>
      </c>
      <c r="L8" s="453" t="s">
        <v>37</v>
      </c>
      <c r="M8" s="453" t="s">
        <v>38</v>
      </c>
      <c r="P8" s="454"/>
      <c r="Q8" s="442"/>
      <c r="R8" s="442"/>
      <c r="S8" s="442"/>
      <c r="T8" s="442"/>
      <c r="U8" s="442"/>
    </row>
    <row r="9" spans="1:31">
      <c r="A9" s="438">
        <v>8</v>
      </c>
      <c r="B9" s="455" t="s">
        <v>0</v>
      </c>
      <c r="C9" s="455"/>
      <c r="D9" s="456"/>
      <c r="E9" s="456"/>
      <c r="F9" s="456"/>
      <c r="G9" s="456"/>
      <c r="H9" s="456"/>
      <c r="I9" s="456"/>
      <c r="J9" s="456"/>
      <c r="K9" s="456"/>
      <c r="L9" s="456"/>
      <c r="M9" s="456"/>
      <c r="P9" s="454"/>
      <c r="Q9" s="451"/>
      <c r="R9" s="451"/>
      <c r="S9" s="451"/>
      <c r="T9" s="451"/>
      <c r="U9" s="442"/>
    </row>
    <row r="10" spans="1:31" ht="12.75" customHeight="1">
      <c r="A10" s="438">
        <v>9</v>
      </c>
      <c r="B10" s="440" t="s">
        <v>1</v>
      </c>
      <c r="C10" s="440"/>
      <c r="D10" s="457">
        <f>Input!$M$14</f>
        <v>8652573</v>
      </c>
      <c r="E10" s="457">
        <f>Input!$N$14</f>
        <v>0</v>
      </c>
      <c r="F10" s="457">
        <f>Input!$O$14</f>
        <v>0</v>
      </c>
      <c r="G10" s="457">
        <f>Input!$P$14</f>
        <v>0</v>
      </c>
      <c r="H10" s="457">
        <f>Input!$Q$14</f>
        <v>0</v>
      </c>
      <c r="I10" s="457">
        <f>Input!$R$14</f>
        <v>0</v>
      </c>
      <c r="J10" s="457">
        <f>Input!$S$14</f>
        <v>0</v>
      </c>
      <c r="K10" s="457">
        <f>Input!$T$14</f>
        <v>0</v>
      </c>
      <c r="L10" s="457">
        <f>Input!$U$14</f>
        <v>0</v>
      </c>
      <c r="M10" s="458">
        <f t="shared" ref="M10:M15" si="0">D10+E10+F10+G10+H10+I10+J10+K10+L10</f>
        <v>8652573</v>
      </c>
      <c r="N10" s="440"/>
      <c r="O10" s="459"/>
      <c r="P10" s="1211" t="s">
        <v>201</v>
      </c>
      <c r="Q10" s="451"/>
      <c r="R10" s="451"/>
      <c r="S10" s="451"/>
      <c r="T10" s="451"/>
      <c r="U10" s="442"/>
      <c r="AC10" s="444"/>
      <c r="AD10" s="444"/>
      <c r="AE10" s="444"/>
    </row>
    <row r="11" spans="1:31">
      <c r="A11" s="438">
        <v>10</v>
      </c>
      <c r="B11" s="440" t="s">
        <v>2</v>
      </c>
      <c r="C11" s="440"/>
      <c r="D11" s="457">
        <f>Input!$V$14</f>
        <v>1238</v>
      </c>
      <c r="E11" s="457">
        <f>Input!$W$14</f>
        <v>0</v>
      </c>
      <c r="F11" s="457">
        <f>Input!$X$14</f>
        <v>0</v>
      </c>
      <c r="G11" s="457">
        <f>Input!$Y$14</f>
        <v>210344</v>
      </c>
      <c r="H11" s="457">
        <f>Input!$Z$14</f>
        <v>0</v>
      </c>
      <c r="I11" s="457">
        <f>Input!$AA$14</f>
        <v>0</v>
      </c>
      <c r="J11" s="457">
        <f>Input!$AB$14</f>
        <v>0</v>
      </c>
      <c r="K11" s="457">
        <f>Input!$AC$14</f>
        <v>0</v>
      </c>
      <c r="L11" s="457">
        <f>Input!$AD$14</f>
        <v>0</v>
      </c>
      <c r="M11" s="458">
        <f t="shared" si="0"/>
        <v>211582</v>
      </c>
      <c r="N11" s="440"/>
      <c r="O11" s="460"/>
      <c r="P11" s="1202"/>
      <c r="Q11" s="451"/>
      <c r="R11" s="451"/>
      <c r="S11" s="451"/>
      <c r="T11" s="451"/>
      <c r="U11" s="442"/>
      <c r="AC11" s="444"/>
      <c r="AD11" s="444"/>
      <c r="AE11" s="444"/>
    </row>
    <row r="12" spans="1:31" ht="12.75" hidden="1" customHeight="1">
      <c r="B12" s="440" t="s">
        <v>1365</v>
      </c>
      <c r="C12" s="440"/>
      <c r="D12" s="457"/>
      <c r="E12" s="457"/>
      <c r="F12" s="457"/>
      <c r="G12" s="457"/>
      <c r="H12" s="457"/>
      <c r="I12" s="457"/>
      <c r="J12" s="457"/>
      <c r="K12" s="457"/>
      <c r="L12" s="457"/>
      <c r="M12" s="458"/>
      <c r="N12" s="440"/>
      <c r="O12" s="460"/>
      <c r="P12" s="461"/>
      <c r="Q12" s="451"/>
      <c r="R12" s="451"/>
      <c r="S12" s="451"/>
      <c r="T12" s="451"/>
      <c r="U12" s="442"/>
      <c r="AC12" s="444"/>
      <c r="AD12" s="444"/>
      <c r="AE12" s="444"/>
    </row>
    <row r="13" spans="1:31">
      <c r="A13" s="438">
        <v>12</v>
      </c>
      <c r="B13" s="440" t="s">
        <v>1334</v>
      </c>
      <c r="C13" s="440"/>
      <c r="D13" s="457">
        <f>Input!$AN$14</f>
        <v>1501800</v>
      </c>
      <c r="E13" s="457">
        <f>Input!$AO$14</f>
        <v>0</v>
      </c>
      <c r="F13" s="457">
        <f>Input!$AP$14</f>
        <v>0</v>
      </c>
      <c r="G13" s="457">
        <f>Input!$AQ$14</f>
        <v>0</v>
      </c>
      <c r="H13" s="457">
        <f>Input!$AR$14</f>
        <v>0</v>
      </c>
      <c r="I13" s="457">
        <f>Input!$AS$14</f>
        <v>0</v>
      </c>
      <c r="J13" s="457">
        <f>Input!$AT$14</f>
        <v>0</v>
      </c>
      <c r="K13" s="457">
        <f>Input!$AU$14</f>
        <v>0</v>
      </c>
      <c r="L13" s="457">
        <f>Input!$AV$14</f>
        <v>0</v>
      </c>
      <c r="M13" s="458">
        <f t="shared" si="0"/>
        <v>1501800</v>
      </c>
      <c r="N13" s="440"/>
      <c r="O13" s="460" t="str">
        <f>IF(P13&lt;&gt;M13,"Out of Balance","Balanced")</f>
        <v>Out of Balance</v>
      </c>
      <c r="P13" s="462">
        <f>IFERROR(VLOOKUP($B$2,AMTLU,6,FALSE),0)</f>
        <v>866625</v>
      </c>
      <c r="Q13" s="451"/>
      <c r="R13" s="451"/>
      <c r="S13" s="451"/>
      <c r="T13" s="451"/>
      <c r="U13" s="442"/>
      <c r="AC13" s="444"/>
      <c r="AD13" s="444"/>
      <c r="AE13" s="444"/>
    </row>
    <row r="14" spans="1:31">
      <c r="A14" s="438">
        <v>13</v>
      </c>
      <c r="B14" s="440" t="s">
        <v>49</v>
      </c>
      <c r="C14" s="440"/>
      <c r="D14" s="457">
        <f>Input!$AW$14</f>
        <v>0</v>
      </c>
      <c r="E14" s="457">
        <f>Input!$AX$14</f>
        <v>0</v>
      </c>
      <c r="F14" s="457">
        <f>Input!$AY$14</f>
        <v>0</v>
      </c>
      <c r="G14" s="457">
        <f>Input!$AZ$14</f>
        <v>0</v>
      </c>
      <c r="H14" s="457">
        <f>Input!$BA$14</f>
        <v>0</v>
      </c>
      <c r="I14" s="457">
        <f>Input!$BB$14</f>
        <v>0</v>
      </c>
      <c r="J14" s="457">
        <f>Input!$BC$14</f>
        <v>0</v>
      </c>
      <c r="K14" s="457">
        <f>Input!$BD$14</f>
        <v>0</v>
      </c>
      <c r="L14" s="457">
        <f>Input!$BE$14</f>
        <v>0</v>
      </c>
      <c r="M14" s="458">
        <f t="shared" si="0"/>
        <v>0</v>
      </c>
      <c r="N14" s="440"/>
      <c r="O14" s="460"/>
      <c r="P14" s="463"/>
      <c r="Q14" s="451"/>
      <c r="R14" s="451"/>
      <c r="S14" s="451"/>
      <c r="T14" s="451"/>
      <c r="AC14" s="444"/>
      <c r="AD14" s="444"/>
      <c r="AE14" s="444"/>
    </row>
    <row r="15" spans="1:31" ht="15">
      <c r="A15" s="438">
        <v>14</v>
      </c>
      <c r="B15" s="464" t="s">
        <v>3</v>
      </c>
      <c r="C15" s="464"/>
      <c r="D15" s="465">
        <f t="shared" ref="D15:L15" si="1">SUM(D10:D14)</f>
        <v>10155611</v>
      </c>
      <c r="E15" s="465">
        <f t="shared" si="1"/>
        <v>0</v>
      </c>
      <c r="F15" s="465">
        <f t="shared" si="1"/>
        <v>0</v>
      </c>
      <c r="G15" s="465">
        <f t="shared" si="1"/>
        <v>210344</v>
      </c>
      <c r="H15" s="465">
        <f t="shared" si="1"/>
        <v>0</v>
      </c>
      <c r="I15" s="465">
        <f t="shared" si="1"/>
        <v>0</v>
      </c>
      <c r="J15" s="465">
        <f t="shared" si="1"/>
        <v>0</v>
      </c>
      <c r="K15" s="465">
        <f t="shared" si="1"/>
        <v>0</v>
      </c>
      <c r="L15" s="465">
        <f t="shared" si="1"/>
        <v>0</v>
      </c>
      <c r="M15" s="465">
        <f t="shared" si="0"/>
        <v>10365955</v>
      </c>
      <c r="N15" s="440"/>
      <c r="O15" s="446"/>
      <c r="P15" s="445"/>
      <c r="AC15" s="444"/>
      <c r="AD15" s="444"/>
      <c r="AE15" s="444"/>
    </row>
    <row r="16" spans="1:31" ht="15.6">
      <c r="A16" s="438">
        <v>15</v>
      </c>
      <c r="B16" s="440"/>
      <c r="C16" s="440"/>
      <c r="D16" s="458"/>
      <c r="E16" s="458"/>
      <c r="F16" s="458"/>
      <c r="G16" s="458"/>
      <c r="H16" s="458"/>
      <c r="I16" s="458"/>
      <c r="J16" s="458"/>
      <c r="K16" s="458"/>
      <c r="L16" s="458"/>
      <c r="M16" s="458"/>
      <c r="N16" s="440"/>
      <c r="O16" s="446"/>
      <c r="P16" s="466"/>
      <c r="Q16" s="451"/>
      <c r="R16" s="442"/>
      <c r="S16" s="442"/>
      <c r="T16" s="442"/>
      <c r="U16" s="442"/>
      <c r="V16" s="442"/>
      <c r="AC16" s="444"/>
      <c r="AD16" s="444"/>
      <c r="AE16" s="444"/>
    </row>
    <row r="17" spans="1:26" s="428" customFormat="1" ht="14.25" customHeight="1">
      <c r="A17" s="439">
        <v>16</v>
      </c>
      <c r="B17" s="467" t="s">
        <v>4</v>
      </c>
      <c r="C17" s="467"/>
      <c r="D17" s="458"/>
      <c r="E17" s="458"/>
      <c r="F17" s="458"/>
      <c r="G17" s="458"/>
      <c r="H17" s="458"/>
      <c r="I17" s="458"/>
      <c r="J17" s="458"/>
      <c r="K17" s="458"/>
      <c r="L17" s="458"/>
      <c r="M17" s="458"/>
      <c r="O17" s="468"/>
      <c r="P17" s="468"/>
      <c r="Q17" s="468"/>
      <c r="R17" s="468"/>
      <c r="S17" s="468"/>
      <c r="T17" s="442" t="s">
        <v>677</v>
      </c>
    </row>
    <row r="18" spans="1:26" s="428" customFormat="1" ht="13.5" customHeight="1" thickBot="1">
      <c r="A18" s="439"/>
      <c r="B18" s="469" t="s">
        <v>678</v>
      </c>
      <c r="C18" s="469"/>
      <c r="D18" s="465">
        <f t="shared" ref="D18:L18" si="2">D23-SUM(D19:D22)</f>
        <v>459913</v>
      </c>
      <c r="E18" s="465">
        <f t="shared" si="2"/>
        <v>3510662</v>
      </c>
      <c r="F18" s="465">
        <f t="shared" si="2"/>
        <v>0</v>
      </c>
      <c r="G18" s="465">
        <f t="shared" si="2"/>
        <v>0</v>
      </c>
      <c r="H18" s="465">
        <f t="shared" si="2"/>
        <v>0</v>
      </c>
      <c r="I18" s="465">
        <f t="shared" si="2"/>
        <v>0</v>
      </c>
      <c r="J18" s="465">
        <f t="shared" si="2"/>
        <v>0</v>
      </c>
      <c r="K18" s="465">
        <f t="shared" si="2"/>
        <v>0</v>
      </c>
      <c r="L18" s="465">
        <f t="shared" si="2"/>
        <v>0</v>
      </c>
      <c r="M18" s="465">
        <f t="shared" ref="M18:M29" si="3">D18+E18+F18+G18+H18+I18+J18+K18+L18</f>
        <v>3970575</v>
      </c>
      <c r="V18" s="458"/>
      <c r="X18" s="470"/>
    </row>
    <row r="19" spans="1:26" s="428" customFormat="1" ht="12.75" customHeight="1" thickTop="1" thickBot="1">
      <c r="A19" s="439"/>
      <c r="B19" s="428" t="s">
        <v>679</v>
      </c>
      <c r="D19" s="457">
        <f>Input!$BF$14</f>
        <v>-3938</v>
      </c>
      <c r="E19" s="457">
        <f>Input!$BG$14</f>
        <v>0</v>
      </c>
      <c r="F19" s="457">
        <f>Input!$BH$14</f>
        <v>0</v>
      </c>
      <c r="G19" s="457">
        <f>Input!$BI$14</f>
        <v>0</v>
      </c>
      <c r="H19" s="457">
        <f>Input!$BJ$14</f>
        <v>0</v>
      </c>
      <c r="I19" s="457">
        <f>Input!$BK$14</f>
        <v>0</v>
      </c>
      <c r="J19" s="457">
        <f>Input!$BL$14</f>
        <v>0</v>
      </c>
      <c r="K19" s="457">
        <f>Input!$BM$14</f>
        <v>0</v>
      </c>
      <c r="L19" s="457">
        <f>Input!$BN$14</f>
        <v>0</v>
      </c>
      <c r="M19" s="458">
        <f t="shared" si="3"/>
        <v>-3938</v>
      </c>
      <c r="O19" s="1185" t="s">
        <v>1277</v>
      </c>
      <c r="P19" s="1186"/>
      <c r="Q19" s="1186"/>
      <c r="R19" s="1187"/>
      <c r="T19" s="1194" t="s">
        <v>680</v>
      </c>
      <c r="U19" s="1195"/>
      <c r="V19" s="1195"/>
      <c r="W19" s="1195"/>
      <c r="X19" s="1196"/>
    </row>
    <row r="20" spans="1:26" s="428" customFormat="1" ht="12.75" customHeight="1" thickTop="1">
      <c r="A20" s="439"/>
      <c r="B20" s="428" t="s">
        <v>681</v>
      </c>
      <c r="D20" s="457">
        <f>Input!$BO$14</f>
        <v>0</v>
      </c>
      <c r="E20" s="457">
        <f>Input!$BP$14</f>
        <v>-6831</v>
      </c>
      <c r="F20" s="457">
        <f>Input!$BQ$14</f>
        <v>0</v>
      </c>
      <c r="G20" s="457">
        <f>Input!$BR$14</f>
        <v>0</v>
      </c>
      <c r="H20" s="457">
        <f>Input!$BS$14</f>
        <v>0</v>
      </c>
      <c r="I20" s="457">
        <f>Input!$BT$14</f>
        <v>0</v>
      </c>
      <c r="J20" s="457">
        <f>Input!$BU$14</f>
        <v>0</v>
      </c>
      <c r="K20" s="457">
        <f>Input!$BV$14</f>
        <v>0</v>
      </c>
      <c r="L20" s="457">
        <f>Input!$BW$14</f>
        <v>0</v>
      </c>
      <c r="M20" s="458">
        <f t="shared" si="3"/>
        <v>-6831</v>
      </c>
      <c r="O20" s="472" t="s">
        <v>187</v>
      </c>
      <c r="P20" s="473"/>
      <c r="Q20" s="473"/>
      <c r="R20" s="474"/>
      <c r="T20" s="475" t="s">
        <v>682</v>
      </c>
      <c r="X20" s="476"/>
    </row>
    <row r="21" spans="1:26" s="428" customFormat="1">
      <c r="A21" s="439"/>
      <c r="B21" s="428" t="s">
        <v>683</v>
      </c>
      <c r="D21" s="457">
        <f>Input!$BX$14</f>
        <v>0</v>
      </c>
      <c r="E21" s="457">
        <f>Input!$BY$14</f>
        <v>0</v>
      </c>
      <c r="F21" s="457">
        <f>Input!$BZ$14</f>
        <v>0</v>
      </c>
      <c r="G21" s="457">
        <f>Input!$CA$14</f>
        <v>0</v>
      </c>
      <c r="H21" s="457">
        <f>Input!$CB$14</f>
        <v>0</v>
      </c>
      <c r="I21" s="457">
        <f>Input!$CC$14</f>
        <v>0</v>
      </c>
      <c r="J21" s="457">
        <f>Input!$CD$14</f>
        <v>0</v>
      </c>
      <c r="K21" s="457">
        <f>Input!$CE$14</f>
        <v>0</v>
      </c>
      <c r="L21" s="457">
        <f>Input!$CF$14</f>
        <v>0</v>
      </c>
      <c r="M21" s="458">
        <f t="shared" si="3"/>
        <v>0</v>
      </c>
      <c r="O21" s="477"/>
      <c r="R21" s="478"/>
      <c r="T21" s="479" t="s">
        <v>684</v>
      </c>
      <c r="W21" s="480">
        <f>M44</f>
        <v>2256743</v>
      </c>
      <c r="X21" s="476"/>
      <c r="Z21" s="470"/>
    </row>
    <row r="22" spans="1:26" s="428" customFormat="1">
      <c r="A22" s="439"/>
      <c r="B22" s="428" t="s">
        <v>685</v>
      </c>
      <c r="D22" s="457">
        <f>Input!$CG$14</f>
        <v>0</v>
      </c>
      <c r="E22" s="457">
        <f>Input!$CH$14</f>
        <v>0</v>
      </c>
      <c r="F22" s="457">
        <f>Input!$CI$14</f>
        <v>0</v>
      </c>
      <c r="G22" s="457">
        <f>Input!$CJ$14</f>
        <v>0</v>
      </c>
      <c r="H22" s="457">
        <f>Input!$CK$14</f>
        <v>0</v>
      </c>
      <c r="I22" s="457">
        <f>Input!$CL$14</f>
        <v>0</v>
      </c>
      <c r="J22" s="457">
        <f>Input!$CM$14</f>
        <v>0</v>
      </c>
      <c r="K22" s="457">
        <f>Input!$CN$14</f>
        <v>0</v>
      </c>
      <c r="L22" s="457">
        <f>Input!$CO$14</f>
        <v>0</v>
      </c>
      <c r="M22" s="458">
        <f t="shared" si="3"/>
        <v>0</v>
      </c>
      <c r="N22" s="446"/>
      <c r="O22" s="477" t="s">
        <v>686</v>
      </c>
      <c r="Q22" s="470">
        <f>M23</f>
        <v>3959806</v>
      </c>
      <c r="R22" s="481"/>
      <c r="T22" s="479" t="s">
        <v>687</v>
      </c>
      <c r="W22" s="482">
        <f>R30*-1</f>
        <v>1703063</v>
      </c>
      <c r="X22" s="476"/>
    </row>
    <row r="23" spans="1:26" s="428" customFormat="1" ht="12.75" customHeight="1">
      <c r="A23" s="439"/>
      <c r="B23" s="469" t="s">
        <v>688</v>
      </c>
      <c r="C23" s="483"/>
      <c r="D23" s="484">
        <f>Input!$CP$14</f>
        <v>455975</v>
      </c>
      <c r="E23" s="484">
        <f>Input!$CQ$14</f>
        <v>3503831</v>
      </c>
      <c r="F23" s="484">
        <f>Input!$CR$14</f>
        <v>0</v>
      </c>
      <c r="G23" s="484">
        <f>Input!$CS$14</f>
        <v>0</v>
      </c>
      <c r="H23" s="484">
        <f>Input!$CT$14</f>
        <v>0</v>
      </c>
      <c r="I23" s="484">
        <f>Input!$CU$14</f>
        <v>0</v>
      </c>
      <c r="J23" s="484">
        <f>Input!$CV$14</f>
        <v>0</v>
      </c>
      <c r="K23" s="484">
        <f>Input!$CW$14</f>
        <v>0</v>
      </c>
      <c r="L23" s="484">
        <f>Input!$CX$14</f>
        <v>0</v>
      </c>
      <c r="M23" s="485">
        <f t="shared" si="3"/>
        <v>3959806</v>
      </c>
      <c r="O23" s="477"/>
      <c r="Q23" s="470"/>
      <c r="R23" s="481"/>
      <c r="T23" s="475" t="s">
        <v>1174</v>
      </c>
      <c r="X23" s="476">
        <f>SUM(W21:W22)</f>
        <v>3959806</v>
      </c>
      <c r="Z23" s="470"/>
    </row>
    <row r="24" spans="1:26" s="428" customFormat="1" ht="12.75" customHeight="1">
      <c r="A24" s="439"/>
      <c r="B24" s="428" t="s">
        <v>689</v>
      </c>
      <c r="C24" s="486"/>
      <c r="D24" s="457">
        <f>Input!$CY$14</f>
        <v>0</v>
      </c>
      <c r="E24" s="457">
        <f>Input!$CZ$14</f>
        <v>0</v>
      </c>
      <c r="F24" s="457">
        <f>Input!$DA$14</f>
        <v>0</v>
      </c>
      <c r="G24" s="457">
        <f>Input!$DB$14</f>
        <v>0</v>
      </c>
      <c r="H24" s="457">
        <f>Input!$DC$14</f>
        <v>0</v>
      </c>
      <c r="I24" s="457">
        <f>Input!$DD$14</f>
        <v>0</v>
      </c>
      <c r="J24" s="457">
        <f>Input!$DE$14</f>
        <v>0</v>
      </c>
      <c r="K24" s="457">
        <f>Input!$DF$14</f>
        <v>0</v>
      </c>
      <c r="L24" s="457">
        <f>Input!$DG$14</f>
        <v>0</v>
      </c>
      <c r="M24" s="487">
        <f t="shared" si="3"/>
        <v>0</v>
      </c>
      <c r="O24" s="488" t="s">
        <v>690</v>
      </c>
      <c r="Q24" s="458"/>
      <c r="R24" s="489">
        <f>SUM(M24:M28)</f>
        <v>-1703063</v>
      </c>
      <c r="T24" s="475"/>
      <c r="X24" s="476"/>
      <c r="Z24" s="470"/>
    </row>
    <row r="25" spans="1:26" s="428" customFormat="1" ht="12.75" customHeight="1">
      <c r="A25" s="439"/>
      <c r="B25" s="428" t="s">
        <v>691</v>
      </c>
      <c r="C25" s="486"/>
      <c r="D25" s="457">
        <f>Input!$DH$14</f>
        <v>0</v>
      </c>
      <c r="E25" s="457">
        <f>Input!$DI$14</f>
        <v>0</v>
      </c>
      <c r="F25" s="457">
        <f>Input!$DJ$14</f>
        <v>0</v>
      </c>
      <c r="G25" s="457">
        <f>Input!$DK$14</f>
        <v>0</v>
      </c>
      <c r="H25" s="457">
        <f>Input!$DL$14</f>
        <v>0</v>
      </c>
      <c r="I25" s="457">
        <f>Input!$DM$14</f>
        <v>0</v>
      </c>
      <c r="J25" s="457">
        <f>Input!$DN$14</f>
        <v>0</v>
      </c>
      <c r="K25" s="457">
        <f>Input!$DO$14</f>
        <v>0</v>
      </c>
      <c r="L25" s="457">
        <f>Input!$DP$14</f>
        <v>0</v>
      </c>
      <c r="M25" s="487">
        <f t="shared" si="3"/>
        <v>0</v>
      </c>
      <c r="O25" s="477"/>
      <c r="Q25" s="458"/>
      <c r="R25" s="489"/>
      <c r="T25" s="490" t="s">
        <v>692</v>
      </c>
      <c r="U25" s="491"/>
      <c r="V25" s="491"/>
      <c r="W25" s="492">
        <f>(M26+M39)*-1</f>
        <v>54895</v>
      </c>
      <c r="X25" s="476"/>
      <c r="Z25" s="470"/>
    </row>
    <row r="26" spans="1:26" s="428" customFormat="1" ht="12.75" customHeight="1">
      <c r="A26" s="439"/>
      <c r="B26" s="428" t="s">
        <v>693</v>
      </c>
      <c r="C26" s="486"/>
      <c r="D26" s="457">
        <f>Input!$DQ$14</f>
        <v>-54895</v>
      </c>
      <c r="E26" s="457">
        <f>Input!$DR$14</f>
        <v>0</v>
      </c>
      <c r="F26" s="457">
        <f>Input!$DS$14</f>
        <v>0</v>
      </c>
      <c r="G26" s="457">
        <f>Input!$DT$14</f>
        <v>0</v>
      </c>
      <c r="H26" s="457">
        <f>Input!$DU$14</f>
        <v>0</v>
      </c>
      <c r="I26" s="457">
        <f>Input!$DV$14</f>
        <v>0</v>
      </c>
      <c r="J26" s="457">
        <f>Input!$DW$14</f>
        <v>0</v>
      </c>
      <c r="K26" s="457">
        <f>Input!$DX$14</f>
        <v>0</v>
      </c>
      <c r="L26" s="457">
        <f>Input!$DY$14</f>
        <v>0</v>
      </c>
      <c r="M26" s="487">
        <f t="shared" si="3"/>
        <v>-54895</v>
      </c>
      <c r="O26" s="477" t="s">
        <v>694</v>
      </c>
      <c r="Q26" s="458">
        <f>M36</f>
        <v>0</v>
      </c>
      <c r="R26" s="493"/>
      <c r="T26" s="475" t="s">
        <v>695</v>
      </c>
      <c r="W26" s="494">
        <f>(M21+M34)*-1</f>
        <v>0</v>
      </c>
      <c r="X26" s="476"/>
      <c r="Z26" s="470"/>
    </row>
    <row r="27" spans="1:26" s="428" customFormat="1">
      <c r="A27" s="439"/>
      <c r="B27" s="428" t="s">
        <v>696</v>
      </c>
      <c r="C27" s="486"/>
      <c r="D27" s="457">
        <f>Input!$DZ$14</f>
        <v>0</v>
      </c>
      <c r="E27" s="457">
        <f>Input!$EA$14</f>
        <v>-143924</v>
      </c>
      <c r="F27" s="457">
        <f>Input!$EB$14</f>
        <v>0</v>
      </c>
      <c r="G27" s="457">
        <f>Input!$EC$14</f>
        <v>0</v>
      </c>
      <c r="H27" s="457">
        <f>Input!$ED$14</f>
        <v>0</v>
      </c>
      <c r="I27" s="457">
        <f>Input!$EE$14</f>
        <v>0</v>
      </c>
      <c r="J27" s="457">
        <f>Input!$EF$14</f>
        <v>0</v>
      </c>
      <c r="K27" s="457">
        <f>Input!$EG$14</f>
        <v>0</v>
      </c>
      <c r="L27" s="457">
        <f>Input!EH6</f>
        <v>0</v>
      </c>
      <c r="M27" s="487">
        <f t="shared" si="3"/>
        <v>-143924</v>
      </c>
      <c r="O27" s="477"/>
      <c r="Q27" s="458"/>
      <c r="R27" s="493"/>
      <c r="T27" s="479" t="s">
        <v>697</v>
      </c>
      <c r="U27" s="467"/>
      <c r="V27" s="467"/>
      <c r="W27" s="495">
        <f>SUM(W25:W26)</f>
        <v>54895</v>
      </c>
      <c r="X27" s="496"/>
    </row>
    <row r="28" spans="1:26" s="428" customFormat="1">
      <c r="A28" s="439"/>
      <c r="B28" s="428" t="s">
        <v>1375</v>
      </c>
      <c r="C28" s="486"/>
      <c r="D28" s="457">
        <f>Input!$EI$14</f>
        <v>-141214</v>
      </c>
      <c r="E28" s="457">
        <f>Input!$EJ$14</f>
        <v>-1363030</v>
      </c>
      <c r="F28" s="457">
        <f>Input!$EK$14</f>
        <v>0</v>
      </c>
      <c r="G28" s="457">
        <f>Input!$EL$14</f>
        <v>0</v>
      </c>
      <c r="H28" s="457">
        <f>Input!$EM$14</f>
        <v>0</v>
      </c>
      <c r="I28" s="457">
        <f>Input!$EN$14</f>
        <v>0</v>
      </c>
      <c r="J28" s="457">
        <f>Input!$EO$14</f>
        <v>0</v>
      </c>
      <c r="K28" s="457">
        <f>Input!$EP$14</f>
        <v>0</v>
      </c>
      <c r="L28" s="457">
        <f>Input!$EQ$14</f>
        <v>0</v>
      </c>
      <c r="M28" s="487">
        <f t="shared" si="3"/>
        <v>-1504244</v>
      </c>
      <c r="O28" s="488" t="s">
        <v>699</v>
      </c>
      <c r="Q28" s="458"/>
      <c r="R28" s="489">
        <f>SUM(M37:M41)</f>
        <v>0</v>
      </c>
      <c r="T28" s="475" t="s">
        <v>700</v>
      </c>
      <c r="W28" s="476">
        <f>(M27+M40)*-1</f>
        <v>143924</v>
      </c>
      <c r="X28" s="496"/>
      <c r="Z28" s="470"/>
    </row>
    <row r="29" spans="1:26" s="428" customFormat="1" ht="12" customHeight="1">
      <c r="A29" s="439"/>
      <c r="B29" s="497" t="s">
        <v>39</v>
      </c>
      <c r="C29" s="483"/>
      <c r="D29" s="465">
        <f t="shared" ref="D29:L29" si="4">SUM(D23:D28)</f>
        <v>259866</v>
      </c>
      <c r="E29" s="465">
        <f t="shared" si="4"/>
        <v>1996877</v>
      </c>
      <c r="F29" s="465">
        <f t="shared" si="4"/>
        <v>0</v>
      </c>
      <c r="G29" s="465">
        <f t="shared" si="4"/>
        <v>0</v>
      </c>
      <c r="H29" s="465">
        <f t="shared" si="4"/>
        <v>0</v>
      </c>
      <c r="I29" s="465">
        <f t="shared" si="4"/>
        <v>0</v>
      </c>
      <c r="J29" s="465">
        <f t="shared" si="4"/>
        <v>0</v>
      </c>
      <c r="K29" s="465">
        <f t="shared" si="4"/>
        <v>0</v>
      </c>
      <c r="L29" s="465">
        <f t="shared" si="4"/>
        <v>0</v>
      </c>
      <c r="M29" s="465">
        <f t="shared" si="3"/>
        <v>2256743</v>
      </c>
      <c r="O29" s="488"/>
      <c r="Q29" s="458"/>
      <c r="R29" s="498"/>
      <c r="T29" s="475" t="s">
        <v>701</v>
      </c>
      <c r="W29" s="494">
        <f>(M22+M35)*-1</f>
        <v>0</v>
      </c>
      <c r="X29" s="496"/>
    </row>
    <row r="30" spans="1:26" s="428" customFormat="1" ht="16.5" customHeight="1">
      <c r="A30" s="439"/>
      <c r="C30" s="486"/>
      <c r="D30" s="486"/>
      <c r="E30" s="486"/>
      <c r="F30" s="486"/>
      <c r="G30" s="486"/>
      <c r="H30" s="486"/>
      <c r="I30" s="486"/>
      <c r="J30" s="486"/>
      <c r="K30" s="486"/>
      <c r="L30" s="486"/>
      <c r="M30" s="487"/>
      <c r="O30" s="499" t="s">
        <v>188</v>
      </c>
      <c r="P30" s="500"/>
      <c r="Q30" s="501">
        <f>Q26+Q22</f>
        <v>3959806</v>
      </c>
      <c r="R30" s="502">
        <f>R28+R24</f>
        <v>-1703063</v>
      </c>
      <c r="T30" s="479" t="s">
        <v>702</v>
      </c>
      <c r="U30" s="467"/>
      <c r="V30" s="467"/>
      <c r="W30" s="495">
        <f>SUM(W28:W29)</f>
        <v>143924</v>
      </c>
      <c r="X30" s="496"/>
    </row>
    <row r="31" spans="1:26" s="428" customFormat="1" ht="12.75" customHeight="1">
      <c r="A31" s="439"/>
      <c r="B31" s="469" t="s">
        <v>703</v>
      </c>
      <c r="C31" s="469"/>
      <c r="D31" s="465">
        <f t="shared" ref="D31:L31" si="5">D36-SUM(D32:D35)</f>
        <v>0</v>
      </c>
      <c r="E31" s="465">
        <f t="shared" si="5"/>
        <v>0</v>
      </c>
      <c r="F31" s="465">
        <f t="shared" si="5"/>
        <v>0</v>
      </c>
      <c r="G31" s="465">
        <f t="shared" si="5"/>
        <v>0</v>
      </c>
      <c r="H31" s="465">
        <f t="shared" si="5"/>
        <v>0</v>
      </c>
      <c r="I31" s="465">
        <f t="shared" si="5"/>
        <v>0</v>
      </c>
      <c r="J31" s="465">
        <f t="shared" si="5"/>
        <v>0</v>
      </c>
      <c r="K31" s="465">
        <f t="shared" si="5"/>
        <v>0</v>
      </c>
      <c r="L31" s="465">
        <f t="shared" si="5"/>
        <v>0</v>
      </c>
      <c r="M31" s="465">
        <f t="shared" ref="M31:M42" si="6">D31+E31+F31+G31+H31+I31+J31+K31+L31</f>
        <v>0</v>
      </c>
      <c r="O31" s="477" t="s">
        <v>189</v>
      </c>
      <c r="Q31" s="446"/>
      <c r="R31" s="481"/>
      <c r="T31" s="503" t="s">
        <v>704</v>
      </c>
      <c r="U31" s="504"/>
      <c r="V31" s="504"/>
      <c r="W31" s="505">
        <f>W27+W30</f>
        <v>198819</v>
      </c>
      <c r="X31" s="476"/>
      <c r="Z31" s="470"/>
    </row>
    <row r="32" spans="1:26" s="428" customFormat="1" ht="12.75" customHeight="1">
      <c r="A32" s="439"/>
      <c r="B32" s="428" t="s">
        <v>679</v>
      </c>
      <c r="D32" s="457">
        <f>Input!$ER$14</f>
        <v>0</v>
      </c>
      <c r="E32" s="457">
        <f>Input!$ES$14</f>
        <v>0</v>
      </c>
      <c r="F32" s="457">
        <f>Input!$ET$14</f>
        <v>0</v>
      </c>
      <c r="G32" s="457">
        <f>Input!$EU$14</f>
        <v>0</v>
      </c>
      <c r="H32" s="457">
        <f>Input!$EV$14</f>
        <v>0</v>
      </c>
      <c r="I32" s="457">
        <f>Input!$EW$14</f>
        <v>0</v>
      </c>
      <c r="J32" s="457">
        <f>Input!$EX$14</f>
        <v>0</v>
      </c>
      <c r="K32" s="457">
        <f>Input!$EY$14</f>
        <v>0</v>
      </c>
      <c r="L32" s="457">
        <f>Input!$EZ$14</f>
        <v>0</v>
      </c>
      <c r="M32" s="487">
        <f t="shared" si="6"/>
        <v>0</v>
      </c>
      <c r="O32" s="506" t="s">
        <v>1278</v>
      </c>
      <c r="P32" s="437"/>
      <c r="Q32" s="507">
        <f>Input!$SQ$14</f>
        <v>3959806</v>
      </c>
      <c r="R32" s="508"/>
      <c r="T32" s="475"/>
      <c r="X32" s="476"/>
      <c r="Z32" s="470"/>
    </row>
    <row r="33" spans="1:31" s="428" customFormat="1">
      <c r="A33" s="439"/>
      <c r="B33" s="428" t="s">
        <v>681</v>
      </c>
      <c r="D33" s="457">
        <f>Input!$FA$14</f>
        <v>0</v>
      </c>
      <c r="E33" s="457">
        <f>Input!$FB$14</f>
        <v>0</v>
      </c>
      <c r="F33" s="457">
        <f>Input!$FC$14</f>
        <v>0</v>
      </c>
      <c r="G33" s="457">
        <f>Input!$FD$14</f>
        <v>0</v>
      </c>
      <c r="H33" s="457">
        <f>Input!$FE$14</f>
        <v>0</v>
      </c>
      <c r="I33" s="457">
        <f>Input!$FF$14</f>
        <v>0</v>
      </c>
      <c r="J33" s="457">
        <f>Input!$FG$14</f>
        <v>0</v>
      </c>
      <c r="K33" s="457">
        <f>Input!$FH$14</f>
        <v>0</v>
      </c>
      <c r="L33" s="457">
        <f>Input!$FI$14</f>
        <v>0</v>
      </c>
      <c r="M33" s="487">
        <f t="shared" si="6"/>
        <v>0</v>
      </c>
      <c r="O33" s="506"/>
      <c r="P33" s="437"/>
      <c r="Q33" s="458"/>
      <c r="R33" s="508"/>
      <c r="T33" s="475" t="s">
        <v>705</v>
      </c>
      <c r="W33" s="470">
        <f>(M19+M32)*-1</f>
        <v>3938</v>
      </c>
      <c r="X33" s="476"/>
    </row>
    <row r="34" spans="1:31" s="428" customFormat="1">
      <c r="A34" s="439"/>
      <c r="B34" s="428" t="s">
        <v>683</v>
      </c>
      <c r="D34" s="457">
        <f>Input!$FJ$14</f>
        <v>0</v>
      </c>
      <c r="E34" s="457">
        <f>Input!$FK$14</f>
        <v>0</v>
      </c>
      <c r="F34" s="457">
        <f>Input!$FL$14</f>
        <v>0</v>
      </c>
      <c r="G34" s="457">
        <f>Input!$FM$14</f>
        <v>0</v>
      </c>
      <c r="H34" s="457">
        <f>Input!$FN$14</f>
        <v>0</v>
      </c>
      <c r="I34" s="457">
        <f>Input!$FO$14</f>
        <v>0</v>
      </c>
      <c r="J34" s="457">
        <f>Input!$FP$14</f>
        <v>0</v>
      </c>
      <c r="K34" s="457">
        <f>Input!$FQ$14</f>
        <v>0</v>
      </c>
      <c r="L34" s="457">
        <f>Input!$FR$14</f>
        <v>0</v>
      </c>
      <c r="M34" s="487">
        <f t="shared" si="6"/>
        <v>0</v>
      </c>
      <c r="O34" s="509" t="s">
        <v>1279</v>
      </c>
      <c r="P34" s="510"/>
      <c r="Q34" s="428" t="s">
        <v>190</v>
      </c>
      <c r="R34" s="511">
        <f>Input!$SR$14</f>
        <v>-1703063</v>
      </c>
      <c r="T34" s="475" t="s">
        <v>706</v>
      </c>
      <c r="W34" s="512">
        <f>(M24+M37)*-1</f>
        <v>0</v>
      </c>
      <c r="X34" s="476"/>
    </row>
    <row r="35" spans="1:31" s="428" customFormat="1" ht="13.8" thickBot="1">
      <c r="A35" s="439"/>
      <c r="B35" s="428" t="s">
        <v>685</v>
      </c>
      <c r="D35" s="457">
        <f>Input!$FS$14</f>
        <v>0</v>
      </c>
      <c r="E35" s="457">
        <f>Input!$FT$14</f>
        <v>0</v>
      </c>
      <c r="F35" s="457">
        <f>Input!$FU$14</f>
        <v>0</v>
      </c>
      <c r="G35" s="457">
        <f>Input!$FV$14</f>
        <v>0</v>
      </c>
      <c r="H35" s="457">
        <f>Input!$FW$14</f>
        <v>0</v>
      </c>
      <c r="I35" s="457">
        <f>Input!$FX$14</f>
        <v>0</v>
      </c>
      <c r="J35" s="457">
        <f>Input!$FY$14</f>
        <v>0</v>
      </c>
      <c r="K35" s="457">
        <f>Input!$FZ$14</f>
        <v>0</v>
      </c>
      <c r="L35" s="457">
        <f>Input!$GA$14</f>
        <v>0</v>
      </c>
      <c r="M35" s="487">
        <f t="shared" si="6"/>
        <v>0</v>
      </c>
      <c r="O35" s="513" t="s">
        <v>191</v>
      </c>
      <c r="P35" s="514"/>
      <c r="Q35" s="515">
        <f>Q30-Q32</f>
        <v>0</v>
      </c>
      <c r="R35" s="516">
        <f>R30-R34</f>
        <v>0</v>
      </c>
      <c r="T35" s="479" t="s">
        <v>707</v>
      </c>
      <c r="U35" s="467"/>
      <c r="V35" s="467"/>
      <c r="W35" s="480">
        <f>SUM(W33:W34)</f>
        <v>3938</v>
      </c>
      <c r="X35" s="496"/>
    </row>
    <row r="36" spans="1:31" s="428" customFormat="1" ht="13.8" thickTop="1">
      <c r="A36" s="439"/>
      <c r="B36" s="469" t="s">
        <v>708</v>
      </c>
      <c r="C36" s="483"/>
      <c r="D36" s="484">
        <f>Input!$GB$14</f>
        <v>0</v>
      </c>
      <c r="E36" s="484">
        <f>Input!$GC$14</f>
        <v>0</v>
      </c>
      <c r="F36" s="484">
        <f>Input!$GD$14</f>
        <v>0</v>
      </c>
      <c r="G36" s="484">
        <f>Input!$GE$14</f>
        <v>0</v>
      </c>
      <c r="H36" s="484">
        <f>Input!$GF$14</f>
        <v>0</v>
      </c>
      <c r="I36" s="484">
        <f>Input!$GG$14</f>
        <v>0</v>
      </c>
      <c r="J36" s="484">
        <f>Input!$GH$14</f>
        <v>0</v>
      </c>
      <c r="K36" s="484">
        <f>Input!$GI$14</f>
        <v>0</v>
      </c>
      <c r="L36" s="484">
        <f>Input!$GJ$14</f>
        <v>0</v>
      </c>
      <c r="M36" s="485">
        <f t="shared" si="6"/>
        <v>0</v>
      </c>
      <c r="Q36" s="517" t="str">
        <f>IF(Q30&lt;&gt;Q32,"Out of Balance","Balanced")</f>
        <v>Balanced</v>
      </c>
      <c r="R36" s="517" t="str">
        <f>IF(R30&lt;&gt;R34,"Out of Balance","Balanced")</f>
        <v>Balanced</v>
      </c>
      <c r="T36" s="475" t="s">
        <v>709</v>
      </c>
      <c r="W36" s="470">
        <f>(M20+M33)*-1</f>
        <v>6831</v>
      </c>
      <c r="X36" s="476"/>
    </row>
    <row r="37" spans="1:31" s="428" customFormat="1">
      <c r="A37" s="439"/>
      <c r="B37" s="428" t="s">
        <v>689</v>
      </c>
      <c r="C37" s="486"/>
      <c r="D37" s="457">
        <f>Input!$GK$14</f>
        <v>0</v>
      </c>
      <c r="E37" s="457">
        <f>Input!$GL$14</f>
        <v>0</v>
      </c>
      <c r="F37" s="457">
        <f>Input!$GM$14</f>
        <v>0</v>
      </c>
      <c r="G37" s="457">
        <f>Input!$GN$14</f>
        <v>0</v>
      </c>
      <c r="H37" s="457">
        <f>Input!$GO$14</f>
        <v>0</v>
      </c>
      <c r="I37" s="457">
        <f>Input!$GP$14</f>
        <v>0</v>
      </c>
      <c r="J37" s="457">
        <f>Input!$GQ$14</f>
        <v>0</v>
      </c>
      <c r="K37" s="457">
        <f>Input!$GR$14</f>
        <v>0</v>
      </c>
      <c r="L37" s="457">
        <f>Input!$GS$14</f>
        <v>0</v>
      </c>
      <c r="M37" s="487">
        <f t="shared" si="6"/>
        <v>0</v>
      </c>
      <c r="T37" s="475" t="s">
        <v>710</v>
      </c>
      <c r="W37" s="512">
        <f>(M25+M38)*-1</f>
        <v>0</v>
      </c>
      <c r="X37" s="496"/>
    </row>
    <row r="38" spans="1:31" s="428" customFormat="1">
      <c r="A38" s="439"/>
      <c r="B38" s="428" t="s">
        <v>691</v>
      </c>
      <c r="C38" s="486"/>
      <c r="D38" s="457">
        <f>Input!$GT$14</f>
        <v>0</v>
      </c>
      <c r="E38" s="457">
        <f>Input!$GU$14</f>
        <v>0</v>
      </c>
      <c r="F38" s="457">
        <f>Input!$GV$14</f>
        <v>0</v>
      </c>
      <c r="G38" s="457">
        <f>Input!$GW$14</f>
        <v>0</v>
      </c>
      <c r="H38" s="457">
        <f>Input!$GX$14</f>
        <v>0</v>
      </c>
      <c r="I38" s="457">
        <f>Input!$GY$14</f>
        <v>0</v>
      </c>
      <c r="J38" s="457">
        <f>Input!$GZ$14</f>
        <v>0</v>
      </c>
      <c r="K38" s="457">
        <f>Input!$HA$14</f>
        <v>0</v>
      </c>
      <c r="L38" s="457">
        <f>Input!$HB$14</f>
        <v>0</v>
      </c>
      <c r="M38" s="487">
        <f t="shared" si="6"/>
        <v>0</v>
      </c>
      <c r="T38" s="479" t="s">
        <v>711</v>
      </c>
      <c r="U38" s="467"/>
      <c r="V38" s="467"/>
      <c r="W38" s="480">
        <f>SUM(W36:W37)</f>
        <v>6831</v>
      </c>
      <c r="X38" s="476"/>
    </row>
    <row r="39" spans="1:31" s="428" customFormat="1">
      <c r="A39" s="439"/>
      <c r="B39" s="428" t="s">
        <v>693</v>
      </c>
      <c r="C39" s="486"/>
      <c r="D39" s="457">
        <f>Input!$HC$14</f>
        <v>0</v>
      </c>
      <c r="E39" s="457">
        <f>Input!$HD$14</f>
        <v>0</v>
      </c>
      <c r="F39" s="457">
        <f>Input!$HE$14</f>
        <v>0</v>
      </c>
      <c r="G39" s="457">
        <f>Input!$HF$14</f>
        <v>0</v>
      </c>
      <c r="H39" s="457">
        <f>Input!$HG$14</f>
        <v>0</v>
      </c>
      <c r="I39" s="457">
        <f>Input!$HH$14</f>
        <v>0</v>
      </c>
      <c r="J39" s="457">
        <f>Input!$HI$14</f>
        <v>0</v>
      </c>
      <c r="K39" s="457">
        <f>Input!$HJ$14</f>
        <v>0</v>
      </c>
      <c r="L39" s="457">
        <f>Input!$HK$14</f>
        <v>0</v>
      </c>
      <c r="M39" s="487">
        <f t="shared" si="6"/>
        <v>0</v>
      </c>
      <c r="T39" s="475" t="s">
        <v>712</v>
      </c>
      <c r="W39" s="470"/>
      <c r="X39" s="476">
        <f>W38+W35</f>
        <v>10769</v>
      </c>
    </row>
    <row r="40" spans="1:31" s="428" customFormat="1">
      <c r="A40" s="439"/>
      <c r="B40" s="428" t="s">
        <v>696</v>
      </c>
      <c r="C40" s="486"/>
      <c r="D40" s="457">
        <f>Input!$HL$14</f>
        <v>0</v>
      </c>
      <c r="E40" s="457">
        <f>Input!$HM$14</f>
        <v>0</v>
      </c>
      <c r="F40" s="457">
        <f>Input!$HN$14</f>
        <v>0</v>
      </c>
      <c r="G40" s="457">
        <f>Input!$HO$14</f>
        <v>0</v>
      </c>
      <c r="H40" s="457">
        <f>Input!$HP$14</f>
        <v>0</v>
      </c>
      <c r="I40" s="457">
        <f>Input!$HQ$14</f>
        <v>0</v>
      </c>
      <c r="J40" s="457">
        <f>Input!$HR$14</f>
        <v>0</v>
      </c>
      <c r="K40" s="457">
        <f>Input!$HS$14</f>
        <v>0</v>
      </c>
      <c r="L40" s="457">
        <f>Input!$HT$14</f>
        <v>0</v>
      </c>
      <c r="M40" s="487">
        <f t="shared" si="6"/>
        <v>0</v>
      </c>
      <c r="T40" s="475"/>
      <c r="X40" s="496"/>
    </row>
    <row r="41" spans="1:31" s="428" customFormat="1">
      <c r="A41" s="439"/>
      <c r="B41" s="428" t="s">
        <v>1375</v>
      </c>
      <c r="C41" s="486"/>
      <c r="D41" s="457">
        <f>Input!$HU$14</f>
        <v>0</v>
      </c>
      <c r="E41" s="457">
        <f>Input!$HV$14</f>
        <v>0</v>
      </c>
      <c r="F41" s="457">
        <f>Input!$HW$14</f>
        <v>0</v>
      </c>
      <c r="G41" s="457">
        <f>Input!$HX$14</f>
        <v>0</v>
      </c>
      <c r="H41" s="457">
        <f>Input!$HY$14</f>
        <v>0</v>
      </c>
      <c r="I41" s="457">
        <f>Input!$HZ$14</f>
        <v>0</v>
      </c>
      <c r="J41" s="457">
        <f>Input!$IA$14</f>
        <v>0</v>
      </c>
      <c r="K41" s="457">
        <f>Input!$IB$14</f>
        <v>0</v>
      </c>
      <c r="L41" s="457">
        <f>Input!$IC$14</f>
        <v>0</v>
      </c>
      <c r="M41" s="487">
        <f t="shared" si="6"/>
        <v>0</v>
      </c>
      <c r="T41" s="475" t="s">
        <v>695</v>
      </c>
      <c r="W41" s="470">
        <f>(M21+M34)*-1</f>
        <v>0</v>
      </c>
      <c r="X41" s="476"/>
    </row>
    <row r="42" spans="1:31" s="428" customFormat="1">
      <c r="A42" s="439"/>
      <c r="B42" s="497" t="s">
        <v>40</v>
      </c>
      <c r="C42" s="483"/>
      <c r="D42" s="465">
        <f t="shared" ref="D42:L42" si="7">SUM(D36:D41)</f>
        <v>0</v>
      </c>
      <c r="E42" s="465">
        <f t="shared" si="7"/>
        <v>0</v>
      </c>
      <c r="F42" s="465">
        <f t="shared" si="7"/>
        <v>0</v>
      </c>
      <c r="G42" s="465">
        <f t="shared" si="7"/>
        <v>0</v>
      </c>
      <c r="H42" s="465">
        <f t="shared" si="7"/>
        <v>0</v>
      </c>
      <c r="I42" s="465">
        <f t="shared" si="7"/>
        <v>0</v>
      </c>
      <c r="J42" s="465">
        <f t="shared" si="7"/>
        <v>0</v>
      </c>
      <c r="K42" s="465">
        <f t="shared" si="7"/>
        <v>0</v>
      </c>
      <c r="L42" s="465">
        <f t="shared" si="7"/>
        <v>0</v>
      </c>
      <c r="M42" s="465">
        <f t="shared" si="6"/>
        <v>0</v>
      </c>
      <c r="T42" s="475" t="s">
        <v>701</v>
      </c>
      <c r="W42" s="512">
        <f>(M22+M35)*-1</f>
        <v>0</v>
      </c>
      <c r="X42" s="476"/>
    </row>
    <row r="43" spans="1:31" s="428" customFormat="1">
      <c r="A43" s="439"/>
      <c r="C43" s="486"/>
      <c r="D43" s="486"/>
      <c r="E43" s="486"/>
      <c r="F43" s="486"/>
      <c r="G43" s="486"/>
      <c r="H43" s="486"/>
      <c r="I43" s="486"/>
      <c r="J43" s="486"/>
      <c r="K43" s="486"/>
      <c r="L43" s="486"/>
      <c r="M43" s="487"/>
      <c r="T43" s="479" t="s">
        <v>713</v>
      </c>
      <c r="U43" s="467"/>
      <c r="V43" s="467"/>
      <c r="W43" s="480">
        <f>SUM(W41:W42)</f>
        <v>0</v>
      </c>
      <c r="X43" s="496"/>
    </row>
    <row r="44" spans="1:31" s="428" customFormat="1" ht="13.5" customHeight="1">
      <c r="A44" s="439"/>
      <c r="B44" s="497" t="s">
        <v>714</v>
      </c>
      <c r="C44" s="483"/>
      <c r="D44" s="465">
        <f t="shared" ref="D44:L44" si="8">D42+D29</f>
        <v>259866</v>
      </c>
      <c r="E44" s="465">
        <f t="shared" si="8"/>
        <v>1996877</v>
      </c>
      <c r="F44" s="465">
        <f t="shared" si="8"/>
        <v>0</v>
      </c>
      <c r="G44" s="465">
        <f t="shared" si="8"/>
        <v>0</v>
      </c>
      <c r="H44" s="465">
        <f t="shared" si="8"/>
        <v>0</v>
      </c>
      <c r="I44" s="465">
        <f t="shared" si="8"/>
        <v>0</v>
      </c>
      <c r="J44" s="465">
        <f t="shared" si="8"/>
        <v>0</v>
      </c>
      <c r="K44" s="465">
        <f t="shared" si="8"/>
        <v>0</v>
      </c>
      <c r="L44" s="465">
        <f t="shared" si="8"/>
        <v>0</v>
      </c>
      <c r="M44" s="465">
        <f>D44+E44+F44+G44+H44+I44+J44+K44+L44</f>
        <v>2256743</v>
      </c>
      <c r="T44" s="475"/>
      <c r="X44" s="476"/>
    </row>
    <row r="45" spans="1:31">
      <c r="A45" s="438">
        <v>28</v>
      </c>
      <c r="B45" s="440"/>
      <c r="C45" s="440"/>
      <c r="D45" s="458"/>
      <c r="E45" s="458"/>
      <c r="F45" s="458"/>
      <c r="G45" s="458"/>
      <c r="H45" s="458"/>
      <c r="I45" s="458"/>
      <c r="J45" s="458"/>
      <c r="K45" s="458"/>
      <c r="L45" s="458"/>
      <c r="M45" s="458"/>
      <c r="N45" s="440"/>
      <c r="T45" s="475" t="s">
        <v>706</v>
      </c>
      <c r="W45" s="470">
        <f>(M24+M37)*-1</f>
        <v>0</v>
      </c>
      <c r="X45" s="476"/>
      <c r="AC45" s="444"/>
      <c r="AD45" s="444"/>
      <c r="AE45" s="444"/>
    </row>
    <row r="46" spans="1:31">
      <c r="A46" s="438">
        <v>29</v>
      </c>
      <c r="B46" s="449" t="s">
        <v>6</v>
      </c>
      <c r="C46" s="449"/>
      <c r="D46" s="458"/>
      <c r="E46" s="458"/>
      <c r="F46" s="458"/>
      <c r="G46" s="458"/>
      <c r="H46" s="458"/>
      <c r="I46" s="458"/>
      <c r="J46" s="458"/>
      <c r="K46" s="458"/>
      <c r="L46" s="458"/>
      <c r="M46" s="458"/>
      <c r="N46" s="440"/>
      <c r="T46" s="475" t="s">
        <v>710</v>
      </c>
      <c r="W46" s="512">
        <f>(M25+M38)*-1</f>
        <v>0</v>
      </c>
      <c r="X46" s="476"/>
      <c r="AC46" s="444"/>
      <c r="AD46" s="444"/>
      <c r="AE46" s="444"/>
    </row>
    <row r="47" spans="1:31">
      <c r="A47" s="438">
        <v>30</v>
      </c>
      <c r="B47" s="464" t="s">
        <v>7</v>
      </c>
      <c r="C47" s="464"/>
      <c r="D47" s="518">
        <f>Input!$ID$14</f>
        <v>0</v>
      </c>
      <c r="E47" s="518">
        <f>Input!$IE$14</f>
        <v>0</v>
      </c>
      <c r="F47" s="518">
        <f>Input!$IF$14</f>
        <v>0</v>
      </c>
      <c r="G47" s="518">
        <f>Input!$IG$14</f>
        <v>2642594</v>
      </c>
      <c r="H47" s="518">
        <f>Input!$IH$14</f>
        <v>0</v>
      </c>
      <c r="I47" s="518">
        <f>Input!$II$14</f>
        <v>0</v>
      </c>
      <c r="J47" s="518">
        <f>Input!$IJ$14</f>
        <v>0</v>
      </c>
      <c r="K47" s="518">
        <f>Input!$IK$14</f>
        <v>0</v>
      </c>
      <c r="L47" s="518">
        <f>Input!$IL$14</f>
        <v>0</v>
      </c>
      <c r="M47" s="465">
        <f>D47+E47+F47+G47+H47+I47+J47+K47+L47</f>
        <v>2642594</v>
      </c>
      <c r="N47" s="440"/>
      <c r="T47" s="479" t="s">
        <v>715</v>
      </c>
      <c r="U47" s="467"/>
      <c r="V47" s="467"/>
      <c r="W47" s="480">
        <f>SUM(W45:W46)</f>
        <v>0</v>
      </c>
      <c r="X47" s="496"/>
      <c r="AC47" s="444"/>
      <c r="AD47" s="444"/>
      <c r="AE47" s="444"/>
    </row>
    <row r="48" spans="1:31">
      <c r="A48" s="438">
        <v>31</v>
      </c>
      <c r="B48" s="440"/>
      <c r="C48" s="440"/>
      <c r="D48" s="458"/>
      <c r="E48" s="458"/>
      <c r="F48" s="458"/>
      <c r="G48" s="458"/>
      <c r="H48" s="458"/>
      <c r="I48" s="458"/>
      <c r="J48" s="458"/>
      <c r="K48" s="458"/>
      <c r="L48" s="458"/>
      <c r="M48" s="458"/>
      <c r="N48" s="440"/>
      <c r="T48" s="475"/>
      <c r="X48" s="505">
        <f>W43-W47</f>
        <v>0</v>
      </c>
      <c r="AC48" s="444"/>
      <c r="AD48" s="444"/>
      <c r="AE48" s="444"/>
    </row>
    <row r="49" spans="1:31">
      <c r="A49" s="438">
        <v>32</v>
      </c>
      <c r="B49" s="449" t="s">
        <v>8</v>
      </c>
      <c r="C49" s="449"/>
      <c r="D49" s="458"/>
      <c r="E49" s="458"/>
      <c r="F49" s="458"/>
      <c r="G49" s="458"/>
      <c r="H49" s="458"/>
      <c r="I49" s="458"/>
      <c r="J49" s="458"/>
      <c r="K49" s="458"/>
      <c r="L49" s="458"/>
      <c r="M49" s="458"/>
      <c r="N49" s="440"/>
      <c r="O49" s="446"/>
      <c r="T49" s="519" t="s">
        <v>186</v>
      </c>
      <c r="U49" s="504"/>
      <c r="V49" s="520"/>
      <c r="W49" s="520"/>
      <c r="X49" s="505">
        <f>SUM(X23:X48)</f>
        <v>3970575</v>
      </c>
      <c r="AC49" s="444"/>
      <c r="AD49" s="444"/>
      <c r="AE49" s="444"/>
    </row>
    <row r="50" spans="1:31">
      <c r="A50" s="438">
        <v>33</v>
      </c>
      <c r="B50" s="440" t="s">
        <v>42</v>
      </c>
      <c r="C50" s="440"/>
      <c r="D50" s="457">
        <f>Input!$IM$14</f>
        <v>0</v>
      </c>
      <c r="E50" s="457">
        <f>Input!$IN$14</f>
        <v>0</v>
      </c>
      <c r="F50" s="457">
        <f>Input!$IO$14</f>
        <v>0</v>
      </c>
      <c r="G50" s="457">
        <f>Input!$IP$14</f>
        <v>0</v>
      </c>
      <c r="H50" s="457">
        <f>Input!$IQ$14</f>
        <v>-75</v>
      </c>
      <c r="I50" s="457">
        <f>Input!$IR$14</f>
        <v>0</v>
      </c>
      <c r="J50" s="457">
        <f>Input!$IS$14</f>
        <v>120</v>
      </c>
      <c r="K50" s="457">
        <f>Input!$IT$14</f>
        <v>0</v>
      </c>
      <c r="L50" s="457">
        <f>Input!$IU$14</f>
        <v>0</v>
      </c>
      <c r="M50" s="458">
        <f t="shared" ref="M50:M57" si="9">D50+E50+F50+G50+H50+I50+J50+K50+L50</f>
        <v>45</v>
      </c>
      <c r="N50" s="440"/>
      <c r="O50" s="446"/>
      <c r="U50" s="521"/>
      <c r="AC50" s="444"/>
      <c r="AD50" s="444"/>
      <c r="AE50" s="444"/>
    </row>
    <row r="51" spans="1:31">
      <c r="A51" s="438">
        <v>34</v>
      </c>
      <c r="B51" s="440" t="s">
        <v>9</v>
      </c>
      <c r="C51" s="440"/>
      <c r="D51" s="457">
        <f>Input!$IV$14</f>
        <v>0</v>
      </c>
      <c r="E51" s="457">
        <f>Input!$IW$14</f>
        <v>0</v>
      </c>
      <c r="F51" s="457">
        <f>Input!$IX$14</f>
        <v>0</v>
      </c>
      <c r="G51" s="457">
        <f>Input!$IY$14</f>
        <v>19500</v>
      </c>
      <c r="H51" s="457">
        <f>Input!$IZ$14</f>
        <v>0</v>
      </c>
      <c r="I51" s="457">
        <f>Input!$JA$14</f>
        <v>0</v>
      </c>
      <c r="J51" s="457">
        <f>Input!$JB$14</f>
        <v>0</v>
      </c>
      <c r="K51" s="457">
        <f>Input!$JC$14</f>
        <v>0</v>
      </c>
      <c r="L51" s="457">
        <f>Input!$JD$14</f>
        <v>0</v>
      </c>
      <c r="M51" s="522">
        <f t="shared" si="9"/>
        <v>19500</v>
      </c>
      <c r="N51" s="440"/>
      <c r="Y51" s="439"/>
      <c r="AC51" s="444"/>
      <c r="AD51" s="444"/>
      <c r="AE51" s="444"/>
    </row>
    <row r="52" spans="1:31">
      <c r="A52" s="438">
        <v>35</v>
      </c>
      <c r="B52" s="440" t="s">
        <v>10</v>
      </c>
      <c r="C52" s="440"/>
      <c r="D52" s="457">
        <f>Input!$JE$14</f>
        <v>0</v>
      </c>
      <c r="E52" s="457">
        <f>Input!$JF$14</f>
        <v>0</v>
      </c>
      <c r="F52" s="457">
        <f>Input!$JG$14</f>
        <v>0</v>
      </c>
      <c r="G52" s="457">
        <f>Input!$JH$14</f>
        <v>143611</v>
      </c>
      <c r="H52" s="457">
        <f>Input!$JI$14</f>
        <v>0</v>
      </c>
      <c r="I52" s="457">
        <f>Input!$JJ$14</f>
        <v>0</v>
      </c>
      <c r="J52" s="457">
        <f>Input!$JK$14</f>
        <v>535614</v>
      </c>
      <c r="K52" s="457">
        <f>Input!$JL$14</f>
        <v>0</v>
      </c>
      <c r="L52" s="457">
        <f>Input!$JM$14</f>
        <v>0</v>
      </c>
      <c r="M52" s="458">
        <f t="shared" si="9"/>
        <v>679225</v>
      </c>
      <c r="N52" s="440"/>
      <c r="O52" s="446"/>
      <c r="P52" s="523"/>
      <c r="AC52" s="444"/>
      <c r="AD52" s="444"/>
      <c r="AE52" s="444"/>
    </row>
    <row r="53" spans="1:31">
      <c r="A53" s="438">
        <v>36</v>
      </c>
      <c r="B53" s="440" t="s">
        <v>11</v>
      </c>
      <c r="C53" s="440"/>
      <c r="D53" s="457">
        <f>Input!$JN$14</f>
        <v>0</v>
      </c>
      <c r="E53" s="457">
        <f>Input!$JO$14</f>
        <v>161296</v>
      </c>
      <c r="F53" s="457">
        <f>Input!$JP$14</f>
        <v>0</v>
      </c>
      <c r="G53" s="457">
        <f>Input!$JQ$14</f>
        <v>0</v>
      </c>
      <c r="H53" s="457">
        <f>Input!$JR$14</f>
        <v>0</v>
      </c>
      <c r="I53" s="457">
        <f>Input!$JS$14</f>
        <v>0</v>
      </c>
      <c r="J53" s="457">
        <f>Input!$JT$14</f>
        <v>0</v>
      </c>
      <c r="K53" s="457">
        <f>Input!$JU$14</f>
        <v>0</v>
      </c>
      <c r="L53" s="457">
        <f>Input!$JV$14</f>
        <v>0</v>
      </c>
      <c r="M53" s="458">
        <f t="shared" si="9"/>
        <v>161296</v>
      </c>
      <c r="N53" s="440"/>
      <c r="O53" s="446"/>
      <c r="AC53" s="444"/>
      <c r="AD53" s="444"/>
      <c r="AE53" s="444"/>
    </row>
    <row r="54" spans="1:31" ht="13.8" thickBot="1">
      <c r="A54" s="438">
        <v>37</v>
      </c>
      <c r="B54" s="440" t="s">
        <v>1376</v>
      </c>
      <c r="C54" s="440"/>
      <c r="D54" s="457">
        <f>Input!$JW$14</f>
        <v>0</v>
      </c>
      <c r="E54" s="457">
        <f>Input!$JX$14</f>
        <v>0</v>
      </c>
      <c r="F54" s="457">
        <f>Input!$JY$14</f>
        <v>109616</v>
      </c>
      <c r="G54" s="457">
        <f>Input!$JZ$14</f>
        <v>0</v>
      </c>
      <c r="H54" s="457">
        <f>Input!$KA$14</f>
        <v>0</v>
      </c>
      <c r="I54" s="457">
        <f>Input!$KB$14</f>
        <v>0</v>
      </c>
      <c r="J54" s="457">
        <f>Input!$KC$14</f>
        <v>0</v>
      </c>
      <c r="K54" s="457">
        <f>Input!$KD$14</f>
        <v>0</v>
      </c>
      <c r="L54" s="457">
        <f>Input!$KE$14</f>
        <v>0</v>
      </c>
      <c r="M54" s="458">
        <f t="shared" si="9"/>
        <v>109616</v>
      </c>
      <c r="N54" s="440"/>
      <c r="O54" s="446"/>
      <c r="AC54" s="444"/>
      <c r="AD54" s="444"/>
      <c r="AE54" s="444"/>
    </row>
    <row r="55" spans="1:31" ht="14.4" thickTop="1" thickBot="1">
      <c r="A55" s="438">
        <v>38</v>
      </c>
      <c r="B55" s="440" t="s">
        <v>43</v>
      </c>
      <c r="C55" s="440"/>
      <c r="D55" s="457">
        <f>Input!$KF$14</f>
        <v>0</v>
      </c>
      <c r="E55" s="457">
        <f>Input!$KG$14</f>
        <v>0</v>
      </c>
      <c r="F55" s="457">
        <f>Input!$KH$14</f>
        <v>0</v>
      </c>
      <c r="G55" s="457">
        <f>Input!$KI$14</f>
        <v>0</v>
      </c>
      <c r="H55" s="457">
        <f>Input!$KJ$14</f>
        <v>0</v>
      </c>
      <c r="I55" s="457">
        <f>Input!$KK$14</f>
        <v>0</v>
      </c>
      <c r="J55" s="457">
        <f>Input!$KL$14</f>
        <v>68158</v>
      </c>
      <c r="K55" s="457">
        <f>Input!$KM$14</f>
        <v>0</v>
      </c>
      <c r="L55" s="457">
        <f>Input!$KN$14</f>
        <v>0</v>
      </c>
      <c r="M55" s="458">
        <f t="shared" si="9"/>
        <v>68158</v>
      </c>
      <c r="N55" s="440"/>
      <c r="O55" s="1227" t="s">
        <v>162</v>
      </c>
      <c r="P55" s="1228"/>
      <c r="Q55" s="1228"/>
      <c r="R55" s="1229"/>
      <c r="S55" s="524"/>
      <c r="T55" s="1230" t="s">
        <v>163</v>
      </c>
      <c r="U55" s="1231"/>
      <c r="V55" s="1231"/>
      <c r="W55" s="1231"/>
      <c r="X55" s="1232"/>
      <c r="Y55" s="442"/>
      <c r="Z55" s="1164" t="s">
        <v>1284</v>
      </c>
      <c r="AA55" s="1165"/>
      <c r="AB55" s="1166"/>
      <c r="AC55" s="444"/>
      <c r="AD55" s="444"/>
      <c r="AE55" s="444"/>
    </row>
    <row r="56" spans="1:31" ht="13.5" customHeight="1" thickTop="1">
      <c r="A56" s="438">
        <v>39</v>
      </c>
      <c r="B56" s="464" t="s">
        <v>3</v>
      </c>
      <c r="C56" s="464"/>
      <c r="D56" s="465">
        <f>SUM(D50:D55)</f>
        <v>0</v>
      </c>
      <c r="E56" s="465">
        <f t="shared" ref="E56:L56" si="10">SUM(E50:E55)</f>
        <v>161296</v>
      </c>
      <c r="F56" s="465">
        <f t="shared" si="10"/>
        <v>109616</v>
      </c>
      <c r="G56" s="465">
        <f t="shared" si="10"/>
        <v>163111</v>
      </c>
      <c r="H56" s="465">
        <f t="shared" si="10"/>
        <v>-75</v>
      </c>
      <c r="I56" s="465">
        <f t="shared" si="10"/>
        <v>0</v>
      </c>
      <c r="J56" s="465">
        <f t="shared" si="10"/>
        <v>603892</v>
      </c>
      <c r="K56" s="465">
        <f t="shared" si="10"/>
        <v>0</v>
      </c>
      <c r="L56" s="465">
        <f t="shared" si="10"/>
        <v>0</v>
      </c>
      <c r="M56" s="465">
        <f t="shared" si="9"/>
        <v>1037840</v>
      </c>
      <c r="N56" s="440"/>
      <c r="O56" s="1197" t="s">
        <v>164</v>
      </c>
      <c r="P56" s="1200" t="s">
        <v>165</v>
      </c>
      <c r="Q56" s="1200" t="s">
        <v>192</v>
      </c>
      <c r="R56" s="1203" t="s">
        <v>1038</v>
      </c>
      <c r="S56" s="525"/>
      <c r="T56" s="1216" t="s">
        <v>166</v>
      </c>
      <c r="U56" s="1219" t="s">
        <v>165</v>
      </c>
      <c r="V56" s="1220" t="s">
        <v>167</v>
      </c>
      <c r="W56" s="1219" t="s">
        <v>168</v>
      </c>
      <c r="X56" s="1206" t="s">
        <v>1039</v>
      </c>
      <c r="Z56" s="1223" t="s">
        <v>1626</v>
      </c>
      <c r="AA56" s="1214" t="s">
        <v>1285</v>
      </c>
      <c r="AB56" s="1212" t="s">
        <v>145</v>
      </c>
      <c r="AC56" s="444"/>
      <c r="AD56" s="444"/>
      <c r="AE56" s="444"/>
    </row>
    <row r="57" spans="1:31">
      <c r="A57" s="438">
        <v>40</v>
      </c>
      <c r="B57" s="526" t="s">
        <v>67</v>
      </c>
      <c r="C57" s="526"/>
      <c r="D57" s="465">
        <f>D15+D44+D47+D56</f>
        <v>10415477</v>
      </c>
      <c r="E57" s="465">
        <f t="shared" ref="E57:L57" si="11">E15+E44+E47+E56</f>
        <v>2158173</v>
      </c>
      <c r="F57" s="465">
        <f t="shared" si="11"/>
        <v>109616</v>
      </c>
      <c r="G57" s="465">
        <f t="shared" si="11"/>
        <v>3016049</v>
      </c>
      <c r="H57" s="465">
        <f t="shared" si="11"/>
        <v>-75</v>
      </c>
      <c r="I57" s="465">
        <f t="shared" si="11"/>
        <v>0</v>
      </c>
      <c r="J57" s="465">
        <f t="shared" si="11"/>
        <v>603892</v>
      </c>
      <c r="K57" s="465">
        <f t="shared" si="11"/>
        <v>0</v>
      </c>
      <c r="L57" s="465">
        <f t="shared" si="11"/>
        <v>0</v>
      </c>
      <c r="M57" s="465">
        <f t="shared" si="9"/>
        <v>16303132</v>
      </c>
      <c r="N57" s="440"/>
      <c r="O57" s="1198"/>
      <c r="P57" s="1201"/>
      <c r="Q57" s="1201"/>
      <c r="R57" s="1204"/>
      <c r="S57" s="525"/>
      <c r="T57" s="1217"/>
      <c r="U57" s="1201"/>
      <c r="V57" s="1221"/>
      <c r="W57" s="1201"/>
      <c r="X57" s="1207"/>
      <c r="Z57" s="1224"/>
      <c r="AA57" s="1214"/>
      <c r="AB57" s="1212"/>
      <c r="AC57" s="444"/>
      <c r="AD57" s="444"/>
      <c r="AE57" s="444"/>
    </row>
    <row r="58" spans="1:31">
      <c r="A58" s="438">
        <v>41</v>
      </c>
      <c r="B58" s="440"/>
      <c r="C58" s="440"/>
      <c r="D58" s="458"/>
      <c r="E58" s="458"/>
      <c r="F58" s="458"/>
      <c r="G58" s="458"/>
      <c r="H58" s="458"/>
      <c r="I58" s="458"/>
      <c r="J58" s="458"/>
      <c r="K58" s="458"/>
      <c r="L58" s="458"/>
      <c r="M58" s="458"/>
      <c r="N58" s="440"/>
      <c r="O58" s="1198"/>
      <c r="P58" s="1201"/>
      <c r="Q58" s="1201"/>
      <c r="R58" s="1204"/>
      <c r="S58" s="525"/>
      <c r="T58" s="1217"/>
      <c r="U58" s="1201"/>
      <c r="V58" s="1221"/>
      <c r="W58" s="1201"/>
      <c r="X58" s="1207"/>
      <c r="Z58" s="1224"/>
      <c r="AA58" s="1214"/>
      <c r="AB58" s="1212"/>
      <c r="AC58" s="444"/>
      <c r="AD58" s="444"/>
      <c r="AE58" s="444"/>
    </row>
    <row r="59" spans="1:31" ht="14.25" customHeight="1">
      <c r="A59" s="438">
        <v>42</v>
      </c>
      <c r="B59" s="527" t="s">
        <v>71</v>
      </c>
      <c r="C59" s="527"/>
      <c r="D59" s="512"/>
      <c r="E59" s="512"/>
      <c r="F59" s="512"/>
      <c r="G59" s="1176" t="str">
        <f>IF(OR(P105&gt;0,P106&lt;&gt;0,P107&lt;&gt;0),"Do not Enter Cents - Whole Dollars Only","")</f>
        <v/>
      </c>
      <c r="H59" s="1176"/>
      <c r="I59" s="1176"/>
      <c r="J59" s="1176"/>
      <c r="K59" s="1176"/>
      <c r="L59" s="512"/>
      <c r="M59" s="512"/>
      <c r="N59" s="440"/>
      <c r="O59" s="1199"/>
      <c r="P59" s="1202"/>
      <c r="Q59" s="1202"/>
      <c r="R59" s="1205"/>
      <c r="S59" s="525"/>
      <c r="T59" s="1218"/>
      <c r="U59" s="1202"/>
      <c r="V59" s="1222"/>
      <c r="W59" s="1202"/>
      <c r="X59" s="1208"/>
      <c r="Z59" s="1225"/>
      <c r="AA59" s="1215"/>
      <c r="AB59" s="1213"/>
      <c r="AC59" s="444"/>
      <c r="AD59" s="444"/>
      <c r="AE59" s="444"/>
    </row>
    <row r="60" spans="1:31" ht="13.8" thickBot="1">
      <c r="A60" s="438">
        <v>43</v>
      </c>
      <c r="B60" s="440" t="s">
        <v>14</v>
      </c>
      <c r="C60" s="440"/>
      <c r="D60" s="457">
        <f>Input!$KO$14</f>
        <v>3973311</v>
      </c>
      <c r="E60" s="457">
        <f>Input!$KP$14</f>
        <v>562329</v>
      </c>
      <c r="F60" s="457">
        <f>Input!$KQ$14</f>
        <v>0</v>
      </c>
      <c r="G60" s="457">
        <f>Input!$KR$14</f>
        <v>13009</v>
      </c>
      <c r="H60" s="457">
        <f>Input!$KS$14</f>
        <v>0</v>
      </c>
      <c r="I60" s="457">
        <f>Input!$KT$14</f>
        <v>0</v>
      </c>
      <c r="J60" s="457">
        <f>Input!$KU$14</f>
        <v>0</v>
      </c>
      <c r="K60" s="457">
        <f>Input!$KV$14</f>
        <v>0</v>
      </c>
      <c r="L60" s="457">
        <f>Input!$KW$14</f>
        <v>0</v>
      </c>
      <c r="M60" s="458">
        <f t="shared" ref="M60:M71" si="12">D60+E60+F60+G60+H60+I60+J60+K60+L60</f>
        <v>4548649</v>
      </c>
      <c r="N60" s="440"/>
      <c r="O60" s="528">
        <f>D60+E60+G60+J60</f>
        <v>4548649</v>
      </c>
      <c r="P60" s="529">
        <f>Input!$SS$14</f>
        <v>122791</v>
      </c>
      <c r="Q60" s="530" t="s">
        <v>170</v>
      </c>
      <c r="R60" s="531">
        <f>SUM(O60:P60)</f>
        <v>4671440</v>
      </c>
      <c r="S60" s="532"/>
      <c r="T60" s="533">
        <f t="shared" ref="T60:T67" si="13">D60+E60+G60</f>
        <v>4548649</v>
      </c>
      <c r="U60" s="534">
        <f t="shared" ref="U60:U67" si="14">P60</f>
        <v>122791</v>
      </c>
      <c r="V60" s="535">
        <f>Input!$TC$14</f>
        <v>0</v>
      </c>
      <c r="W60" s="535">
        <f>Input!$TK$14</f>
        <v>0</v>
      </c>
      <c r="X60" s="536">
        <f t="shared" ref="X60:X66" si="15">T60+U60-V60-W60</f>
        <v>4671440</v>
      </c>
      <c r="Z60" s="537" t="s">
        <v>14</v>
      </c>
      <c r="AA60" s="538">
        <f>Input!$TS$14</f>
        <v>4548649</v>
      </c>
      <c r="AB60" s="539">
        <f t="shared" ref="AB60:AB68" si="16">AA60-M60</f>
        <v>0</v>
      </c>
      <c r="AC60" s="444"/>
      <c r="AD60" s="444"/>
      <c r="AE60" s="444"/>
    </row>
    <row r="61" spans="1:31" ht="14.4" thickTop="1" thickBot="1">
      <c r="A61" s="438">
        <v>44</v>
      </c>
      <c r="B61" s="440" t="s">
        <v>15</v>
      </c>
      <c r="C61" s="440"/>
      <c r="D61" s="457">
        <f>Input!$KX$14</f>
        <v>0</v>
      </c>
      <c r="E61" s="457">
        <f>Input!$KY$14</f>
        <v>0</v>
      </c>
      <c r="F61" s="457">
        <f>Input!$KZ$14</f>
        <v>0</v>
      </c>
      <c r="G61" s="457">
        <f>Input!$LA$14</f>
        <v>0</v>
      </c>
      <c r="H61" s="457">
        <f>Input!$LB$14</f>
        <v>0</v>
      </c>
      <c r="I61" s="457">
        <f>Input!$LC$14</f>
        <v>0</v>
      </c>
      <c r="J61" s="457">
        <f>Input!$LD$14</f>
        <v>0</v>
      </c>
      <c r="K61" s="457">
        <f>Input!$LE$14</f>
        <v>0</v>
      </c>
      <c r="L61" s="457">
        <f>Input!$LF$14</f>
        <v>0</v>
      </c>
      <c r="M61" s="458">
        <f t="shared" si="12"/>
        <v>0</v>
      </c>
      <c r="N61" s="440"/>
      <c r="O61" s="540">
        <f t="shared" ref="O61:O67" si="17">D61+E61+G61+J61</f>
        <v>0</v>
      </c>
      <c r="P61" s="529">
        <f>Input!$ST$14</f>
        <v>0</v>
      </c>
      <c r="Q61" s="541" t="s">
        <v>170</v>
      </c>
      <c r="R61" s="542">
        <f>SUM(O61:P61)</f>
        <v>0</v>
      </c>
      <c r="S61" s="543"/>
      <c r="T61" s="544">
        <f t="shared" si="13"/>
        <v>0</v>
      </c>
      <c r="U61" s="545">
        <f t="shared" si="14"/>
        <v>0</v>
      </c>
      <c r="V61" s="546">
        <f>Input!$TD$14</f>
        <v>0</v>
      </c>
      <c r="W61" s="546">
        <f>Input!$TL$14</f>
        <v>0</v>
      </c>
      <c r="X61" s="547">
        <f t="shared" si="15"/>
        <v>0</v>
      </c>
      <c r="Z61" s="537" t="s">
        <v>15</v>
      </c>
      <c r="AA61" s="529">
        <f>Input!$TT$14</f>
        <v>0</v>
      </c>
      <c r="AB61" s="548">
        <f t="shared" si="16"/>
        <v>0</v>
      </c>
      <c r="AC61" s="444"/>
      <c r="AD61" s="444"/>
      <c r="AE61" s="444"/>
    </row>
    <row r="62" spans="1:31" ht="13.8" thickTop="1">
      <c r="A62" s="438">
        <v>45</v>
      </c>
      <c r="B62" s="440" t="s">
        <v>16</v>
      </c>
      <c r="C62" s="440"/>
      <c r="D62" s="457">
        <f>Input!$LG$14</f>
        <v>0</v>
      </c>
      <c r="E62" s="457">
        <f>Input!$LH$14</f>
        <v>0</v>
      </c>
      <c r="F62" s="457">
        <f>Input!$LI$14</f>
        <v>0</v>
      </c>
      <c r="G62" s="457">
        <f>Input!$LJ$14</f>
        <v>0</v>
      </c>
      <c r="H62" s="457">
        <f>Input!$LK$14</f>
        <v>0</v>
      </c>
      <c r="I62" s="457">
        <f>Input!$LL$14</f>
        <v>0</v>
      </c>
      <c r="J62" s="457">
        <f>Input!$LM$14</f>
        <v>0</v>
      </c>
      <c r="K62" s="457">
        <f>Input!$LN$14</f>
        <v>0</v>
      </c>
      <c r="L62" s="457">
        <f>Input!$LO$14</f>
        <v>0</v>
      </c>
      <c r="M62" s="458">
        <f t="shared" si="12"/>
        <v>0</v>
      </c>
      <c r="N62" s="440"/>
      <c r="O62" s="540">
        <f t="shared" si="17"/>
        <v>0</v>
      </c>
      <c r="P62" s="529">
        <f>Input!$SU$14</f>
        <v>0</v>
      </c>
      <c r="Q62" s="541" t="s">
        <v>170</v>
      </c>
      <c r="R62" s="549" t="s">
        <v>170</v>
      </c>
      <c r="S62" s="543"/>
      <c r="T62" s="544">
        <f t="shared" si="13"/>
        <v>0</v>
      </c>
      <c r="U62" s="545">
        <f t="shared" si="14"/>
        <v>0</v>
      </c>
      <c r="V62" s="546">
        <f>Input!$TE$14</f>
        <v>0</v>
      </c>
      <c r="W62" s="546">
        <f>Input!$TM$14</f>
        <v>0</v>
      </c>
      <c r="X62" s="550">
        <f t="shared" si="15"/>
        <v>0</v>
      </c>
      <c r="Z62" s="537" t="s">
        <v>16</v>
      </c>
      <c r="AA62" s="529">
        <f>Input!$TU$14</f>
        <v>0</v>
      </c>
      <c r="AB62" s="548">
        <f t="shared" si="16"/>
        <v>0</v>
      </c>
      <c r="AC62" s="444"/>
      <c r="AD62" s="444"/>
      <c r="AE62" s="444"/>
    </row>
    <row r="63" spans="1:31">
      <c r="A63" s="438">
        <v>46</v>
      </c>
      <c r="B63" s="440" t="s">
        <v>17</v>
      </c>
      <c r="C63" s="440"/>
      <c r="D63" s="457">
        <f>Input!$LP$14</f>
        <v>1466327</v>
      </c>
      <c r="E63" s="457">
        <f>Input!$LQ$14</f>
        <v>25973</v>
      </c>
      <c r="F63" s="457">
        <f>Input!$LR$14</f>
        <v>0</v>
      </c>
      <c r="G63" s="457">
        <f>Input!$LS$14</f>
        <v>4564</v>
      </c>
      <c r="H63" s="457">
        <f>Input!$LT$14</f>
        <v>0</v>
      </c>
      <c r="I63" s="457">
        <f>Input!$LU$14</f>
        <v>0</v>
      </c>
      <c r="J63" s="457">
        <f>Input!$LV$14</f>
        <v>0</v>
      </c>
      <c r="K63" s="457">
        <f>Input!$LW$14</f>
        <v>0</v>
      </c>
      <c r="L63" s="457">
        <f>Input!$LX$14</f>
        <v>0</v>
      </c>
      <c r="M63" s="458">
        <f t="shared" si="12"/>
        <v>1496864</v>
      </c>
      <c r="N63" s="440"/>
      <c r="O63" s="540">
        <f t="shared" si="17"/>
        <v>1496864</v>
      </c>
      <c r="P63" s="529">
        <f>Input!$SV$14</f>
        <v>4881</v>
      </c>
      <c r="Q63" s="541" t="s">
        <v>170</v>
      </c>
      <c r="R63" s="542">
        <f t="shared" ref="R63:R65" si="18">SUM(O63:P63)</f>
        <v>1501745</v>
      </c>
      <c r="S63" s="543"/>
      <c r="T63" s="544">
        <f t="shared" si="13"/>
        <v>1496864</v>
      </c>
      <c r="U63" s="545">
        <f t="shared" si="14"/>
        <v>4881</v>
      </c>
      <c r="V63" s="546">
        <f>Input!$TF$14</f>
        <v>0</v>
      </c>
      <c r="W63" s="546">
        <f>Input!$TN$14</f>
        <v>0</v>
      </c>
      <c r="X63" s="550">
        <f t="shared" si="15"/>
        <v>1501745</v>
      </c>
      <c r="Z63" s="537" t="s">
        <v>17</v>
      </c>
      <c r="AA63" s="529">
        <f>Input!$TV$14</f>
        <v>1496864</v>
      </c>
      <c r="AB63" s="548">
        <f t="shared" si="16"/>
        <v>0</v>
      </c>
      <c r="AC63" s="444"/>
      <c r="AD63" s="444"/>
      <c r="AE63" s="444"/>
    </row>
    <row r="64" spans="1:31">
      <c r="A64" s="438">
        <v>47</v>
      </c>
      <c r="B64" s="440" t="s">
        <v>18</v>
      </c>
      <c r="C64" s="440"/>
      <c r="D64" s="457">
        <f>Input!$LY$14</f>
        <v>1171693</v>
      </c>
      <c r="E64" s="457">
        <f>Input!$LZ$14</f>
        <v>202238</v>
      </c>
      <c r="F64" s="457">
        <f>Input!$MA$14</f>
        <v>0</v>
      </c>
      <c r="G64" s="457">
        <f>Input!$MB$14</f>
        <v>753</v>
      </c>
      <c r="H64" s="457">
        <f>Input!$MC$14</f>
        <v>0</v>
      </c>
      <c r="I64" s="457">
        <f>Input!$MD$14</f>
        <v>0</v>
      </c>
      <c r="J64" s="457">
        <f>Input!$ME$14</f>
        <v>0</v>
      </c>
      <c r="K64" s="457">
        <f>Input!$MF$14</f>
        <v>0</v>
      </c>
      <c r="L64" s="457">
        <f>Input!$MG$14</f>
        <v>0</v>
      </c>
      <c r="M64" s="458">
        <f t="shared" si="12"/>
        <v>1374684</v>
      </c>
      <c r="N64" s="440"/>
      <c r="O64" s="540">
        <f t="shared" si="17"/>
        <v>1374684</v>
      </c>
      <c r="P64" s="529">
        <f>Input!$SW$14</f>
        <v>0</v>
      </c>
      <c r="Q64" s="529">
        <f>Input!$TB$14</f>
        <v>0</v>
      </c>
      <c r="R64" s="542">
        <f>SUM(O64:P64)-Q64</f>
        <v>1374684</v>
      </c>
      <c r="S64" s="543"/>
      <c r="T64" s="544">
        <f t="shared" si="13"/>
        <v>1374684</v>
      </c>
      <c r="U64" s="545">
        <f t="shared" si="14"/>
        <v>0</v>
      </c>
      <c r="V64" s="546">
        <f>Input!$TG$14</f>
        <v>0</v>
      </c>
      <c r="W64" s="546">
        <f>Input!$TO$14</f>
        <v>0</v>
      </c>
      <c r="X64" s="550">
        <f t="shared" si="15"/>
        <v>1374684</v>
      </c>
      <c r="Z64" s="537" t="s">
        <v>18</v>
      </c>
      <c r="AA64" s="529">
        <f>Input!$TW$14</f>
        <v>1374684</v>
      </c>
      <c r="AB64" s="548">
        <f t="shared" si="16"/>
        <v>0</v>
      </c>
      <c r="AC64" s="444"/>
      <c r="AD64" s="444"/>
      <c r="AE64" s="444"/>
    </row>
    <row r="65" spans="1:31">
      <c r="A65" s="438">
        <v>48</v>
      </c>
      <c r="B65" s="440" t="s">
        <v>19</v>
      </c>
      <c r="C65" s="440"/>
      <c r="D65" s="457">
        <f>Input!$MH$14</f>
        <v>797605</v>
      </c>
      <c r="E65" s="457">
        <f>Input!$MI$14</f>
        <v>287299</v>
      </c>
      <c r="F65" s="457">
        <f>Input!$MJ$14</f>
        <v>0</v>
      </c>
      <c r="G65" s="457">
        <f>Input!$MK$14</f>
        <v>0</v>
      </c>
      <c r="H65" s="457">
        <f>Input!$ML$14</f>
        <v>0</v>
      </c>
      <c r="I65" s="457">
        <f>Input!$MM$14</f>
        <v>0</v>
      </c>
      <c r="J65" s="457">
        <f>Input!$MN$14</f>
        <v>0</v>
      </c>
      <c r="K65" s="457">
        <f>Input!$MO$14</f>
        <v>0</v>
      </c>
      <c r="L65" s="457">
        <f>Input!$MP$14</f>
        <v>0</v>
      </c>
      <c r="M65" s="458">
        <f t="shared" si="12"/>
        <v>1084904</v>
      </c>
      <c r="N65" s="440"/>
      <c r="O65" s="540">
        <f t="shared" si="17"/>
        <v>1084904</v>
      </c>
      <c r="P65" s="529">
        <f>Input!$SX$14</f>
        <v>0</v>
      </c>
      <c r="Q65" s="541" t="s">
        <v>170</v>
      </c>
      <c r="R65" s="542">
        <f t="shared" si="18"/>
        <v>1084904</v>
      </c>
      <c r="S65" s="543"/>
      <c r="T65" s="544">
        <f t="shared" si="13"/>
        <v>1084904</v>
      </c>
      <c r="U65" s="545">
        <f t="shared" si="14"/>
        <v>0</v>
      </c>
      <c r="V65" s="546">
        <f>Input!$TH$14</f>
        <v>0</v>
      </c>
      <c r="W65" s="546">
        <f>Input!$TP$14</f>
        <v>0</v>
      </c>
      <c r="X65" s="550">
        <f t="shared" si="15"/>
        <v>1084904</v>
      </c>
      <c r="Z65" s="537" t="s">
        <v>19</v>
      </c>
      <c r="AA65" s="529">
        <f>Input!$TX$14</f>
        <v>1084904</v>
      </c>
      <c r="AB65" s="548">
        <f t="shared" si="16"/>
        <v>0</v>
      </c>
      <c r="AC65" s="444"/>
      <c r="AD65" s="444"/>
      <c r="AE65" s="444"/>
    </row>
    <row r="66" spans="1:31">
      <c r="A66" s="438">
        <v>49</v>
      </c>
      <c r="B66" s="440" t="s">
        <v>20</v>
      </c>
      <c r="C66" s="440"/>
      <c r="D66" s="457">
        <f>Input!$MQ$14</f>
        <v>536276</v>
      </c>
      <c r="E66" s="457">
        <f>Input!$MR$14</f>
        <v>273135</v>
      </c>
      <c r="F66" s="457">
        <f>Input!$MS$14</f>
        <v>0</v>
      </c>
      <c r="G66" s="457">
        <f>Input!$MT$14</f>
        <v>0</v>
      </c>
      <c r="H66" s="457">
        <f>Input!$MU$14</f>
        <v>0</v>
      </c>
      <c r="I66" s="457">
        <f>Input!$MV$14</f>
        <v>0</v>
      </c>
      <c r="J66" s="457">
        <f>Input!$MW$14</f>
        <v>0</v>
      </c>
      <c r="K66" s="457">
        <f>Input!$MX$14</f>
        <v>0</v>
      </c>
      <c r="L66" s="457">
        <f>Input!$MY$14</f>
        <v>0</v>
      </c>
      <c r="M66" s="458">
        <f t="shared" si="12"/>
        <v>809411</v>
      </c>
      <c r="N66" s="440"/>
      <c r="O66" s="540">
        <f t="shared" si="17"/>
        <v>809411</v>
      </c>
      <c r="P66" s="529">
        <f>Input!$SY$14</f>
        <v>6257</v>
      </c>
      <c r="Q66" s="541" t="s">
        <v>170</v>
      </c>
      <c r="R66" s="551" t="s">
        <v>170</v>
      </c>
      <c r="S66" s="543"/>
      <c r="T66" s="544">
        <f t="shared" si="13"/>
        <v>809411</v>
      </c>
      <c r="U66" s="545">
        <f t="shared" si="14"/>
        <v>6257</v>
      </c>
      <c r="V66" s="546">
        <f>Input!$TI$14</f>
        <v>0</v>
      </c>
      <c r="W66" s="546">
        <f>Input!$TQ$14</f>
        <v>0</v>
      </c>
      <c r="X66" s="550">
        <f t="shared" si="15"/>
        <v>815668</v>
      </c>
      <c r="Z66" s="537" t="s">
        <v>171</v>
      </c>
      <c r="AA66" s="529">
        <f>Input!$TY$14</f>
        <v>809411</v>
      </c>
      <c r="AB66" s="548">
        <f t="shared" si="16"/>
        <v>0</v>
      </c>
      <c r="AC66" s="444"/>
      <c r="AD66" s="444"/>
      <c r="AE66" s="444"/>
    </row>
    <row r="67" spans="1:31" ht="13.8" thickBot="1">
      <c r="A67" s="438">
        <v>50</v>
      </c>
      <c r="B67" s="440" t="s">
        <v>21</v>
      </c>
      <c r="C67" s="440"/>
      <c r="D67" s="457">
        <f>Input!$MZ$14</f>
        <v>0</v>
      </c>
      <c r="E67" s="457">
        <f>Input!$NA$14</f>
        <v>0</v>
      </c>
      <c r="F67" s="457">
        <f>Input!$NB$14</f>
        <v>0</v>
      </c>
      <c r="G67" s="457">
        <f>Input!$NC$14</f>
        <v>1998864</v>
      </c>
      <c r="H67" s="457">
        <f>Input!$ND$14</f>
        <v>0</v>
      </c>
      <c r="I67" s="457">
        <f>Input!$NE$14</f>
        <v>0</v>
      </c>
      <c r="J67" s="457">
        <f>Input!$NF$14</f>
        <v>0</v>
      </c>
      <c r="K67" s="457">
        <f>Input!$NG$14</f>
        <v>0</v>
      </c>
      <c r="L67" s="457">
        <f>Input!$NH$14</f>
        <v>0</v>
      </c>
      <c r="M67" s="458">
        <f t="shared" si="12"/>
        <v>1998864</v>
      </c>
      <c r="N67" s="440"/>
      <c r="O67" s="540">
        <f t="shared" si="17"/>
        <v>1998864</v>
      </c>
      <c r="P67" s="529">
        <f>Input!$SZ$14</f>
        <v>0</v>
      </c>
      <c r="Q67" s="541" t="s">
        <v>170</v>
      </c>
      <c r="R67" s="551" t="s">
        <v>170</v>
      </c>
      <c r="S67" s="543"/>
      <c r="T67" s="552">
        <f t="shared" si="13"/>
        <v>1998864</v>
      </c>
      <c r="U67" s="553">
        <f t="shared" si="14"/>
        <v>0</v>
      </c>
      <c r="V67" s="554">
        <f>Input!$TJ$14</f>
        <v>0</v>
      </c>
      <c r="W67" s="554">
        <f>Input!$TR$14</f>
        <v>0</v>
      </c>
      <c r="X67" s="550">
        <f>U67+T67-V67-W67</f>
        <v>1998864</v>
      </c>
      <c r="Z67" s="537" t="s">
        <v>21</v>
      </c>
      <c r="AA67" s="529">
        <f>Input!$TZ$14</f>
        <v>1998864</v>
      </c>
      <c r="AB67" s="548">
        <f t="shared" si="16"/>
        <v>0</v>
      </c>
      <c r="AC67" s="444"/>
      <c r="AD67" s="444"/>
      <c r="AE67" s="444"/>
    </row>
    <row r="68" spans="1:31" ht="14.4" thickTop="1" thickBot="1">
      <c r="A68" s="438">
        <v>51</v>
      </c>
      <c r="B68" s="440" t="s">
        <v>1377</v>
      </c>
      <c r="C68" s="440"/>
      <c r="D68" s="457">
        <f>Input!$NI$14</f>
        <v>0</v>
      </c>
      <c r="E68" s="457">
        <f>Input!$NJ$14</f>
        <v>0</v>
      </c>
      <c r="F68" s="457">
        <f>Input!$NK$14</f>
        <v>226887</v>
      </c>
      <c r="G68" s="457">
        <f>Input!$NL$14</f>
        <v>0</v>
      </c>
      <c r="H68" s="457">
        <f>Input!$NM$14</f>
        <v>0</v>
      </c>
      <c r="I68" s="457">
        <f>Input!$NN$14</f>
        <v>0</v>
      </c>
      <c r="J68" s="457">
        <f>Input!$NO$14</f>
        <v>0</v>
      </c>
      <c r="K68" s="457">
        <f>Input!$NP$14</f>
        <v>0</v>
      </c>
      <c r="L68" s="457">
        <f>Input!$NQ$14</f>
        <v>0</v>
      </c>
      <c r="M68" s="458">
        <f t="shared" si="12"/>
        <v>226887</v>
      </c>
      <c r="N68" s="440"/>
      <c r="O68" s="555" t="s">
        <v>170</v>
      </c>
      <c r="P68" s="556">
        <f>Input!$TA$14</f>
        <v>0</v>
      </c>
      <c r="Q68" s="557" t="s">
        <v>170</v>
      </c>
      <c r="R68" s="558" t="s">
        <v>170</v>
      </c>
      <c r="S68" s="543"/>
      <c r="V68" s="559" t="s">
        <v>172</v>
      </c>
      <c r="W68" s="560"/>
      <c r="X68" s="561">
        <f>SUM(X60:X67)</f>
        <v>11447305</v>
      </c>
      <c r="Z68" s="537" t="s">
        <v>22</v>
      </c>
      <c r="AA68" s="529">
        <f>Input!$UA$14</f>
        <v>226887</v>
      </c>
      <c r="AB68" s="548">
        <f t="shared" si="16"/>
        <v>0</v>
      </c>
      <c r="AC68" s="444"/>
      <c r="AD68" s="444"/>
      <c r="AE68" s="444"/>
    </row>
    <row r="69" spans="1:31" ht="14.4" thickTop="1" thickBot="1">
      <c r="A69" s="438">
        <v>52</v>
      </c>
      <c r="B69" s="441" t="s">
        <v>58</v>
      </c>
      <c r="C69" s="441"/>
      <c r="D69" s="457">
        <f>Input!$NR$14</f>
        <v>0</v>
      </c>
      <c r="E69" s="457">
        <f>Input!$NS$14</f>
        <v>23243</v>
      </c>
      <c r="F69" s="457">
        <f>Input!$NT$14</f>
        <v>0</v>
      </c>
      <c r="G69" s="457">
        <f>Input!$NU$14</f>
        <v>110686</v>
      </c>
      <c r="H69" s="457">
        <f>Input!$NV$14</f>
        <v>0</v>
      </c>
      <c r="I69" s="457">
        <f>Input!$NW$14</f>
        <v>0</v>
      </c>
      <c r="J69" s="457">
        <f>Input!$NX$14</f>
        <v>0</v>
      </c>
      <c r="K69" s="457">
        <f>Input!$NY$14</f>
        <v>0</v>
      </c>
      <c r="L69" s="457">
        <f>Input!$NZ$14</f>
        <v>0</v>
      </c>
      <c r="M69" s="458">
        <f t="shared" si="12"/>
        <v>133929</v>
      </c>
      <c r="N69" s="440"/>
      <c r="O69" s="562"/>
      <c r="P69" s="563">
        <f>SUM(P60:P68)</f>
        <v>133929</v>
      </c>
      <c r="Q69" s="563">
        <f>SUM(Q64:Q68)</f>
        <v>0</v>
      </c>
      <c r="R69" s="564">
        <f>SUM(R60:R65)</f>
        <v>8632773</v>
      </c>
      <c r="S69" s="563"/>
      <c r="W69" s="439"/>
      <c r="X69" s="439"/>
      <c r="Y69" s="439"/>
      <c r="Z69" s="537" t="s">
        <v>193</v>
      </c>
      <c r="AA69" s="565">
        <f>M88*-1</f>
        <v>2831194</v>
      </c>
      <c r="AB69" s="548">
        <f>AA69+M88</f>
        <v>0</v>
      </c>
      <c r="AC69" s="444"/>
      <c r="AD69" s="444"/>
      <c r="AE69" s="444"/>
    </row>
    <row r="70" spans="1:31" ht="14.4" thickTop="1" thickBot="1">
      <c r="A70" s="438">
        <v>53</v>
      </c>
      <c r="B70" s="566" t="s">
        <v>44</v>
      </c>
      <c r="C70" s="566"/>
      <c r="D70" s="567">
        <f>Input!$OA$14</f>
        <v>0</v>
      </c>
      <c r="E70" s="567">
        <f>Input!$OB$14</f>
        <v>0</v>
      </c>
      <c r="F70" s="567">
        <f>Input!$OC$14</f>
        <v>0</v>
      </c>
      <c r="G70" s="567">
        <f>Input!$OD$14</f>
        <v>0</v>
      </c>
      <c r="H70" s="567">
        <f>Input!$OE$14</f>
        <v>0</v>
      </c>
      <c r="I70" s="567">
        <f>Input!$OF$14</f>
        <v>0</v>
      </c>
      <c r="J70" s="567">
        <f>Input!$OG$14</f>
        <v>108976</v>
      </c>
      <c r="K70" s="567">
        <f>Input!$OH$14</f>
        <v>0</v>
      </c>
      <c r="L70" s="567">
        <f>Input!$OI$14</f>
        <v>0</v>
      </c>
      <c r="M70" s="458">
        <f t="shared" si="12"/>
        <v>108976</v>
      </c>
      <c r="N70" s="440"/>
      <c r="O70" s="442"/>
      <c r="P70" s="568" t="str">
        <f>IF(P69&lt;&gt;M69,"Out of Balance","Balanced")</f>
        <v>Balanced</v>
      </c>
      <c r="U70" s="439"/>
      <c r="V70" s="1226" t="str">
        <f>IF(X68-INT(X68)&lt;&gt;0,"Whole Dollars Only","")</f>
        <v/>
      </c>
      <c r="W70" s="1226"/>
      <c r="X70" s="569"/>
      <c r="Y70" s="570"/>
      <c r="Z70" s="571" t="s">
        <v>194</v>
      </c>
      <c r="AA70" s="572" t="s">
        <v>170</v>
      </c>
      <c r="AB70" s="573">
        <f>M90</f>
        <v>0</v>
      </c>
      <c r="AC70" s="444"/>
      <c r="AD70" s="444"/>
      <c r="AE70" s="444"/>
    </row>
    <row r="71" spans="1:31" ht="13.8" thickTop="1">
      <c r="A71" s="438">
        <v>54</v>
      </c>
      <c r="B71" s="526" t="s">
        <v>68</v>
      </c>
      <c r="C71" s="526"/>
      <c r="D71" s="465">
        <f>SUM(D60:D70)</f>
        <v>7945212</v>
      </c>
      <c r="E71" s="465">
        <f>SUM(E60:E70)</f>
        <v>1374217</v>
      </c>
      <c r="F71" s="465">
        <f t="shared" ref="F71:L71" si="19">SUM(F60:F70)</f>
        <v>226887</v>
      </c>
      <c r="G71" s="465">
        <f t="shared" si="19"/>
        <v>2127876</v>
      </c>
      <c r="H71" s="465">
        <f t="shared" si="19"/>
        <v>0</v>
      </c>
      <c r="I71" s="465">
        <f t="shared" si="19"/>
        <v>0</v>
      </c>
      <c r="J71" s="465">
        <f t="shared" si="19"/>
        <v>108976</v>
      </c>
      <c r="K71" s="465">
        <f t="shared" si="19"/>
        <v>0</v>
      </c>
      <c r="L71" s="465">
        <f t="shared" si="19"/>
        <v>0</v>
      </c>
      <c r="M71" s="465">
        <f t="shared" si="12"/>
        <v>11783168</v>
      </c>
      <c r="N71" s="440"/>
      <c r="O71" s="574"/>
      <c r="P71" s="1226" t="str">
        <f>IF(P69-INT(P69)&lt;&gt;0,"Whole Dollars Only","")</f>
        <v/>
      </c>
      <c r="Q71" s="1226"/>
      <c r="R71" s="575"/>
      <c r="S71" s="575"/>
      <c r="T71" s="575"/>
      <c r="U71" s="470"/>
      <c r="V71" s="576"/>
      <c r="W71" s="470"/>
      <c r="X71" s="470"/>
      <c r="Y71" s="470"/>
      <c r="AA71" s="577">
        <f>SUM(AA60:AA70)</f>
        <v>14371457</v>
      </c>
      <c r="AB71" s="578">
        <f>SUM(AB60:AB70)</f>
        <v>0</v>
      </c>
      <c r="AC71" s="444"/>
      <c r="AD71" s="444"/>
      <c r="AE71" s="444"/>
    </row>
    <row r="72" spans="1:31">
      <c r="A72" s="438">
        <v>55</v>
      </c>
      <c r="B72" s="440"/>
      <c r="C72" s="440"/>
      <c r="D72" s="458"/>
      <c r="E72" s="458"/>
      <c r="F72" s="458"/>
      <c r="G72" s="458"/>
      <c r="H72" s="458"/>
      <c r="I72" s="458"/>
      <c r="J72" s="458"/>
      <c r="K72" s="458"/>
      <c r="L72" s="458"/>
      <c r="M72" s="458"/>
      <c r="N72" s="440"/>
      <c r="O72" s="470"/>
      <c r="Q72" s="470"/>
      <c r="U72" s="458"/>
      <c r="W72" s="579"/>
      <c r="X72" s="579"/>
      <c r="AB72" s="517" t="str">
        <f>IF(AB71&lt;&gt;0,"Out of Balance","Balanced")</f>
        <v>Balanced</v>
      </c>
      <c r="AC72" s="444"/>
      <c r="AD72" s="444"/>
      <c r="AE72" s="444"/>
    </row>
    <row r="73" spans="1:31">
      <c r="A73" s="438">
        <v>56</v>
      </c>
      <c r="B73" s="449" t="s">
        <v>23</v>
      </c>
      <c r="C73" s="449"/>
      <c r="D73" s="458"/>
      <c r="E73" s="458"/>
      <c r="F73" s="458"/>
      <c r="G73" s="458"/>
      <c r="H73" s="458"/>
      <c r="I73" s="458"/>
      <c r="J73" s="458"/>
      <c r="K73" s="458"/>
      <c r="L73" s="458"/>
      <c r="M73" s="458"/>
      <c r="N73" s="440"/>
      <c r="O73" s="458"/>
      <c r="Q73" s="470"/>
      <c r="R73" s="470"/>
      <c r="S73" s="470"/>
      <c r="T73" s="470"/>
      <c r="U73" s="458"/>
      <c r="W73" s="580"/>
      <c r="X73" s="580"/>
      <c r="Y73" s="470"/>
      <c r="Z73" s="470"/>
      <c r="AC73" s="444"/>
      <c r="AD73" s="444"/>
      <c r="AE73" s="444"/>
    </row>
    <row r="74" spans="1:31" ht="13.8" thickBot="1">
      <c r="A74" s="438">
        <v>57</v>
      </c>
      <c r="B74" s="440" t="s">
        <v>59</v>
      </c>
      <c r="C74" s="440"/>
      <c r="D74" s="457">
        <f>Input!$OJ$14</f>
        <v>0</v>
      </c>
      <c r="E74" s="457">
        <f>Input!$OK$14</f>
        <v>0</v>
      </c>
      <c r="F74" s="457">
        <f>Input!$OL$14</f>
        <v>0</v>
      </c>
      <c r="G74" s="457">
        <f>Input!$OM$14</f>
        <v>0</v>
      </c>
      <c r="H74" s="457">
        <f>Input!$ON$14</f>
        <v>0</v>
      </c>
      <c r="I74" s="457">
        <f>Input!$OO$14</f>
        <v>0</v>
      </c>
      <c r="J74" s="457">
        <f>Input!$OP$14</f>
        <v>-2323122</v>
      </c>
      <c r="K74" s="457">
        <f>Input!$OQ$14</f>
        <v>0</v>
      </c>
      <c r="L74" s="457">
        <f>Input!$OR$14</f>
        <v>0</v>
      </c>
      <c r="M74" s="458">
        <f>D74+E74+F74+G74+H74+I74+J74+K74+L74</f>
        <v>-2323122</v>
      </c>
      <c r="N74" s="440"/>
      <c r="O74" s="458"/>
      <c r="Q74" s="470"/>
      <c r="R74" s="470"/>
      <c r="S74" s="470"/>
      <c r="T74" s="470"/>
      <c r="U74" s="458"/>
      <c r="W74" s="580"/>
      <c r="X74" s="580"/>
      <c r="Y74" s="470"/>
      <c r="Z74" s="458"/>
      <c r="AC74" s="444"/>
      <c r="AD74" s="444"/>
      <c r="AE74" s="444"/>
    </row>
    <row r="75" spans="1:31" ht="14.4" thickTop="1" thickBot="1">
      <c r="A75" s="438">
        <v>58</v>
      </c>
      <c r="B75" s="440" t="s">
        <v>627</v>
      </c>
      <c r="C75" s="440"/>
      <c r="D75" s="457">
        <f>Input!$OS$14</f>
        <v>-1818255</v>
      </c>
      <c r="E75" s="457">
        <f>Input!$OT$14</f>
        <v>-4244366</v>
      </c>
      <c r="F75" s="457">
        <f>Input!$OU$14</f>
        <v>79096</v>
      </c>
      <c r="G75" s="457">
        <f>Input!$OV$14</f>
        <v>-879140</v>
      </c>
      <c r="H75" s="457">
        <f>Input!$OW$14</f>
        <v>0</v>
      </c>
      <c r="I75" s="457">
        <f>Input!$OX$14</f>
        <v>0</v>
      </c>
      <c r="J75" s="457">
        <f>Input!$OY$14</f>
        <v>2758956</v>
      </c>
      <c r="K75" s="457">
        <f>Input!$OZ$14</f>
        <v>6112472</v>
      </c>
      <c r="L75" s="457">
        <f>Input!$PA$14</f>
        <v>0</v>
      </c>
      <c r="M75" s="458">
        <f>D75+E75+F75+G75+H75+I75+J75+K75+L75</f>
        <v>2008763</v>
      </c>
      <c r="N75" s="440"/>
      <c r="O75" s="1182" t="str">
        <f>IF(M85&lt;0,"Footnote 11 is N/A - No Data Entry Required","Footnote 11")</f>
        <v>Footnote 11</v>
      </c>
      <c r="P75" s="1183"/>
      <c r="Q75" s="1183"/>
      <c r="R75" s="1184"/>
      <c r="S75" s="470"/>
      <c r="T75" s="470"/>
      <c r="U75" s="458"/>
      <c r="W75" s="580"/>
      <c r="X75" s="580"/>
      <c r="Y75" s="579"/>
      <c r="Z75" s="579"/>
      <c r="AB75" s="428" t="s">
        <v>195</v>
      </c>
      <c r="AC75" s="444"/>
      <c r="AD75" s="444"/>
      <c r="AE75" s="444"/>
    </row>
    <row r="76" spans="1:31" ht="13.8" thickTop="1">
      <c r="A76" s="438">
        <v>59</v>
      </c>
      <c r="B76" s="440" t="s">
        <v>45</v>
      </c>
      <c r="C76" s="440"/>
      <c r="D76" s="457">
        <f>Input!$PB$14</f>
        <v>0</v>
      </c>
      <c r="E76" s="457">
        <f>Input!$PC$14</f>
        <v>0</v>
      </c>
      <c r="F76" s="457">
        <f>Input!$PD$14</f>
        <v>0</v>
      </c>
      <c r="G76" s="457">
        <f>Input!$PE$14</f>
        <v>0</v>
      </c>
      <c r="H76" s="457">
        <f>Input!$PF$14</f>
        <v>0</v>
      </c>
      <c r="I76" s="457">
        <f>Input!$PG$14</f>
        <v>0</v>
      </c>
      <c r="J76" s="457">
        <f>Input!$PH$14</f>
        <v>0</v>
      </c>
      <c r="K76" s="457">
        <f>Input!$PI$14</f>
        <v>0</v>
      </c>
      <c r="L76" s="457">
        <f>Input!$PJ$14</f>
        <v>0</v>
      </c>
      <c r="M76" s="458">
        <f>D76+E76+F76+G76+H76+I76+J76+K76+L76</f>
        <v>0</v>
      </c>
      <c r="N76" s="440"/>
      <c r="O76" s="581" t="s">
        <v>202</v>
      </c>
      <c r="P76" s="582"/>
      <c r="Q76" s="583"/>
      <c r="R76" s="584">
        <f>IF($M$85&lt;0,"N/A",$M$85)</f>
        <v>3334908</v>
      </c>
      <c r="S76" s="470"/>
      <c r="T76" s="470"/>
      <c r="U76" s="458"/>
      <c r="W76" s="580"/>
      <c r="X76" s="580"/>
      <c r="Y76" s="580"/>
      <c r="Z76" s="580"/>
      <c r="AC76" s="444"/>
      <c r="AD76" s="444"/>
      <c r="AE76" s="444"/>
    </row>
    <row r="77" spans="1:31">
      <c r="A77" s="438">
        <v>60</v>
      </c>
      <c r="B77" s="440" t="s">
        <v>46</v>
      </c>
      <c r="C77" s="440"/>
      <c r="D77" s="457">
        <f>Input!$PK$14</f>
        <v>0</v>
      </c>
      <c r="E77" s="457">
        <f>Input!$PL$14</f>
        <v>0</v>
      </c>
      <c r="F77" s="457">
        <f>Input!$PM$14</f>
        <v>0</v>
      </c>
      <c r="G77" s="457">
        <f>Input!$PN$14</f>
        <v>0</v>
      </c>
      <c r="H77" s="457">
        <f>Input!$PO$14</f>
        <v>0</v>
      </c>
      <c r="I77" s="457">
        <f>Input!$PP$14</f>
        <v>0</v>
      </c>
      <c r="J77" s="457">
        <f>Input!$PQ$14</f>
        <v>0</v>
      </c>
      <c r="K77" s="457">
        <f>Input!$PR$14</f>
        <v>-6112472</v>
      </c>
      <c r="L77" s="457">
        <f>Input!$PS$14</f>
        <v>5241775</v>
      </c>
      <c r="M77" s="458">
        <f>D77+E77+F77+G77+H77+I77+J77+K77+L77</f>
        <v>-870697</v>
      </c>
      <c r="N77" s="440"/>
      <c r="O77" s="585" t="s">
        <v>203</v>
      </c>
      <c r="P77" s="470"/>
      <c r="Q77" s="470"/>
      <c r="R77" s="586">
        <f>Input!$UB$14</f>
        <v>3334908</v>
      </c>
      <c r="S77" s="470"/>
      <c r="T77" s="470"/>
      <c r="U77" s="458"/>
      <c r="W77" s="580"/>
      <c r="X77" s="580"/>
      <c r="Y77" s="580"/>
      <c r="Z77" s="580"/>
      <c r="AC77" s="444"/>
      <c r="AD77" s="444"/>
      <c r="AE77" s="444"/>
    </row>
    <row r="78" spans="1:31">
      <c r="A78" s="438">
        <v>61</v>
      </c>
      <c r="B78" s="526" t="s">
        <v>3</v>
      </c>
      <c r="C78" s="526"/>
      <c r="D78" s="465">
        <f t="shared" ref="D78:L78" si="20">SUM(D74:D77)</f>
        <v>-1818255</v>
      </c>
      <c r="E78" s="465">
        <f t="shared" si="20"/>
        <v>-4244366</v>
      </c>
      <c r="F78" s="465">
        <f t="shared" si="20"/>
        <v>79096</v>
      </c>
      <c r="G78" s="465">
        <f t="shared" si="20"/>
        <v>-879140</v>
      </c>
      <c r="H78" s="465">
        <f t="shared" si="20"/>
        <v>0</v>
      </c>
      <c r="I78" s="465">
        <f t="shared" si="20"/>
        <v>0</v>
      </c>
      <c r="J78" s="465">
        <f t="shared" si="20"/>
        <v>435834</v>
      </c>
      <c r="K78" s="465">
        <f t="shared" si="20"/>
        <v>0</v>
      </c>
      <c r="L78" s="465">
        <f t="shared" si="20"/>
        <v>5241775</v>
      </c>
      <c r="M78" s="465">
        <f>D78+E78+F78+G78+H78+I78+J78+K78+L78</f>
        <v>-1185056</v>
      </c>
      <c r="N78" s="440"/>
      <c r="O78" s="585" t="s">
        <v>204</v>
      </c>
      <c r="Q78" s="470"/>
      <c r="R78" s="587">
        <f>IF($M$85&lt;0,"",$R$76-$R$77)</f>
        <v>0</v>
      </c>
      <c r="S78" s="470"/>
      <c r="T78" s="470"/>
      <c r="U78" s="458"/>
      <c r="W78" s="580"/>
      <c r="X78" s="580"/>
      <c r="Y78" s="580"/>
      <c r="Z78" s="580"/>
      <c r="AC78" s="444"/>
      <c r="AD78" s="444"/>
      <c r="AE78" s="444"/>
    </row>
    <row r="79" spans="1:31">
      <c r="A79" s="438">
        <v>62</v>
      </c>
      <c r="B79" s="440"/>
      <c r="C79" s="440"/>
      <c r="D79" s="458"/>
      <c r="E79" s="458"/>
      <c r="F79" s="458"/>
      <c r="G79" s="458"/>
      <c r="H79" s="458"/>
      <c r="I79" s="458"/>
      <c r="J79" s="458"/>
      <c r="K79" s="458"/>
      <c r="L79" s="458"/>
      <c r="M79" s="458"/>
      <c r="N79" s="440"/>
      <c r="O79" s="588"/>
      <c r="Q79" s="470"/>
      <c r="R79" s="589"/>
      <c r="S79" s="470"/>
      <c r="T79" s="470"/>
      <c r="U79" s="458"/>
      <c r="W79" s="580"/>
      <c r="X79" s="580"/>
      <c r="Y79" s="580"/>
      <c r="Z79" s="580"/>
      <c r="AC79" s="444"/>
      <c r="AD79" s="444"/>
      <c r="AE79" s="444"/>
    </row>
    <row r="80" spans="1:31">
      <c r="A80" s="438">
        <v>63</v>
      </c>
      <c r="B80" s="449" t="s">
        <v>24</v>
      </c>
      <c r="C80" s="449"/>
      <c r="D80" s="458"/>
      <c r="E80" s="458"/>
      <c r="F80" s="458"/>
      <c r="G80" s="458"/>
      <c r="H80" s="458"/>
      <c r="I80" s="458"/>
      <c r="J80" s="458"/>
      <c r="K80" s="458"/>
      <c r="L80" s="458"/>
      <c r="M80" s="458"/>
      <c r="N80" s="440"/>
      <c r="O80" s="585" t="s">
        <v>205</v>
      </c>
      <c r="Q80" s="470"/>
      <c r="R80" s="586">
        <f>Input!$UC$14</f>
        <v>0</v>
      </c>
      <c r="S80" s="470"/>
      <c r="T80" s="470"/>
      <c r="U80" s="470"/>
      <c r="W80" s="579"/>
      <c r="X80" s="579"/>
      <c r="Y80" s="580"/>
      <c r="Z80" s="580"/>
      <c r="AC80" s="444"/>
      <c r="AD80" s="444"/>
      <c r="AE80" s="444"/>
    </row>
    <row r="81" spans="1:31">
      <c r="A81" s="438">
        <v>64</v>
      </c>
      <c r="B81" s="440" t="s">
        <v>47</v>
      </c>
      <c r="C81" s="440"/>
      <c r="D81" s="457">
        <f>Input!$PT$14</f>
        <v>0</v>
      </c>
      <c r="E81" s="457">
        <f>Input!$PU$14</f>
        <v>0</v>
      </c>
      <c r="F81" s="457">
        <f>Input!$PV$14</f>
        <v>0</v>
      </c>
      <c r="G81" s="457">
        <f>Input!$PW$14</f>
        <v>0</v>
      </c>
      <c r="H81" s="457">
        <f>Input!$PX$14</f>
        <v>0</v>
      </c>
      <c r="I81" s="457">
        <f>Input!$PY$14</f>
        <v>0</v>
      </c>
      <c r="J81" s="457">
        <f>Input!$PZ$14</f>
        <v>0</v>
      </c>
      <c r="K81" s="457">
        <f>Input!$QA$14</f>
        <v>0</v>
      </c>
      <c r="L81" s="457">
        <f>Input!$QB$14</f>
        <v>0</v>
      </c>
      <c r="M81" s="458">
        <f>D81+E81+F81+G81+H81+I81+J81+K81+L81</f>
        <v>0</v>
      </c>
      <c r="N81" s="440"/>
      <c r="O81" s="590" t="s">
        <v>206</v>
      </c>
      <c r="R81" s="591"/>
      <c r="S81" s="470"/>
      <c r="T81" s="470"/>
      <c r="Y81" s="580"/>
      <c r="Z81" s="580"/>
      <c r="AC81" s="444"/>
      <c r="AD81" s="444"/>
      <c r="AE81" s="444"/>
    </row>
    <row r="82" spans="1:31">
      <c r="A82" s="438">
        <v>65</v>
      </c>
      <c r="B82" s="440" t="s">
        <v>48</v>
      </c>
      <c r="C82" s="440"/>
      <c r="D82" s="457">
        <f>Input!$QC$14</f>
        <v>0</v>
      </c>
      <c r="E82" s="457">
        <f>Input!$QD$14</f>
        <v>0</v>
      </c>
      <c r="F82" s="457">
        <f>Input!$QE$14</f>
        <v>0</v>
      </c>
      <c r="G82" s="457">
        <f>Input!$QF$14</f>
        <v>0</v>
      </c>
      <c r="H82" s="457">
        <f>Input!$QG$14</f>
        <v>0</v>
      </c>
      <c r="I82" s="457">
        <f>Input!$QH$14</f>
        <v>0</v>
      </c>
      <c r="J82" s="457">
        <f>Input!$QI$14</f>
        <v>0</v>
      </c>
      <c r="K82" s="457">
        <f>Input!$QJ$14</f>
        <v>0</v>
      </c>
      <c r="L82" s="457">
        <f>Input!$QK$14</f>
        <v>0</v>
      </c>
      <c r="M82" s="458">
        <f>D82+E82+F82+G82+H82+I82+J82+K82+L82</f>
        <v>0</v>
      </c>
      <c r="N82" s="440"/>
      <c r="O82" s="585" t="s">
        <v>207</v>
      </c>
      <c r="R82" s="587">
        <f>IFERROR($R$78-$R$80,"")</f>
        <v>0</v>
      </c>
      <c r="Y82" s="580"/>
      <c r="Z82" s="440"/>
      <c r="AA82" s="442"/>
      <c r="AB82" s="442"/>
      <c r="AC82" s="444"/>
      <c r="AD82" s="444"/>
      <c r="AE82" s="444"/>
    </row>
    <row r="83" spans="1:31">
      <c r="A83" s="438">
        <v>66</v>
      </c>
      <c r="B83" s="526" t="s">
        <v>3</v>
      </c>
      <c r="C83" s="526"/>
      <c r="D83" s="465">
        <f t="shared" ref="D83:L83" si="21">SUM(D81:D82)</f>
        <v>0</v>
      </c>
      <c r="E83" s="465">
        <f t="shared" si="21"/>
        <v>0</v>
      </c>
      <c r="F83" s="465">
        <f t="shared" si="21"/>
        <v>0</v>
      </c>
      <c r="G83" s="465">
        <f t="shared" si="21"/>
        <v>0</v>
      </c>
      <c r="H83" s="465">
        <f t="shared" si="21"/>
        <v>0</v>
      </c>
      <c r="I83" s="465">
        <f t="shared" si="21"/>
        <v>0</v>
      </c>
      <c r="J83" s="465">
        <f t="shared" si="21"/>
        <v>0</v>
      </c>
      <c r="K83" s="465">
        <f t="shared" si="21"/>
        <v>0</v>
      </c>
      <c r="L83" s="465">
        <f t="shared" si="21"/>
        <v>0</v>
      </c>
      <c r="M83" s="465">
        <f>D83+E83+F83+G83+H83+I83+J83+K83+L83</f>
        <v>0</v>
      </c>
      <c r="N83" s="440"/>
      <c r="O83" s="588"/>
      <c r="R83" s="591"/>
      <c r="Y83" s="449"/>
      <c r="Z83" s="592"/>
      <c r="AA83" s="532"/>
      <c r="AB83" s="463"/>
      <c r="AC83" s="444"/>
      <c r="AD83" s="444"/>
      <c r="AE83" s="444"/>
    </row>
    <row r="84" spans="1:31" ht="13.8" thickBot="1">
      <c r="A84" s="438">
        <v>67</v>
      </c>
      <c r="B84" s="440"/>
      <c r="C84" s="440"/>
      <c r="D84" s="458"/>
      <c r="E84" s="458"/>
      <c r="F84" s="458"/>
      <c r="G84" s="458"/>
      <c r="H84" s="458"/>
      <c r="I84" s="458"/>
      <c r="J84" s="458"/>
      <c r="K84" s="458"/>
      <c r="L84" s="458"/>
      <c r="M84" s="458"/>
      <c r="N84" s="440"/>
      <c r="O84" s="593" t="s">
        <v>208</v>
      </c>
      <c r="P84" s="594"/>
      <c r="Q84" s="594"/>
      <c r="R84" s="595">
        <f>IFERROR((R82+R80)-R78,"")</f>
        <v>0</v>
      </c>
      <c r="Y84" s="442"/>
      <c r="Z84" s="592"/>
      <c r="AA84" s="532"/>
      <c r="AB84" s="596"/>
      <c r="AC84" s="444"/>
      <c r="AD84" s="444"/>
      <c r="AE84" s="444"/>
    </row>
    <row r="85" spans="1:31" ht="13.8" thickTop="1">
      <c r="A85" s="438">
        <v>68</v>
      </c>
      <c r="B85" s="526" t="s">
        <v>628</v>
      </c>
      <c r="C85" s="526"/>
      <c r="D85" s="465">
        <f t="shared" ref="D85:L85" si="22">D57-D71+D78+D83</f>
        <v>652010</v>
      </c>
      <c r="E85" s="465">
        <f t="shared" si="22"/>
        <v>-3460410</v>
      </c>
      <c r="F85" s="465">
        <f t="shared" si="22"/>
        <v>-38175</v>
      </c>
      <c r="G85" s="465">
        <f t="shared" si="22"/>
        <v>9033</v>
      </c>
      <c r="H85" s="465">
        <f t="shared" si="22"/>
        <v>-75</v>
      </c>
      <c r="I85" s="465">
        <f t="shared" si="22"/>
        <v>0</v>
      </c>
      <c r="J85" s="465">
        <f t="shared" si="22"/>
        <v>930750</v>
      </c>
      <c r="K85" s="465">
        <f t="shared" si="22"/>
        <v>0</v>
      </c>
      <c r="L85" s="465">
        <f t="shared" si="22"/>
        <v>5241775</v>
      </c>
      <c r="M85" s="465">
        <f>D85+E85+F85+G85+H85+I85+J85+K85+L85</f>
        <v>3334908</v>
      </c>
      <c r="N85" s="440"/>
      <c r="Y85" s="442"/>
      <c r="Z85" s="592"/>
      <c r="AA85" s="532"/>
      <c r="AB85" s="596"/>
      <c r="AC85" s="444"/>
      <c r="AD85" s="444"/>
      <c r="AE85" s="444"/>
    </row>
    <row r="86" spans="1:31">
      <c r="A86" s="438">
        <v>69</v>
      </c>
      <c r="B86" s="449"/>
      <c r="C86" s="449"/>
      <c r="D86" s="458"/>
      <c r="E86" s="458"/>
      <c r="F86" s="458"/>
      <c r="G86" s="458"/>
      <c r="H86" s="458"/>
      <c r="I86" s="458"/>
      <c r="J86" s="458"/>
      <c r="K86" s="458"/>
      <c r="L86" s="458"/>
      <c r="M86" s="458"/>
      <c r="N86" s="440"/>
      <c r="Y86" s="442"/>
      <c r="Z86" s="592"/>
      <c r="AA86" s="532"/>
      <c r="AB86" s="596"/>
      <c r="AC86" s="444"/>
      <c r="AD86" s="444"/>
      <c r="AE86" s="444"/>
    </row>
    <row r="87" spans="1:31">
      <c r="A87" s="438">
        <v>70</v>
      </c>
      <c r="B87" s="441" t="s">
        <v>64</v>
      </c>
      <c r="C87" s="441"/>
      <c r="D87" s="457">
        <f>Input!$QL$14</f>
        <v>0</v>
      </c>
      <c r="E87" s="457">
        <f>Input!$QM$14</f>
        <v>0</v>
      </c>
      <c r="F87" s="457">
        <f>Input!$QN$14</f>
        <v>0</v>
      </c>
      <c r="G87" s="457">
        <f>Input!$QO$14</f>
        <v>0</v>
      </c>
      <c r="H87" s="457">
        <f>Input!$QP$14</f>
        <v>0</v>
      </c>
      <c r="I87" s="457">
        <f>Input!$QQ$14</f>
        <v>0</v>
      </c>
      <c r="J87" s="457">
        <f>Input!$QR$14</f>
        <v>0</v>
      </c>
      <c r="K87" s="457">
        <f>Input!$QS$14</f>
        <v>0</v>
      </c>
      <c r="L87" s="457">
        <f>Input!$QT$14</f>
        <v>0</v>
      </c>
      <c r="M87" s="458">
        <f>D87+E87+F87+G87+H87+I87+J87+K87+L87</f>
        <v>0</v>
      </c>
      <c r="N87" s="440"/>
      <c r="Y87" s="442"/>
      <c r="Z87" s="592"/>
      <c r="AA87" s="532"/>
      <c r="AB87" s="596"/>
      <c r="AC87" s="444"/>
      <c r="AD87" s="444"/>
      <c r="AE87" s="444"/>
    </row>
    <row r="88" spans="1:31">
      <c r="A88" s="438">
        <v>72</v>
      </c>
      <c r="B88" s="440" t="s">
        <v>65</v>
      </c>
      <c r="C88" s="440"/>
      <c r="D88" s="457">
        <f>Input!$QU$14</f>
        <v>0</v>
      </c>
      <c r="E88" s="457">
        <f>Input!$QV$14</f>
        <v>0</v>
      </c>
      <c r="F88" s="457">
        <f>Input!$QW$14</f>
        <v>0</v>
      </c>
      <c r="G88" s="457">
        <f>Input!$QX$14</f>
        <v>0</v>
      </c>
      <c r="H88" s="457">
        <f>Input!$QY$14</f>
        <v>0</v>
      </c>
      <c r="I88" s="457">
        <f>Input!$QZ$14</f>
        <v>0</v>
      </c>
      <c r="J88" s="457">
        <f>Input!$RA$14</f>
        <v>0</v>
      </c>
      <c r="K88" s="457">
        <f>Input!$RB$14</f>
        <v>0</v>
      </c>
      <c r="L88" s="457">
        <f>Input!$RC$14</f>
        <v>-2831194</v>
      </c>
      <c r="M88" s="458">
        <f>D88+E88+F88+G88+H88+I88+J88+K88+L88</f>
        <v>-2831194</v>
      </c>
      <c r="N88" s="440"/>
      <c r="O88" s="446"/>
      <c r="P88" s="446"/>
      <c r="Y88" s="442"/>
      <c r="Z88" s="592"/>
      <c r="AA88" s="532"/>
      <c r="AB88" s="596"/>
      <c r="AC88" s="444"/>
      <c r="AD88" s="444"/>
      <c r="AE88" s="444"/>
    </row>
    <row r="89" spans="1:31" s="428" customFormat="1">
      <c r="A89" s="439"/>
      <c r="B89" s="440" t="s">
        <v>173</v>
      </c>
      <c r="C89" s="440"/>
      <c r="D89" s="457">
        <f>Input!$RD$14</f>
        <v>0</v>
      </c>
      <c r="E89" s="457">
        <f>Input!$RE$14</f>
        <v>0</v>
      </c>
      <c r="F89" s="457">
        <f>Input!$RF$14</f>
        <v>0</v>
      </c>
      <c r="G89" s="457">
        <f>Input!$RG$14</f>
        <v>0</v>
      </c>
      <c r="H89" s="457">
        <f>Input!$RH$14</f>
        <v>0</v>
      </c>
      <c r="I89" s="457">
        <f>Input!$RI$14</f>
        <v>0</v>
      </c>
      <c r="J89" s="457">
        <f>Input!$RJ$14</f>
        <v>0</v>
      </c>
      <c r="K89" s="457">
        <f>Input!$RK$14</f>
        <v>0</v>
      </c>
      <c r="L89" s="457">
        <f>Input!$RL$14</f>
        <v>0</v>
      </c>
      <c r="M89" s="458">
        <f t="shared" ref="M89:M91" si="23">D89+E89+F89+G89+H89+I89+J89+K89+L89</f>
        <v>0</v>
      </c>
      <c r="N89" s="440"/>
      <c r="O89" s="1188" t="s">
        <v>1313</v>
      </c>
      <c r="P89" s="1189"/>
      <c r="Q89" s="1189"/>
      <c r="R89" s="1189"/>
      <c r="S89" s="1189"/>
      <c r="T89" s="1189"/>
      <c r="U89" s="1190"/>
      <c r="Y89" s="442"/>
      <c r="Z89" s="592"/>
      <c r="AA89" s="532"/>
      <c r="AB89" s="596"/>
    </row>
    <row r="90" spans="1:31" s="428" customFormat="1">
      <c r="A90" s="439"/>
      <c r="B90" s="440" t="s">
        <v>174</v>
      </c>
      <c r="C90" s="440"/>
      <c r="D90" s="457">
        <f>Input!$RM$14</f>
        <v>0</v>
      </c>
      <c r="E90" s="457">
        <f>Input!$RN$14</f>
        <v>0</v>
      </c>
      <c r="F90" s="457">
        <f>Input!$RO$14</f>
        <v>0</v>
      </c>
      <c r="G90" s="457">
        <f>Input!$RP$14</f>
        <v>0</v>
      </c>
      <c r="H90" s="457">
        <f>Input!$RQ$14</f>
        <v>0</v>
      </c>
      <c r="I90" s="457">
        <f>Input!$RR$14</f>
        <v>0</v>
      </c>
      <c r="J90" s="457">
        <f>Input!$RS$14</f>
        <v>0</v>
      </c>
      <c r="K90" s="457">
        <f>Input!$RT$14</f>
        <v>0</v>
      </c>
      <c r="L90" s="457">
        <f>Input!$RU$14</f>
        <v>0</v>
      </c>
      <c r="M90" s="458">
        <f t="shared" si="23"/>
        <v>0</v>
      </c>
      <c r="N90" s="440"/>
      <c r="O90" s="597" t="s">
        <v>209</v>
      </c>
      <c r="P90" s="598"/>
      <c r="Q90" s="597" t="s">
        <v>210</v>
      </c>
      <c r="R90" s="598"/>
      <c r="S90" s="491"/>
      <c r="T90" s="597" t="s">
        <v>211</v>
      </c>
      <c r="U90" s="598"/>
      <c r="Y90" s="442"/>
      <c r="Z90" s="592"/>
      <c r="AA90" s="532"/>
      <c r="AB90" s="596"/>
    </row>
    <row r="91" spans="1:31" s="428" customFormat="1">
      <c r="A91" s="439"/>
      <c r="B91" s="440" t="s">
        <v>175</v>
      </c>
      <c r="C91" s="440"/>
      <c r="D91" s="457">
        <f>Input!$RV$14</f>
        <v>0</v>
      </c>
      <c r="E91" s="457">
        <f>Input!$RW$14</f>
        <v>0</v>
      </c>
      <c r="F91" s="457">
        <f>Input!$RX$14</f>
        <v>0</v>
      </c>
      <c r="G91" s="457">
        <f>Input!$RY$14</f>
        <v>0</v>
      </c>
      <c r="H91" s="457">
        <f>Input!$RZ$14</f>
        <v>0</v>
      </c>
      <c r="I91" s="457">
        <f>Input!$SA$14</f>
        <v>0</v>
      </c>
      <c r="J91" s="457">
        <f>Input!$SB$14</f>
        <v>0</v>
      </c>
      <c r="K91" s="457">
        <f>Input!$SC$14</f>
        <v>0</v>
      </c>
      <c r="L91" s="457">
        <f>Input!$SD$14</f>
        <v>25000</v>
      </c>
      <c r="M91" s="458">
        <f t="shared" si="23"/>
        <v>25000</v>
      </c>
      <c r="N91" s="440"/>
      <c r="O91" s="475"/>
      <c r="P91" s="496"/>
      <c r="Q91" s="475"/>
      <c r="R91" s="496"/>
      <c r="T91" s="475"/>
      <c r="U91" s="496"/>
      <c r="Y91" s="442"/>
      <c r="Z91" s="592"/>
      <c r="AA91" s="532"/>
      <c r="AB91" s="596"/>
    </row>
    <row r="92" spans="1:31" s="428" customFormat="1">
      <c r="A92" s="439"/>
      <c r="B92" s="440" t="s">
        <v>66</v>
      </c>
      <c r="C92" s="440"/>
      <c r="D92" s="457">
        <f>Input!$SE$14</f>
        <v>0</v>
      </c>
      <c r="E92" s="457">
        <f>Input!$SF$14</f>
        <v>23243</v>
      </c>
      <c r="F92" s="457">
        <f>Input!$SG$14</f>
        <v>0</v>
      </c>
      <c r="G92" s="457">
        <f>Input!$SH$14</f>
        <v>110686</v>
      </c>
      <c r="H92" s="457">
        <f>Input!$SI$14</f>
        <v>0</v>
      </c>
      <c r="I92" s="457">
        <f>Input!$SJ$14</f>
        <v>0</v>
      </c>
      <c r="J92" s="457">
        <f>Input!$SK$14</f>
        <v>2323122</v>
      </c>
      <c r="K92" s="457">
        <f>Input!$SL$14</f>
        <v>0</v>
      </c>
      <c r="L92" s="457">
        <f>Input!$SM$14</f>
        <v>0</v>
      </c>
      <c r="M92" s="458">
        <f>D92+E92+F92+G92+H92+I92+J92+K92+L92</f>
        <v>2457051</v>
      </c>
      <c r="N92" s="440"/>
      <c r="O92" s="1191" t="str">
        <f>Input!UF$14</f>
        <v>Anju Motwani</v>
      </c>
      <c r="P92" s="1192"/>
      <c r="Q92" s="1191" t="str">
        <f>Input!$UG$14</f>
        <v>352-871-1084</v>
      </c>
      <c r="R92" s="1192"/>
      <c r="T92" s="1193" t="str">
        <f>HYPERLINK("Mailto:"&amp;Input!$UH$14,Input!$UH$14)</f>
        <v>anju.motwani@tstc.edu</v>
      </c>
      <c r="U92" s="1192"/>
      <c r="Y92" s="442"/>
      <c r="Z92" s="592"/>
      <c r="AA92" s="543"/>
      <c r="AB92" s="596"/>
    </row>
    <row r="93" spans="1:31" ht="13.8" thickBot="1">
      <c r="B93" s="599" t="s">
        <v>57</v>
      </c>
      <c r="C93" s="599"/>
      <c r="D93" s="600">
        <f t="shared" ref="D93:K93" si="24">SUM(D85:D92)</f>
        <v>652010</v>
      </c>
      <c r="E93" s="600">
        <f t="shared" si="24"/>
        <v>-3437167</v>
      </c>
      <c r="F93" s="600">
        <f t="shared" si="24"/>
        <v>-38175</v>
      </c>
      <c r="G93" s="600">
        <f t="shared" si="24"/>
        <v>119719</v>
      </c>
      <c r="H93" s="600">
        <f t="shared" si="24"/>
        <v>-75</v>
      </c>
      <c r="I93" s="600">
        <f t="shared" si="24"/>
        <v>0</v>
      </c>
      <c r="J93" s="600">
        <f t="shared" si="24"/>
        <v>3253872</v>
      </c>
      <c r="K93" s="600">
        <f t="shared" si="24"/>
        <v>0</v>
      </c>
      <c r="L93" s="600">
        <f>SUM(L85:L92)</f>
        <v>2435581</v>
      </c>
      <c r="M93" s="600">
        <f>D93+E93+F93+G93+H93+I93+J93+K93+L93</f>
        <v>2985765</v>
      </c>
      <c r="N93" s="440"/>
      <c r="O93" s="475"/>
      <c r="U93" s="496"/>
      <c r="Y93" s="442"/>
      <c r="Z93" s="592"/>
      <c r="AA93" s="543"/>
      <c r="AB93" s="596"/>
      <c r="AC93" s="444"/>
      <c r="AD93" s="444"/>
      <c r="AE93" s="444"/>
    </row>
    <row r="94" spans="1:31" ht="13.8" thickTop="1">
      <c r="C94" s="440"/>
      <c r="D94" s="601"/>
      <c r="E94" s="601"/>
      <c r="F94" s="601"/>
      <c r="G94" s="601"/>
      <c r="H94" s="601"/>
      <c r="I94" s="601"/>
      <c r="J94" s="601"/>
      <c r="K94" s="601"/>
      <c r="L94" s="601"/>
      <c r="M94" s="602"/>
      <c r="N94" s="440"/>
      <c r="O94" s="1179" t="s">
        <v>212</v>
      </c>
      <c r="P94" s="1180"/>
      <c r="Q94" s="1180"/>
      <c r="R94" s="1180"/>
      <c r="S94" s="1180"/>
      <c r="T94" s="1180"/>
      <c r="U94" s="1181"/>
      <c r="Y94" s="442"/>
      <c r="Z94" s="603"/>
      <c r="AA94" s="543"/>
      <c r="AB94" s="596"/>
      <c r="AC94" s="444"/>
      <c r="AD94" s="444"/>
      <c r="AE94" s="444"/>
    </row>
    <row r="95" spans="1:31">
      <c r="B95" s="440" t="s">
        <v>1333</v>
      </c>
      <c r="C95" s="441"/>
      <c r="D95" s="601"/>
      <c r="E95" s="601"/>
      <c r="F95" s="601"/>
      <c r="G95" s="601"/>
      <c r="H95" s="601"/>
      <c r="I95" s="601"/>
      <c r="J95" s="601"/>
      <c r="K95" s="601"/>
      <c r="L95" s="601"/>
      <c r="M95" s="602"/>
      <c r="N95" s="440"/>
      <c r="O95" s="1179"/>
      <c r="P95" s="1180"/>
      <c r="Q95" s="1180"/>
      <c r="R95" s="1180"/>
      <c r="S95" s="1180"/>
      <c r="T95" s="1180"/>
      <c r="U95" s="1181"/>
      <c r="Y95" s="442"/>
      <c r="Z95" s="442"/>
      <c r="AA95" s="604"/>
      <c r="AB95" s="605"/>
      <c r="AC95" s="444"/>
      <c r="AD95" s="444"/>
      <c r="AE95" s="444"/>
    </row>
    <row r="96" spans="1:31">
      <c r="B96" s="441" t="s">
        <v>79</v>
      </c>
      <c r="C96" s="440"/>
      <c r="D96" s="601"/>
      <c r="E96" s="601"/>
      <c r="F96" s="601"/>
      <c r="G96" s="601"/>
      <c r="H96" s="601"/>
      <c r="I96" s="601"/>
      <c r="J96" s="601"/>
      <c r="K96" s="601"/>
      <c r="L96" s="601"/>
      <c r="M96" s="602"/>
      <c r="N96" s="440"/>
      <c r="O96" s="503"/>
      <c r="P96" s="504"/>
      <c r="Q96" s="504"/>
      <c r="R96" s="504"/>
      <c r="S96" s="504"/>
      <c r="T96" s="504"/>
      <c r="U96" s="606"/>
      <c r="Y96" s="442"/>
      <c r="Z96" s="442"/>
      <c r="AA96" s="442"/>
      <c r="AB96" s="442"/>
      <c r="AC96" s="444"/>
      <c r="AD96" s="444"/>
      <c r="AE96" s="444"/>
    </row>
    <row r="97" spans="2:31">
      <c r="B97" s="428" t="s">
        <v>1280</v>
      </c>
      <c r="C97" s="440"/>
      <c r="D97" s="601"/>
      <c r="E97" s="601"/>
      <c r="F97" s="601"/>
      <c r="G97" s="601"/>
      <c r="H97" s="601"/>
      <c r="I97" s="601"/>
      <c r="J97" s="601"/>
      <c r="K97" s="601"/>
      <c r="L97" s="601"/>
      <c r="M97" s="602"/>
      <c r="N97" s="440"/>
      <c r="Y97" s="442"/>
      <c r="AC97" s="444"/>
      <c r="AD97" s="444"/>
      <c r="AE97" s="444"/>
    </row>
    <row r="98" spans="2:31">
      <c r="B98" s="440"/>
      <c r="C98" s="440"/>
      <c r="D98" s="601"/>
      <c r="E98" s="601"/>
      <c r="F98" s="601"/>
      <c r="G98" s="601"/>
      <c r="H98" s="601"/>
      <c r="I98" s="601"/>
      <c r="J98" s="601"/>
      <c r="K98" s="601"/>
      <c r="L98" s="601"/>
      <c r="M98" s="602"/>
      <c r="N98" s="440"/>
      <c r="O98" s="424"/>
      <c r="AC98" s="444"/>
      <c r="AD98" s="444"/>
      <c r="AE98" s="444"/>
    </row>
    <row r="99" spans="2:31">
      <c r="B99" s="440"/>
      <c r="C99" s="440"/>
      <c r="D99" s="440"/>
      <c r="E99" s="440"/>
      <c r="F99" s="440"/>
      <c r="G99" s="440"/>
      <c r="H99" s="440"/>
      <c r="I99" s="440"/>
      <c r="J99" s="440"/>
      <c r="K99" s="440"/>
      <c r="L99" s="440"/>
      <c r="M99" s="607" t="s">
        <v>93</v>
      </c>
      <c r="N99" s="440"/>
      <c r="O99" s="608"/>
      <c r="AC99" s="444"/>
      <c r="AD99" s="444"/>
      <c r="AE99" s="444"/>
    </row>
    <row r="100" spans="2:31">
      <c r="B100" s="428" t="s">
        <v>1281</v>
      </c>
      <c r="C100" s="440"/>
      <c r="D100" s="440"/>
      <c r="E100" s="440"/>
      <c r="F100" s="440"/>
      <c r="G100" s="440"/>
      <c r="H100" s="440"/>
      <c r="I100" s="440"/>
      <c r="J100" s="440"/>
      <c r="K100" s="440"/>
      <c r="L100" s="440"/>
      <c r="M100" s="457">
        <f>Input!$SN$14</f>
        <v>2985765</v>
      </c>
      <c r="N100" s="440"/>
      <c r="O100" s="608"/>
      <c r="AC100" s="444"/>
      <c r="AD100" s="444"/>
      <c r="AE100" s="444"/>
    </row>
    <row r="101" spans="2:31">
      <c r="B101" s="440" t="s">
        <v>92</v>
      </c>
      <c r="C101" s="440"/>
      <c r="D101" s="440"/>
      <c r="E101" s="440"/>
      <c r="F101" s="440"/>
      <c r="G101" s="440"/>
      <c r="H101" s="440"/>
      <c r="I101" s="440"/>
      <c r="J101" s="440"/>
      <c r="K101" s="440"/>
      <c r="L101" s="440"/>
      <c r="M101" s="609">
        <f>M93-M100</f>
        <v>0</v>
      </c>
      <c r="N101" s="440"/>
      <c r="O101" s="608"/>
      <c r="AC101" s="444"/>
      <c r="AD101" s="444"/>
      <c r="AE101" s="444"/>
    </row>
    <row r="102" spans="2:31">
      <c r="B102" s="440"/>
      <c r="C102" s="440"/>
      <c r="D102" s="440"/>
      <c r="E102" s="440"/>
      <c r="F102" s="440"/>
      <c r="G102" s="440"/>
      <c r="H102" s="440"/>
      <c r="I102" s="440"/>
      <c r="J102" s="440"/>
      <c r="K102" s="440"/>
      <c r="L102" s="610" t="str">
        <f>IF($L$119&lt;&gt;Input!$F$14,"Out of Balance","Balanced")</f>
        <v>Balanced</v>
      </c>
      <c r="M102" s="611" t="str">
        <f>IF(M100&lt;&gt;M93,"Out of Balance","Balanced")</f>
        <v>Balanced</v>
      </c>
      <c r="N102" s="440"/>
      <c r="O102" s="608"/>
      <c r="AC102" s="444"/>
      <c r="AD102" s="444"/>
      <c r="AE102" s="444"/>
    </row>
    <row r="103" spans="2:31">
      <c r="B103" s="440"/>
      <c r="C103" s="440"/>
      <c r="D103" s="440"/>
      <c r="E103" s="440"/>
      <c r="F103" s="440"/>
      <c r="G103" s="440"/>
      <c r="H103" s="440"/>
      <c r="I103" s="440"/>
      <c r="J103" s="440"/>
      <c r="K103" s="440"/>
      <c r="L103" s="440"/>
      <c r="M103" s="440"/>
      <c r="N103" s="440"/>
      <c r="O103" s="424"/>
      <c r="AC103" s="444"/>
      <c r="AD103" s="444"/>
      <c r="AE103" s="444"/>
    </row>
    <row r="104" spans="2:31">
      <c r="B104" s="440"/>
      <c r="C104" s="440"/>
      <c r="D104" s="440"/>
      <c r="E104" s="440"/>
      <c r="F104" s="440"/>
      <c r="G104" s="440"/>
      <c r="H104" s="440"/>
      <c r="I104" s="440"/>
      <c r="J104" s="440"/>
      <c r="K104" s="440"/>
      <c r="L104" s="440"/>
      <c r="M104" s="440"/>
      <c r="N104" s="440"/>
      <c r="O104" s="424"/>
      <c r="AC104" s="444"/>
      <c r="AD104" s="444"/>
      <c r="AE104" s="444"/>
    </row>
    <row r="105" spans="2:31">
      <c r="B105" s="428"/>
      <c r="C105" s="428"/>
      <c r="D105" s="458">
        <f>SUM($D$10:$D$14)+SUM($D$19:$D$28)+SUM($D$32:$D$41)+$D$47+SUM($D$50:$D$55)+SUM($D$60:$D$70)+SUM($D$74:$D$77)+SUM($D$81:$D$82)+SUM($D$87:$D$92)</f>
        <v>16538496</v>
      </c>
      <c r="E105" s="458">
        <f>SUM($E$10:$E$14)+SUM($E$19:$E$28)+SUM($E$32:$E$41)+$E$47+SUM($E$50:$E$55)+SUM($E$60:$E$70)+SUM($E$74:$E$77)+SUM($E$81:$E$82)+SUM($E$87:$E$92)</f>
        <v>-695564</v>
      </c>
      <c r="F105" s="458">
        <f>SUM($F$10:$F$14)+SUM($F$19:$F$28)+SUM($F$32:$F$41)+$F$47+SUM($F$50:$F$55)+SUM($F$60:$F$70)+SUM($F$74:$F$77)+SUM($F$81:$F$82)+SUM($F$87:$F$92)</f>
        <v>415599</v>
      </c>
      <c r="G105" s="458">
        <f>SUM($G$10:$G$14)+SUM($G$19:$G$28)+SUM($G$32:$G$41)+$G$47+SUM($G$50:$G$55)+SUM($G$60:$G$70)+SUM($G$74:$G$77)+SUM($G$81:$G$82)+SUM($G$87:$G$92)</f>
        <v>4375471</v>
      </c>
      <c r="H105" s="458">
        <f>SUM($H$10:$H$14)+SUM($H$19:$H$28)+SUM($H$32:$H$41)+$H$47+SUM($H$50:$H$55)+SUM($H$60:$H$70)+SUM($H$74:$H$77)+SUM($H$81:$H$82)+SUM($H$87:$H$92)</f>
        <v>-75</v>
      </c>
      <c r="I105" s="458">
        <f>SUM($I$10:$I$14)+SUM($I$19:$I$28)+SUM($I$32:$I$41)+$I$47+SUM($I$50:$I$55)+SUM($I$60:$I$70)+SUM($I$74:$I$77)+SUM($I$81:$I$82)+SUM($I$87:$I$92)</f>
        <v>0</v>
      </c>
      <c r="J105" s="458">
        <f>SUM($J$10:$J$14)+SUM($J$19:$J$28)+SUM($J$32:$J$41)+$J$47+SUM($J$50:$J$55)+SUM($J$60:$J$70)+SUM($J$74:$J$77)+SUM($J$81:$J$82)+SUM($J$87:$J$92)</f>
        <v>3471824</v>
      </c>
      <c r="K105" s="458">
        <f>SUM($K$10:$K$14)+SUM($K$19:$K$28)+SUM($K$32:$K$41)+$K$47+SUM($K$50:$K$55)+SUM($K$60:$K$70)+SUM($K$74:$K$77)+SUM($K$81:$K$82)+SUM($K$87:$K$92)</f>
        <v>0</v>
      </c>
      <c r="L105" s="458">
        <f>SUM($L$10:$L$14)+SUM($L$19:$L$28)+SUM($L$32:$L$41)+$L$47+SUM($L$50:$L$55)+SUM($L$60:$L$70)+SUM($L$74:$L$77)+SUM($L$81:$L$82)+SUM($L$87:$L$92)</f>
        <v>2435581</v>
      </c>
      <c r="M105" s="458"/>
      <c r="N105" s="428"/>
      <c r="O105" s="458"/>
      <c r="P105" s="612">
        <f>M18-INT(M18)</f>
        <v>0</v>
      </c>
      <c r="AC105" s="444"/>
      <c r="AD105" s="444"/>
      <c r="AE105" s="444"/>
    </row>
    <row r="106" spans="2:31">
      <c r="B106" s="428"/>
      <c r="C106" s="428"/>
      <c r="D106" s="428"/>
      <c r="E106" s="428"/>
      <c r="F106" s="428"/>
      <c r="G106" s="428"/>
      <c r="H106" s="428"/>
      <c r="I106" s="428"/>
      <c r="J106" s="428"/>
      <c r="K106" s="428"/>
      <c r="L106" s="458">
        <f>SUM($D$105:$L$105)</f>
        <v>26541332</v>
      </c>
      <c r="M106" s="428"/>
      <c r="N106" s="428"/>
      <c r="O106" s="458"/>
      <c r="P106" s="612">
        <f>M31-INT(M31)</f>
        <v>0</v>
      </c>
      <c r="AC106" s="444"/>
      <c r="AD106" s="444"/>
      <c r="AE106" s="444"/>
    </row>
    <row r="107" spans="2:31">
      <c r="B107" s="428"/>
      <c r="C107" s="428"/>
      <c r="D107" s="428"/>
      <c r="E107" s="428"/>
      <c r="F107" s="428"/>
      <c r="G107" s="428"/>
      <c r="H107" s="428"/>
      <c r="I107" s="428"/>
      <c r="J107" s="428" t="s">
        <v>1283</v>
      </c>
      <c r="K107" s="428"/>
      <c r="L107" s="458">
        <f>$M$100</f>
        <v>2985765</v>
      </c>
      <c r="M107" s="428"/>
      <c r="N107" s="428"/>
      <c r="O107" s="458"/>
      <c r="P107" s="612">
        <f>M93-INT(M93)</f>
        <v>0</v>
      </c>
      <c r="AC107" s="444"/>
      <c r="AD107" s="444"/>
      <c r="AE107" s="444"/>
    </row>
    <row r="108" spans="2:31">
      <c r="B108" s="428"/>
      <c r="C108" s="428"/>
      <c r="D108" s="428"/>
      <c r="E108" s="428"/>
      <c r="F108" s="428"/>
      <c r="G108" s="428"/>
      <c r="H108" s="428"/>
      <c r="I108" s="428"/>
      <c r="J108" s="428" t="s">
        <v>1282</v>
      </c>
      <c r="K108" s="428"/>
      <c r="L108" s="470">
        <f>$Q$32</f>
        <v>3959806</v>
      </c>
      <c r="M108" s="428"/>
      <c r="N108" s="428"/>
      <c r="O108" s="458"/>
      <c r="AC108" s="444"/>
      <c r="AD108" s="444"/>
      <c r="AE108" s="444"/>
    </row>
    <row r="109" spans="2:31">
      <c r="B109" s="428"/>
      <c r="C109" s="428"/>
      <c r="D109" s="428"/>
      <c r="E109" s="428"/>
      <c r="F109" s="428"/>
      <c r="G109" s="428"/>
      <c r="H109" s="428"/>
      <c r="I109" s="428"/>
      <c r="J109" s="428" t="s">
        <v>1282</v>
      </c>
      <c r="K109" s="428"/>
      <c r="L109" s="470">
        <f>$R$34</f>
        <v>-1703063</v>
      </c>
      <c r="M109" s="428"/>
      <c r="N109" s="428"/>
      <c r="O109" s="458"/>
      <c r="AC109" s="444"/>
      <c r="AD109" s="444"/>
      <c r="AE109" s="444"/>
    </row>
    <row r="110" spans="2:31">
      <c r="B110" s="428"/>
      <c r="C110" s="428"/>
      <c r="D110" s="428"/>
      <c r="E110" s="428"/>
      <c r="F110" s="428"/>
      <c r="G110" s="428"/>
      <c r="H110" s="428"/>
      <c r="I110" s="428"/>
      <c r="J110" s="428" t="s">
        <v>29</v>
      </c>
      <c r="K110" s="428"/>
      <c r="L110" s="470">
        <f>SUM($P$60:$P$68)</f>
        <v>133929</v>
      </c>
      <c r="M110" s="428"/>
      <c r="N110" s="428"/>
      <c r="O110" s="458"/>
      <c r="AC110" s="444"/>
      <c r="AD110" s="444"/>
      <c r="AE110" s="444"/>
    </row>
    <row r="111" spans="2:31">
      <c r="B111" s="428"/>
      <c r="C111" s="428"/>
      <c r="D111" s="428"/>
      <c r="E111" s="428"/>
      <c r="F111" s="428"/>
      <c r="G111" s="428"/>
      <c r="H111" s="428"/>
      <c r="I111" s="428"/>
      <c r="J111" s="428" t="s">
        <v>213</v>
      </c>
      <c r="K111" s="428"/>
      <c r="L111" s="458">
        <f>$Q$64</f>
        <v>0</v>
      </c>
      <c r="M111" s="428"/>
      <c r="N111" s="428"/>
      <c r="O111" s="458"/>
      <c r="AC111" s="444"/>
      <c r="AD111" s="444"/>
      <c r="AE111" s="444"/>
    </row>
    <row r="112" spans="2:31">
      <c r="B112" s="428"/>
      <c r="C112" s="428"/>
      <c r="D112" s="428"/>
      <c r="E112" s="428"/>
      <c r="F112" s="428"/>
      <c r="G112" s="428"/>
      <c r="H112" s="428"/>
      <c r="I112" s="428"/>
      <c r="J112" s="428" t="s">
        <v>214</v>
      </c>
      <c r="K112" s="428"/>
      <c r="L112" s="470">
        <f>SUM($V$60:$V$67)</f>
        <v>0</v>
      </c>
      <c r="M112" s="428"/>
      <c r="N112" s="428"/>
      <c r="O112" s="458"/>
      <c r="AC112" s="444"/>
      <c r="AD112" s="444"/>
      <c r="AE112" s="444"/>
    </row>
    <row r="113" spans="1:31">
      <c r="B113" s="428"/>
      <c r="C113" s="428"/>
      <c r="D113" s="428"/>
      <c r="E113" s="428"/>
      <c r="F113" s="428"/>
      <c r="G113" s="428"/>
      <c r="H113" s="428"/>
      <c r="I113" s="428"/>
      <c r="J113" s="428" t="s">
        <v>126</v>
      </c>
      <c r="K113" s="428"/>
      <c r="L113" s="470">
        <f>SUM($W$60:$W$67)</f>
        <v>0</v>
      </c>
      <c r="M113" s="428"/>
      <c r="N113" s="428"/>
      <c r="O113" s="458"/>
      <c r="AC113" s="444"/>
      <c r="AD113" s="444"/>
      <c r="AE113" s="444"/>
    </row>
    <row r="114" spans="1:31">
      <c r="B114" s="428"/>
      <c r="C114" s="428"/>
      <c r="D114" s="428"/>
      <c r="E114" s="428"/>
      <c r="F114" s="428"/>
      <c r="G114" s="428"/>
      <c r="H114" s="428"/>
      <c r="I114" s="428"/>
      <c r="J114" s="428" t="s">
        <v>169</v>
      </c>
      <c r="K114" s="428"/>
      <c r="L114" s="470">
        <f>SUM($AA$60:$AA$68)</f>
        <v>11540263</v>
      </c>
      <c r="M114" s="428"/>
      <c r="N114" s="428"/>
      <c r="O114" s="458"/>
      <c r="AC114" s="444"/>
      <c r="AD114" s="444"/>
      <c r="AE114" s="444"/>
    </row>
    <row r="115" spans="1:31">
      <c r="B115" s="428"/>
      <c r="C115" s="428"/>
      <c r="D115" s="428"/>
      <c r="E115" s="428"/>
      <c r="F115" s="428"/>
      <c r="G115" s="428"/>
      <c r="H115" s="428"/>
      <c r="I115" s="428"/>
      <c r="J115" s="428" t="s">
        <v>215</v>
      </c>
      <c r="K115" s="428"/>
      <c r="L115" s="470">
        <f>$R$77</f>
        <v>3334908</v>
      </c>
      <c r="M115" s="428"/>
      <c r="N115" s="428"/>
      <c r="O115" s="458"/>
      <c r="AC115" s="444"/>
      <c r="AD115" s="444"/>
      <c r="AE115" s="444"/>
    </row>
    <row r="116" spans="1:31">
      <c r="B116" s="428"/>
      <c r="C116" s="428"/>
      <c r="D116" s="428"/>
      <c r="E116" s="428"/>
      <c r="F116" s="428"/>
      <c r="G116" s="428"/>
      <c r="H116" s="428"/>
      <c r="I116" s="428"/>
      <c r="J116" s="428" t="s">
        <v>215</v>
      </c>
      <c r="K116" s="428"/>
      <c r="L116" s="613">
        <f>$R$80</f>
        <v>0</v>
      </c>
      <c r="M116" s="428"/>
      <c r="N116" s="428"/>
      <c r="O116" s="458"/>
      <c r="AC116" s="444"/>
      <c r="AD116" s="444"/>
      <c r="AE116" s="444"/>
    </row>
    <row r="117" spans="1:31">
      <c r="B117" s="428"/>
      <c r="C117" s="428"/>
      <c r="D117" s="428"/>
      <c r="E117" s="428"/>
      <c r="F117" s="428"/>
      <c r="G117" s="428"/>
      <c r="H117" s="428"/>
      <c r="I117" s="428"/>
      <c r="J117" s="428"/>
      <c r="K117" s="428"/>
      <c r="L117" s="458">
        <f>SUM(L106:L116)</f>
        <v>46792940</v>
      </c>
      <c r="M117" s="428"/>
      <c r="N117" s="428"/>
      <c r="O117" s="458"/>
      <c r="AC117" s="444"/>
      <c r="AD117" s="444"/>
      <c r="AE117" s="444"/>
    </row>
    <row r="118" spans="1:31" s="428" customFormat="1">
      <c r="A118" s="439"/>
      <c r="J118" s="428" t="s">
        <v>1024</v>
      </c>
      <c r="L118" s="504">
        <f>Input!E14</f>
        <v>203634</v>
      </c>
    </row>
    <row r="119" spans="1:31" s="428" customFormat="1">
      <c r="A119" s="439"/>
      <c r="L119" s="609">
        <f>SUM(L117:L118)</f>
        <v>46996574</v>
      </c>
    </row>
  </sheetData>
  <mergeCells count="32">
    <mergeCell ref="P10:P11"/>
    <mergeCell ref="B2:F2"/>
    <mergeCell ref="B3:F3"/>
    <mergeCell ref="B4:F4"/>
    <mergeCell ref="P4:Q4"/>
    <mergeCell ref="B6:M6"/>
    <mergeCell ref="O19:R19"/>
    <mergeCell ref="T19:X19"/>
    <mergeCell ref="O55:R55"/>
    <mergeCell ref="T55:X55"/>
    <mergeCell ref="Z55:AB55"/>
    <mergeCell ref="G59:K59"/>
    <mergeCell ref="V70:W70"/>
    <mergeCell ref="P71:Q71"/>
    <mergeCell ref="O75:R75"/>
    <mergeCell ref="O89:U89"/>
    <mergeCell ref="U56:U59"/>
    <mergeCell ref="V56:V59"/>
    <mergeCell ref="W56:W59"/>
    <mergeCell ref="O56:O59"/>
    <mergeCell ref="P56:P59"/>
    <mergeCell ref="Q56:Q59"/>
    <mergeCell ref="R56:R59"/>
    <mergeCell ref="T56:T59"/>
    <mergeCell ref="O92:P92"/>
    <mergeCell ref="Q92:R92"/>
    <mergeCell ref="T92:U92"/>
    <mergeCell ref="O94:U95"/>
    <mergeCell ref="AB56:AB59"/>
    <mergeCell ref="X56:X59"/>
    <mergeCell ref="Z56:Z59"/>
    <mergeCell ref="AA56:AA59"/>
  </mergeCells>
  <conditionalFormatting sqref="G59:K59">
    <cfRule type="expression" dxfId="26" priority="1">
      <formula>OR($P$105&gt;0,$P$106&lt;&gt;0,$P$107&lt;&gt;0)</formula>
    </cfRule>
  </conditionalFormatting>
  <conditionalFormatting sqref="M101">
    <cfRule type="expression" dxfId="25" priority="9">
      <formula>$M$101&lt;&gt;0</formula>
    </cfRule>
  </conditionalFormatting>
  <conditionalFormatting sqref="M102">
    <cfRule type="expression" dxfId="24" priority="8">
      <formula>$M$93&lt;&gt;$M$100</formula>
    </cfRule>
  </conditionalFormatting>
  <conditionalFormatting sqref="O12">
    <cfRule type="expression" dxfId="23" priority="16">
      <formula>$P$12&lt;&gt;$M$12</formula>
    </cfRule>
  </conditionalFormatting>
  <conditionalFormatting sqref="O13">
    <cfRule type="expression" dxfId="22" priority="27">
      <formula>$P$13&lt;&gt;$M$13</formula>
    </cfRule>
  </conditionalFormatting>
  <conditionalFormatting sqref="P70">
    <cfRule type="expression" dxfId="21" priority="20">
      <formula>$P$69&lt;&gt;$M$69</formula>
    </cfRule>
  </conditionalFormatting>
  <conditionalFormatting sqref="P71">
    <cfRule type="expression" dxfId="20" priority="18">
      <formula>P69-INT(P69)</formula>
    </cfRule>
  </conditionalFormatting>
  <conditionalFormatting sqref="P89:Q89 T89:U89 O89:O90 R89:S91 T90 Q91">
    <cfRule type="cellIs" dxfId="19" priority="6" stopIfTrue="1" operator="notEqual">
      <formula>#REF!</formula>
    </cfRule>
  </conditionalFormatting>
  <conditionalFormatting sqref="Q35">
    <cfRule type="expression" dxfId="18" priority="3">
      <formula>#REF!&lt;&gt;0</formula>
    </cfRule>
  </conditionalFormatting>
  <conditionalFormatting sqref="Q36">
    <cfRule type="expression" dxfId="17" priority="5">
      <formula>#REF!&lt;&gt;#REF!</formula>
    </cfRule>
    <cfRule type="expression" dxfId="16" priority="25">
      <formula>#REF!&lt;&gt;#REF!</formula>
    </cfRule>
  </conditionalFormatting>
  <conditionalFormatting sqref="R35">
    <cfRule type="expression" dxfId="15" priority="4">
      <formula>#REF!&lt;&gt;0</formula>
    </cfRule>
  </conditionalFormatting>
  <conditionalFormatting sqref="R36">
    <cfRule type="expression" dxfId="14" priority="2">
      <formula>#REF!&lt;&gt;#REF!</formula>
    </cfRule>
    <cfRule type="expression" dxfId="13" priority="22">
      <formula>#REF!&lt;&gt;#REF!</formula>
    </cfRule>
  </conditionalFormatting>
  <conditionalFormatting sqref="R77 R80">
    <cfRule type="expression" dxfId="12" priority="11" stopIfTrue="1">
      <formula>$M$85&gt;=0</formula>
    </cfRule>
    <cfRule type="expression" priority="12">
      <formula>$M$85&lt;0</formula>
    </cfRule>
    <cfRule type="expression" dxfId="11" priority="29" stopIfTrue="1">
      <formula>$M$85&gt;=0</formula>
    </cfRule>
    <cfRule type="expression" priority="30">
      <formula>$M$85&lt;0</formula>
    </cfRule>
  </conditionalFormatting>
  <conditionalFormatting sqref="R84">
    <cfRule type="expression" priority="13" stopIfTrue="1">
      <formula>$M$85&lt;0</formula>
    </cfRule>
    <cfRule type="expression" dxfId="10" priority="14">
      <formula>$S$85&lt;&gt;0</formula>
    </cfRule>
    <cfRule type="expression" priority="31" stopIfTrue="1">
      <formula>$M$85&lt;0</formula>
    </cfRule>
    <cfRule type="expression" dxfId="9" priority="32">
      <formula>$S$85&lt;&gt;0</formula>
    </cfRule>
  </conditionalFormatting>
  <conditionalFormatting sqref="R89:U92">
    <cfRule type="cellIs" dxfId="8" priority="10" stopIfTrue="1" operator="notEqual">
      <formula>#REF!</formula>
    </cfRule>
  </conditionalFormatting>
  <conditionalFormatting sqref="U87:U88 O88:Q88">
    <cfRule type="cellIs" dxfId="7" priority="26" stopIfTrue="1" operator="notEqual">
      <formula>#REF!</formula>
    </cfRule>
  </conditionalFormatting>
  <conditionalFormatting sqref="U87:U92 O88:Q92 R90:T92">
    <cfRule type="cellIs" dxfId="6" priority="7" stopIfTrue="1" operator="notEqual">
      <formula>#REF!</formula>
    </cfRule>
  </conditionalFormatting>
  <conditionalFormatting sqref="U87:X88 O88:Q88">
    <cfRule type="cellIs" dxfId="5" priority="28" stopIfTrue="1" operator="notEqual">
      <formula>#REF!</formula>
    </cfRule>
  </conditionalFormatting>
  <conditionalFormatting sqref="U87:X93 R90:S95 P88:Q93 T94:T95">
    <cfRule type="cellIs" dxfId="4" priority="15" stopIfTrue="1" operator="notEqual">
      <formula>#REF!</formula>
    </cfRule>
  </conditionalFormatting>
  <conditionalFormatting sqref="V70">
    <cfRule type="expression" dxfId="3" priority="17">
      <formula>X68-INT(X68)</formula>
    </cfRule>
  </conditionalFormatting>
  <conditionalFormatting sqref="Y90:Y95 D93:M98">
    <cfRule type="cellIs" dxfId="2" priority="21" stopIfTrue="1" operator="notEqual">
      <formula>#REF!</formula>
    </cfRule>
  </conditionalFormatting>
  <conditionalFormatting sqref="AB72">
    <cfRule type="expression" dxfId="1" priority="19">
      <formula>$AB$71&lt;&gt;0</formula>
    </cfRule>
  </conditionalFormatting>
  <hyperlinks>
    <hyperlink ref="O2" location="Index!A1" display="Return to Index" xr:uid="{00000000-0004-0000-3C00-000000000000}"/>
  </hyperlinks>
  <printOptions horizontalCentered="1"/>
  <pageMargins left="0.25" right="0.25" top="0.2" bottom="0.2" header="0.5" footer="0.5"/>
  <pageSetup scale="10" pageOrder="overThenDown" orientation="landscape"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A1:E36"/>
  <sheetViews>
    <sheetView showGridLines="0" workbookViewId="0">
      <selection activeCell="I90" sqref="I90"/>
    </sheetView>
  </sheetViews>
  <sheetFormatPr defaultColWidth="9.109375" defaultRowHeight="13.2"/>
  <cols>
    <col min="1" max="1" width="7" style="424" customWidth="1"/>
    <col min="2" max="2" width="93" style="424" customWidth="1"/>
    <col min="3" max="9" width="9.109375" style="424"/>
    <col min="10" max="10" width="11.5546875" style="424" customWidth="1"/>
    <col min="11" max="16384" width="9.109375" style="424"/>
  </cols>
  <sheetData>
    <row r="1" spans="1:5" ht="13.8" thickBot="1">
      <c r="B1" s="425" t="s">
        <v>1129</v>
      </c>
      <c r="D1" s="426" t="s">
        <v>1079</v>
      </c>
    </row>
    <row r="2" spans="1:5">
      <c r="B2" s="427" t="str">
        <f>'Smmy LIT-TSTC Chrts'!$A$2</f>
        <v>For the Year Ended August 31, 2022</v>
      </c>
    </row>
    <row r="3" spans="1:5">
      <c r="B3" s="427" t="str">
        <f>'Smmy LIT-TSTC Chrts'!$A$3</f>
        <v>Source: FY 2022 Annual Financial Report</v>
      </c>
    </row>
    <row r="5" spans="1:5" s="428" customFormat="1">
      <c r="B5" s="429" t="s">
        <v>631</v>
      </c>
    </row>
    <row r="6" spans="1:5" s="428" customFormat="1">
      <c r="B6" s="430"/>
    </row>
    <row r="7" spans="1:5" s="428" customFormat="1" ht="226.5" customHeight="1">
      <c r="B7" s="431" t="s">
        <v>630</v>
      </c>
      <c r="C7" s="432"/>
    </row>
    <row r="8" spans="1:5" s="428" customFormat="1" ht="263.25" customHeight="1">
      <c r="B8" s="431" t="s">
        <v>629</v>
      </c>
      <c r="C8" s="424"/>
      <c r="D8" s="424"/>
      <c r="E8" s="424"/>
    </row>
    <row r="9" spans="1:5" ht="64.5" customHeight="1">
      <c r="B9" s="433" t="str">
        <f>IF('TSTCFB FGD'!$R$76="N/A","FN11.  N/A",$B$13&amp;$B$14&amp;$B$15&amp;$B$16&amp;$B$17&amp;$B$18&amp;$B$19&amp;$B$20&amp;$B$21&amp;$B$22&amp;$B$23)</f>
        <v>FN11: Of the net increase of $3,334,908 approximately $3.3 million represents revenues received but not yet expended.  This income is fully committed to program expenditures and capital disbursements.  The remaining $0 represents non-expendable funds from unrealized gains and additions to permanent endowments of approximately $0 and $0 respectively.  Unrealized gains and additions to permanent endowments do not contribute to the availability of the institution's operating cash as discussed in FN6 and FN7.</v>
      </c>
    </row>
    <row r="11" spans="1:5">
      <c r="D11" s="434"/>
    </row>
    <row r="13" spans="1:5">
      <c r="B13" s="424" t="s">
        <v>620</v>
      </c>
    </row>
    <row r="14" spans="1:5">
      <c r="A14" s="424">
        <v>69</v>
      </c>
      <c r="B14" s="434" t="str">
        <f>TEXT(IF('TSTCFB FGD'!$M$85&lt;0,"N/A",'TSTCFB FGD'!$M$85),"$* #,##0;$* (#,##0)")</f>
        <v>$3,334,908</v>
      </c>
    </row>
    <row r="15" spans="1:5">
      <c r="B15" s="424" t="s">
        <v>621</v>
      </c>
    </row>
    <row r="16" spans="1:5">
      <c r="A16" s="424">
        <v>61</v>
      </c>
      <c r="B16" s="435" t="str">
        <f>IF(ABS('TSTCFB FGD'!$R$77)&gt;=1000000,TEXT('TSTCFB FGD'!$R$77/1000000,"$* #,##0.0;$* (#,##0.0)")&amp;" million",IF(ABS('TSTCFB FGD'!$R$77)&lt;1000,TEXT('TSTCFB FGD'!$R$77,"$* #,##0;$* (#,##0)"),TEXT('TSTCFB FGD'!$R$77/1000,"$* #,##0;$* (#,##0)")&amp;" thousand"))</f>
        <v>$3.3 million</v>
      </c>
    </row>
    <row r="17" spans="1:5">
      <c r="B17" s="424" t="s">
        <v>622</v>
      </c>
    </row>
    <row r="18" spans="1:5">
      <c r="A18" s="424">
        <v>62</v>
      </c>
      <c r="B18" s="435" t="str">
        <f>IF(ABS('TSTCFB FGD'!$R$78)&gt;=1000000,TEXT('TSTCFB FGD'!$R$78/1000000,"$* #,##0.0;$* (#,##0.0)")&amp;" million",IF(ABS('TSTCFB FGD'!$R$78)&lt;1000,TEXT('TSTCFB FGD'!$R$78,"$* #,##0;$* (#,##0)"),TEXT('TSTCFB FGD'!$R$78/1000,"$* #,##0;$* (#,##0)")&amp;" thousand"))</f>
        <v>$0</v>
      </c>
    </row>
    <row r="19" spans="1:5">
      <c r="B19" s="424" t="s">
        <v>623</v>
      </c>
    </row>
    <row r="20" spans="1:5">
      <c r="A20" s="424">
        <v>64</v>
      </c>
      <c r="B20" s="435" t="str">
        <f>IF(ABS('TSTCFB FGD'!$R$80)&gt;=1000000,TEXT('TSTCFB FGD'!$R$80/1000000,"$* #,##0.0;$* (#,##0.0)")&amp;" million",IF(ABS('TSTCFB FGD'!$R$80)&lt;1000,TEXT('TSTCFB FGD'!$R$80,"$* #,##0;$* (#,##0)"),TEXT('TSTCFB FGD'!$R$80/1000,"$* #,##0;$* (#,##0)")&amp;" thousand"))</f>
        <v>$0</v>
      </c>
    </row>
    <row r="21" spans="1:5">
      <c r="B21" s="424" t="s">
        <v>624</v>
      </c>
      <c r="E21" s="436"/>
    </row>
    <row r="22" spans="1:5">
      <c r="A22" s="424">
        <v>66</v>
      </c>
      <c r="B22" s="435" t="str">
        <f>IF(ABS('TSTCFB FGD'!$R$82)&gt;=1000000,TEXT('TSTCFB FGD'!$R$82/1000000,"$* #,##0.0;$* (#,##0.0)")&amp;" million",IF(ABS('TSTCFB FGD'!$R$82)&lt;1000,TEXT('TSTCFB FGD'!$R$82,"$* #,##0;$* (#,##0)"),TEXT('TSTCFB FGD'!$R$82/1000,"$* #,##0;$* (#,##0)")&amp;" thousand"))</f>
        <v>$0</v>
      </c>
    </row>
    <row r="23" spans="1:5">
      <c r="B23" s="424" t="s">
        <v>625</v>
      </c>
      <c r="C23" s="435"/>
      <c r="E23" s="435"/>
    </row>
    <row r="25" spans="1:5">
      <c r="C25" s="435"/>
      <c r="E25" s="435"/>
    </row>
    <row r="27" spans="1:5">
      <c r="C27" s="435"/>
      <c r="E27" s="435"/>
    </row>
    <row r="29" spans="1:5">
      <c r="C29" s="435"/>
      <c r="E29" s="435"/>
    </row>
    <row r="31" spans="1:5">
      <c r="B31" s="437"/>
    </row>
    <row r="32" spans="1:5">
      <c r="B32" s="428"/>
    </row>
    <row r="33" spans="2:2">
      <c r="B33" s="428"/>
    </row>
    <row r="34" spans="2:2">
      <c r="B34" s="428"/>
    </row>
    <row r="35" spans="2:2">
      <c r="B35" s="428"/>
    </row>
    <row r="36" spans="2:2">
      <c r="B36" s="428"/>
    </row>
  </sheetData>
  <hyperlinks>
    <hyperlink ref="D1" location="Index!A1" display="Return to Index" xr:uid="{00000000-0004-0000-3D00-000000000000}"/>
  </hyperlinks>
  <pageMargins left="0.25" right="0.25" top="0.5" bottom="0.25" header="0.5" footer="0.5"/>
  <pageSetup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K136"/>
  <sheetViews>
    <sheetView showGridLines="0" zoomScale="80" zoomScaleNormal="80" workbookViewId="0">
      <pane ySplit="8" topLeftCell="A61" activePane="bottomLeft" state="frozen"/>
      <selection activeCell="C82" sqref="C82"/>
      <selection pane="bottomLeft" activeCell="G69" sqref="G69"/>
    </sheetView>
  </sheetViews>
  <sheetFormatPr defaultColWidth="9.109375" defaultRowHeight="13.2"/>
  <cols>
    <col min="1" max="1" width="0.109375" style="4" customWidth="1"/>
    <col min="2" max="2" width="72" style="12" customWidth="1"/>
    <col min="3" max="3" width="9.88671875" style="323" customWidth="1"/>
    <col min="4" max="4" width="14.6640625" style="4" customWidth="1"/>
    <col min="5" max="5" width="10.109375" style="4" customWidth="1"/>
    <col min="6" max="6" width="45" style="4" customWidth="1"/>
    <col min="7" max="7" width="17.33203125" style="4" customWidth="1"/>
    <col min="8" max="8" width="10.44140625" style="8" customWidth="1"/>
    <col min="9" max="9" width="9.88671875" style="4" customWidth="1"/>
    <col min="10" max="10" width="12" style="4" customWidth="1"/>
    <col min="11" max="11" width="17.44140625" style="4" customWidth="1"/>
    <col min="12" max="252" width="9.88671875" style="4" customWidth="1"/>
    <col min="253" max="16384" width="9.109375" style="4"/>
  </cols>
  <sheetData>
    <row r="1" spans="2:11" ht="15.6">
      <c r="F1" s="6" t="s">
        <v>216</v>
      </c>
      <c r="G1" s="349" t="s">
        <v>1079</v>
      </c>
    </row>
    <row r="2" spans="2:11" ht="15.6">
      <c r="F2" s="6" t="s">
        <v>217</v>
      </c>
    </row>
    <row r="3" spans="2:11" ht="15.6">
      <c r="F3" s="6" t="s">
        <v>1607</v>
      </c>
    </row>
    <row r="4" spans="2:11" ht="15.6">
      <c r="F4" s="6" t="s">
        <v>218</v>
      </c>
    </row>
    <row r="6" spans="2:11" ht="21.75" customHeight="1">
      <c r="B6" s="1240" t="s">
        <v>219</v>
      </c>
      <c r="C6" s="197"/>
      <c r="D6" s="395"/>
      <c r="E6" s="395"/>
      <c r="F6" s="395" t="s">
        <v>220</v>
      </c>
      <c r="G6" s="348" t="s">
        <v>1345</v>
      </c>
      <c r="H6" s="348"/>
      <c r="K6" s="348" t="s">
        <v>1345</v>
      </c>
    </row>
    <row r="7" spans="2:11" ht="42" customHeight="1">
      <c r="B7" s="1241"/>
      <c r="C7" s="396" t="s">
        <v>102</v>
      </c>
      <c r="D7" s="396" t="s">
        <v>632</v>
      </c>
      <c r="E7" s="396" t="s">
        <v>633</v>
      </c>
      <c r="F7" s="396" t="s">
        <v>222</v>
      </c>
      <c r="G7" s="324" t="s">
        <v>1346</v>
      </c>
      <c r="H7" s="324" t="s">
        <v>1168</v>
      </c>
      <c r="K7" s="324" t="s">
        <v>1346</v>
      </c>
    </row>
    <row r="8" spans="2:11" ht="16.5" customHeight="1">
      <c r="B8" s="297"/>
      <c r="D8" s="297"/>
      <c r="E8" s="297"/>
      <c r="F8" s="297"/>
      <c r="G8" s="403" t="s">
        <v>1569</v>
      </c>
      <c r="H8" s="403"/>
      <c r="K8" s="403" t="s">
        <v>1576</v>
      </c>
    </row>
    <row r="9" spans="2:11" ht="15.75" customHeight="1">
      <c r="B9" s="296" t="s">
        <v>223</v>
      </c>
      <c r="C9" s="325"/>
      <c r="D9" s="325"/>
      <c r="E9" s="325">
        <v>30</v>
      </c>
      <c r="F9" s="326" t="s">
        <v>224</v>
      </c>
      <c r="G9" s="404"/>
      <c r="H9" s="404"/>
      <c r="K9" s="404"/>
    </row>
    <row r="10" spans="2:11" ht="15.75" customHeight="1">
      <c r="B10" s="204"/>
      <c r="D10" s="198"/>
      <c r="E10" s="198"/>
      <c r="F10" s="204"/>
      <c r="G10" s="204"/>
      <c r="H10" s="198"/>
      <c r="K10" s="204"/>
    </row>
    <row r="11" spans="2:11" ht="15.75" customHeight="1">
      <c r="B11" s="203" t="s">
        <v>225</v>
      </c>
      <c r="C11" s="327">
        <v>3655</v>
      </c>
      <c r="D11" s="198" t="s">
        <v>226</v>
      </c>
      <c r="E11" s="198" t="s">
        <v>634</v>
      </c>
      <c r="F11" s="204" t="s">
        <v>1478</v>
      </c>
      <c r="G11" s="204"/>
      <c r="H11" s="198"/>
      <c r="K11" s="204"/>
    </row>
    <row r="12" spans="2:11" ht="15.75" customHeight="1">
      <c r="B12" s="204" t="s">
        <v>227</v>
      </c>
      <c r="C12" s="327">
        <v>3656</v>
      </c>
      <c r="D12" s="198" t="s">
        <v>228</v>
      </c>
      <c r="E12" s="198">
        <v>40</v>
      </c>
      <c r="F12" s="204" t="s">
        <v>1479</v>
      </c>
      <c r="G12" s="405"/>
      <c r="H12" s="406">
        <v>10</v>
      </c>
      <c r="K12" s="328"/>
    </row>
    <row r="13" spans="2:11" ht="15.75" customHeight="1">
      <c r="B13" s="203" t="s">
        <v>1347</v>
      </c>
      <c r="C13" s="327">
        <v>3658</v>
      </c>
      <c r="D13" s="297" t="s">
        <v>229</v>
      </c>
      <c r="E13" s="297">
        <v>50</v>
      </c>
      <c r="F13" s="203" t="s">
        <v>1480</v>
      </c>
      <c r="G13" s="405"/>
      <c r="H13" s="406">
        <v>20</v>
      </c>
      <c r="K13" s="328"/>
    </row>
    <row r="14" spans="2:11" ht="15.75" customHeight="1">
      <c r="B14" s="203" t="s">
        <v>1348</v>
      </c>
      <c r="C14" s="327">
        <v>3658</v>
      </c>
      <c r="D14" s="297" t="s">
        <v>1349</v>
      </c>
      <c r="E14" s="297">
        <v>51</v>
      </c>
      <c r="F14" s="203" t="s">
        <v>1481</v>
      </c>
      <c r="G14" s="405"/>
      <c r="H14" s="407">
        <v>21</v>
      </c>
      <c r="K14" s="328"/>
    </row>
    <row r="15" spans="2:11" ht="15.75" customHeight="1">
      <c r="B15" s="204" t="s">
        <v>230</v>
      </c>
      <c r="C15" s="327">
        <v>9741</v>
      </c>
      <c r="D15" s="198" t="s">
        <v>231</v>
      </c>
      <c r="E15" s="198">
        <v>60</v>
      </c>
      <c r="F15" s="204" t="s">
        <v>1482</v>
      </c>
      <c r="G15" s="405"/>
      <c r="H15" s="406">
        <v>30</v>
      </c>
      <c r="K15" s="328"/>
    </row>
    <row r="16" spans="2:11" ht="15.75" customHeight="1">
      <c r="B16" s="204" t="s">
        <v>232</v>
      </c>
      <c r="C16" s="327">
        <v>3661</v>
      </c>
      <c r="D16" s="198" t="s">
        <v>233</v>
      </c>
      <c r="E16" s="198">
        <v>70</v>
      </c>
      <c r="F16" s="204" t="s">
        <v>1483</v>
      </c>
      <c r="G16" s="405"/>
      <c r="H16" s="406">
        <v>40</v>
      </c>
      <c r="K16" s="328"/>
    </row>
    <row r="17" spans="2:11" ht="15.75" customHeight="1">
      <c r="B17" s="203" t="s">
        <v>1350</v>
      </c>
      <c r="C17" s="327">
        <v>3599</v>
      </c>
      <c r="D17" s="297" t="s">
        <v>1351</v>
      </c>
      <c r="E17" s="297">
        <v>90</v>
      </c>
      <c r="F17" s="203" t="s">
        <v>1484</v>
      </c>
      <c r="G17" s="13"/>
      <c r="H17" s="406">
        <v>60</v>
      </c>
      <c r="K17" s="328"/>
    </row>
    <row r="18" spans="2:11" ht="15.75" customHeight="1">
      <c r="B18" s="203" t="s">
        <v>1352</v>
      </c>
      <c r="C18" s="327">
        <v>3599</v>
      </c>
      <c r="D18" s="297" t="s">
        <v>1353</v>
      </c>
      <c r="E18" s="297">
        <v>91</v>
      </c>
      <c r="F18" s="203" t="s">
        <v>1485</v>
      </c>
      <c r="G18" s="13"/>
      <c r="H18" s="407">
        <v>61</v>
      </c>
      <c r="K18" s="328"/>
    </row>
    <row r="19" spans="2:11" ht="15.75" customHeight="1">
      <c r="B19" s="204" t="s">
        <v>234</v>
      </c>
      <c r="C19" s="327">
        <v>9930</v>
      </c>
      <c r="D19" s="198" t="s">
        <v>235</v>
      </c>
      <c r="E19" s="198">
        <v>100</v>
      </c>
      <c r="F19" s="204" t="s">
        <v>1486</v>
      </c>
      <c r="G19" s="329"/>
      <c r="H19" s="406">
        <v>70</v>
      </c>
      <c r="K19" s="328"/>
    </row>
    <row r="20" spans="2:11" ht="15.75" customHeight="1">
      <c r="B20" s="204" t="s">
        <v>236</v>
      </c>
      <c r="C20" s="327">
        <v>10115</v>
      </c>
      <c r="D20" s="198" t="s">
        <v>237</v>
      </c>
      <c r="E20" s="198">
        <v>110</v>
      </c>
      <c r="F20" s="204" t="s">
        <v>1487</v>
      </c>
      <c r="G20" s="329"/>
      <c r="H20" s="406">
        <v>80</v>
      </c>
      <c r="K20" s="328"/>
    </row>
    <row r="21" spans="2:11" ht="15.75" customHeight="1">
      <c r="B21" s="204" t="s">
        <v>238</v>
      </c>
      <c r="C21" s="327">
        <v>11163</v>
      </c>
      <c r="D21" s="198" t="s">
        <v>239</v>
      </c>
      <c r="E21" s="198">
        <v>120</v>
      </c>
      <c r="F21" s="204" t="s">
        <v>1488</v>
      </c>
      <c r="G21" s="329"/>
      <c r="H21" s="406">
        <v>90</v>
      </c>
      <c r="K21" s="328"/>
    </row>
    <row r="22" spans="2:11" ht="15.75" customHeight="1">
      <c r="B22" s="203" t="s">
        <v>240</v>
      </c>
      <c r="C22" s="327">
        <v>3629</v>
      </c>
      <c r="D22" s="198" t="s">
        <v>241</v>
      </c>
      <c r="E22" s="198" t="s">
        <v>635</v>
      </c>
      <c r="F22" s="204" t="s">
        <v>1489</v>
      </c>
      <c r="G22" s="329"/>
      <c r="H22" s="329"/>
      <c r="K22" s="328"/>
    </row>
    <row r="23" spans="2:11" ht="15.75" customHeight="1">
      <c r="B23" s="204" t="s">
        <v>242</v>
      </c>
      <c r="C23" s="327">
        <v>3632</v>
      </c>
      <c r="D23" s="198" t="s">
        <v>243</v>
      </c>
      <c r="E23" s="198">
        <v>130</v>
      </c>
      <c r="F23" s="204" t="s">
        <v>1490</v>
      </c>
      <c r="G23" s="329"/>
      <c r="H23" s="406">
        <v>100</v>
      </c>
    </row>
    <row r="24" spans="2:11" ht="15.75" customHeight="1">
      <c r="B24" s="204" t="s">
        <v>244</v>
      </c>
      <c r="C24" s="327">
        <v>10298</v>
      </c>
      <c r="D24" s="198" t="s">
        <v>245</v>
      </c>
      <c r="E24" s="198">
        <v>140</v>
      </c>
      <c r="F24" s="204" t="s">
        <v>1491</v>
      </c>
      <c r="G24" s="329"/>
      <c r="H24" s="406">
        <v>110</v>
      </c>
      <c r="K24" s="328"/>
    </row>
    <row r="25" spans="2:11" ht="15.75" customHeight="1">
      <c r="B25" s="204" t="s">
        <v>1169</v>
      </c>
      <c r="C25" s="327">
        <v>3630</v>
      </c>
      <c r="D25" s="198" t="s">
        <v>246</v>
      </c>
      <c r="E25" s="198">
        <v>150</v>
      </c>
      <c r="F25" s="204" t="s">
        <v>1492</v>
      </c>
      <c r="G25" s="329"/>
      <c r="H25" s="406">
        <v>120</v>
      </c>
      <c r="K25" s="328"/>
    </row>
    <row r="26" spans="2:11" ht="15.75" customHeight="1">
      <c r="B26" s="204" t="s">
        <v>247</v>
      </c>
      <c r="C26" s="327">
        <v>3631</v>
      </c>
      <c r="D26" s="198" t="s">
        <v>248</v>
      </c>
      <c r="E26" s="198">
        <v>160</v>
      </c>
      <c r="F26" s="204" t="s">
        <v>1493</v>
      </c>
      <c r="G26" s="329"/>
      <c r="H26" s="406">
        <v>130</v>
      </c>
      <c r="K26" s="328"/>
    </row>
    <row r="27" spans="2:11" ht="15.75" customHeight="1">
      <c r="B27" s="204" t="s">
        <v>249</v>
      </c>
      <c r="C27" s="327">
        <v>11161</v>
      </c>
      <c r="D27" s="198" t="s">
        <v>250</v>
      </c>
      <c r="E27" s="198">
        <v>170</v>
      </c>
      <c r="F27" s="204" t="s">
        <v>1494</v>
      </c>
      <c r="G27" s="170">
        <v>11478824</v>
      </c>
      <c r="H27" s="406">
        <v>150</v>
      </c>
      <c r="K27" s="170">
        <v>11478824</v>
      </c>
    </row>
    <row r="28" spans="2:11" ht="15.75" customHeight="1">
      <c r="B28" s="204" t="s">
        <v>251</v>
      </c>
      <c r="C28" s="327">
        <v>3639</v>
      </c>
      <c r="D28" s="198" t="s">
        <v>252</v>
      </c>
      <c r="E28" s="198">
        <v>180</v>
      </c>
      <c r="F28" s="204" t="s">
        <v>1495</v>
      </c>
      <c r="G28" s="170">
        <v>8858060</v>
      </c>
      <c r="H28" s="406">
        <v>160</v>
      </c>
      <c r="K28" s="170">
        <v>8858060</v>
      </c>
    </row>
    <row r="29" spans="2:11" ht="15.75" customHeight="1">
      <c r="B29" s="204" t="s">
        <v>253</v>
      </c>
      <c r="C29" s="327">
        <v>9651</v>
      </c>
      <c r="D29" s="198" t="s">
        <v>254</v>
      </c>
      <c r="E29" s="198">
        <v>190</v>
      </c>
      <c r="F29" s="204" t="s">
        <v>1496</v>
      </c>
      <c r="G29" s="170">
        <v>7462394</v>
      </c>
      <c r="H29" s="406">
        <v>180</v>
      </c>
      <c r="K29" s="170">
        <v>7462394</v>
      </c>
    </row>
    <row r="30" spans="2:11" ht="15.75" customHeight="1">
      <c r="B30" s="204" t="s">
        <v>255</v>
      </c>
      <c r="C30" s="327">
        <v>3665</v>
      </c>
      <c r="D30" s="198" t="s">
        <v>256</v>
      </c>
      <c r="E30" s="198">
        <v>200</v>
      </c>
      <c r="F30" s="204" t="s">
        <v>1497</v>
      </c>
      <c r="G30" s="170">
        <v>7446495</v>
      </c>
      <c r="H30" s="406">
        <v>190</v>
      </c>
      <c r="K30" s="170">
        <v>7446495</v>
      </c>
    </row>
    <row r="31" spans="2:11" ht="15.75" customHeight="1">
      <c r="B31" s="204" t="s">
        <v>257</v>
      </c>
      <c r="C31" s="327">
        <v>3565</v>
      </c>
      <c r="D31" s="198" t="s">
        <v>258</v>
      </c>
      <c r="E31" s="198">
        <v>210</v>
      </c>
      <c r="F31" s="204" t="s">
        <v>1498</v>
      </c>
      <c r="G31" s="170">
        <v>11123859</v>
      </c>
      <c r="H31" s="406">
        <v>200</v>
      </c>
      <c r="K31" s="170">
        <v>11123859</v>
      </c>
    </row>
    <row r="32" spans="2:11" ht="15.75" customHeight="1">
      <c r="B32" s="204" t="s">
        <v>1170</v>
      </c>
      <c r="C32" s="327">
        <v>29269</v>
      </c>
      <c r="D32" s="198" t="s">
        <v>259</v>
      </c>
      <c r="E32" s="198">
        <v>220</v>
      </c>
      <c r="F32" s="204" t="s">
        <v>1499</v>
      </c>
      <c r="G32" s="170">
        <v>2050273</v>
      </c>
      <c r="H32" s="406">
        <v>210</v>
      </c>
      <c r="K32" s="170">
        <v>2050273</v>
      </c>
    </row>
    <row r="33" spans="2:11" ht="15.75" customHeight="1">
      <c r="B33" s="330" t="s">
        <v>260</v>
      </c>
      <c r="C33" s="327">
        <v>42295</v>
      </c>
      <c r="D33" s="198" t="s">
        <v>261</v>
      </c>
      <c r="E33" s="198">
        <v>223</v>
      </c>
      <c r="F33" s="204" t="s">
        <v>1500</v>
      </c>
      <c r="G33" s="328"/>
      <c r="H33" s="406">
        <v>140</v>
      </c>
      <c r="K33" s="328"/>
    </row>
    <row r="34" spans="2:11" ht="15.75" customHeight="1">
      <c r="B34" s="330" t="s">
        <v>262</v>
      </c>
      <c r="C34" s="327">
        <v>42485</v>
      </c>
      <c r="D34" s="198" t="s">
        <v>263</v>
      </c>
      <c r="E34" s="198">
        <v>226</v>
      </c>
      <c r="F34" s="204" t="s">
        <v>1501</v>
      </c>
      <c r="G34" s="328"/>
      <c r="H34" s="406">
        <v>170</v>
      </c>
      <c r="K34" s="328"/>
    </row>
    <row r="35" spans="2:11" ht="15.75" customHeight="1">
      <c r="B35" s="402" t="s">
        <v>1253</v>
      </c>
      <c r="C35" s="327">
        <v>556</v>
      </c>
      <c r="D35" s="198" t="s">
        <v>265</v>
      </c>
      <c r="E35" s="198">
        <v>600</v>
      </c>
      <c r="F35" s="204" t="s">
        <v>1502</v>
      </c>
      <c r="G35" s="328"/>
      <c r="H35" s="331"/>
      <c r="K35" s="328"/>
    </row>
    <row r="36" spans="2:11" ht="15.75" customHeight="1">
      <c r="B36" s="402" t="s">
        <v>1254</v>
      </c>
      <c r="C36" s="327">
        <v>555</v>
      </c>
      <c r="D36" s="198" t="s">
        <v>267</v>
      </c>
      <c r="E36" s="198">
        <v>605</v>
      </c>
      <c r="F36" s="204" t="s">
        <v>1503</v>
      </c>
      <c r="G36" s="328"/>
      <c r="H36" s="331"/>
      <c r="K36" s="328"/>
    </row>
    <row r="37" spans="2:11" ht="15.75" customHeight="1">
      <c r="B37" s="402" t="s">
        <v>1255</v>
      </c>
      <c r="C37" s="327">
        <v>712</v>
      </c>
      <c r="D37" s="198" t="s">
        <v>269</v>
      </c>
      <c r="E37" s="198">
        <v>610</v>
      </c>
      <c r="F37" s="204" t="s">
        <v>1504</v>
      </c>
      <c r="G37" s="328"/>
      <c r="H37" s="331"/>
      <c r="K37" s="328"/>
    </row>
    <row r="38" spans="2:11" ht="15.75" customHeight="1">
      <c r="B38" s="402" t="s">
        <v>1256</v>
      </c>
      <c r="C38" s="327">
        <v>716</v>
      </c>
      <c r="D38" s="198" t="s">
        <v>270</v>
      </c>
      <c r="E38" s="198">
        <v>615</v>
      </c>
      <c r="F38" s="204" t="s">
        <v>1505</v>
      </c>
      <c r="G38" s="328"/>
      <c r="H38" s="331"/>
      <c r="K38" s="328"/>
    </row>
    <row r="39" spans="2:11" ht="15.75" customHeight="1">
      <c r="B39" s="402" t="s">
        <v>1257</v>
      </c>
      <c r="C39" s="327">
        <v>576</v>
      </c>
      <c r="D39" s="198" t="s">
        <v>272</v>
      </c>
      <c r="E39" s="198">
        <v>620</v>
      </c>
      <c r="F39" s="204" t="s">
        <v>1506</v>
      </c>
      <c r="G39" s="328"/>
      <c r="H39" s="331"/>
      <c r="K39" s="328"/>
    </row>
    <row r="40" spans="2:11" ht="15.75" customHeight="1">
      <c r="B40" s="402" t="s">
        <v>1258</v>
      </c>
      <c r="C40" s="327">
        <v>727</v>
      </c>
      <c r="D40" s="198" t="s">
        <v>274</v>
      </c>
      <c r="E40" s="198">
        <v>625</v>
      </c>
      <c r="F40" s="204" t="s">
        <v>1507</v>
      </c>
      <c r="G40" s="328"/>
      <c r="H40" s="331"/>
      <c r="K40" s="328"/>
    </row>
    <row r="41" spans="2:11" ht="15.75" customHeight="1">
      <c r="B41" s="402" t="s">
        <v>1259</v>
      </c>
      <c r="C41" s="327">
        <v>557</v>
      </c>
      <c r="D41" s="198" t="s">
        <v>275</v>
      </c>
      <c r="E41" s="198">
        <v>630</v>
      </c>
      <c r="F41" s="204" t="s">
        <v>1508</v>
      </c>
      <c r="G41" s="328"/>
      <c r="H41" s="331"/>
      <c r="K41" s="328"/>
    </row>
    <row r="42" spans="2:11" ht="15.75" customHeight="1">
      <c r="B42" s="402" t="s">
        <v>1577</v>
      </c>
      <c r="C42" s="327">
        <v>575</v>
      </c>
      <c r="D42" s="198" t="s">
        <v>1578</v>
      </c>
      <c r="E42" s="198">
        <v>640</v>
      </c>
      <c r="F42" s="204" t="s">
        <v>1579</v>
      </c>
      <c r="G42" s="328"/>
      <c r="H42" s="331"/>
      <c r="K42" s="328"/>
    </row>
    <row r="43" spans="2:11" ht="15.75" customHeight="1">
      <c r="B43" s="402" t="s">
        <v>1572</v>
      </c>
      <c r="C43" s="327">
        <v>708</v>
      </c>
      <c r="D43" s="198" t="s">
        <v>1573</v>
      </c>
      <c r="E43" s="198">
        <v>650</v>
      </c>
      <c r="F43" s="204" t="s">
        <v>1574</v>
      </c>
      <c r="G43" s="328"/>
      <c r="H43" s="331"/>
      <c r="K43" s="328"/>
    </row>
    <row r="44" spans="2:11" ht="15.75" customHeight="1">
      <c r="B44" s="332" t="s">
        <v>278</v>
      </c>
      <c r="C44" s="327">
        <v>11721</v>
      </c>
      <c r="D44" s="198" t="s">
        <v>1288</v>
      </c>
      <c r="E44" s="198" t="s">
        <v>636</v>
      </c>
      <c r="F44" s="204" t="s">
        <v>1509</v>
      </c>
      <c r="G44" s="328"/>
      <c r="H44" s="329"/>
      <c r="K44" s="328"/>
    </row>
    <row r="45" spans="2:11" ht="15.75" customHeight="1">
      <c r="B45" s="332" t="s">
        <v>1459</v>
      </c>
      <c r="C45" s="384">
        <v>3652</v>
      </c>
      <c r="D45" s="297" t="s">
        <v>280</v>
      </c>
      <c r="E45" s="297">
        <v>230</v>
      </c>
      <c r="F45" s="203" t="s">
        <v>1510</v>
      </c>
      <c r="H45" s="406">
        <v>220</v>
      </c>
    </row>
    <row r="46" spans="2:11" ht="15.75" customHeight="1">
      <c r="B46" s="332" t="s">
        <v>1460</v>
      </c>
      <c r="C46" s="384">
        <v>3652</v>
      </c>
      <c r="D46" s="297" t="s">
        <v>1461</v>
      </c>
      <c r="E46" s="297">
        <v>231</v>
      </c>
      <c r="F46" s="203" t="s">
        <v>1511</v>
      </c>
      <c r="G46" s="170">
        <v>54514004</v>
      </c>
      <c r="H46" s="407">
        <v>221</v>
      </c>
      <c r="K46" s="170">
        <v>54514004</v>
      </c>
    </row>
    <row r="47" spans="2:11" ht="15.75" customHeight="1">
      <c r="B47" s="330" t="s">
        <v>281</v>
      </c>
      <c r="C47" s="327">
        <v>11711</v>
      </c>
      <c r="D47" s="198" t="s">
        <v>282</v>
      </c>
      <c r="E47" s="198">
        <v>240</v>
      </c>
      <c r="F47" s="204" t="s">
        <v>1512</v>
      </c>
      <c r="G47" s="170">
        <v>7726043</v>
      </c>
      <c r="H47" s="406">
        <v>230</v>
      </c>
      <c r="K47" s="170">
        <v>7726043</v>
      </c>
    </row>
    <row r="48" spans="2:11" ht="15.75" customHeight="1">
      <c r="B48" s="330" t="s">
        <v>1171</v>
      </c>
      <c r="C48" s="327">
        <v>12826</v>
      </c>
      <c r="D48" s="198" t="s">
        <v>283</v>
      </c>
      <c r="E48" s="198">
        <v>250</v>
      </c>
      <c r="F48" s="204" t="s">
        <v>1513</v>
      </c>
      <c r="G48" s="170">
        <v>10828344</v>
      </c>
      <c r="H48" s="406">
        <v>240</v>
      </c>
      <c r="K48" s="170">
        <v>10828344</v>
      </c>
    </row>
    <row r="49" spans="2:11" ht="15.75" customHeight="1">
      <c r="B49" s="330" t="s">
        <v>1172</v>
      </c>
      <c r="C49" s="327">
        <v>13231</v>
      </c>
      <c r="D49" s="198" t="s">
        <v>284</v>
      </c>
      <c r="E49" s="198">
        <v>260</v>
      </c>
      <c r="F49" s="204" t="s">
        <v>1514</v>
      </c>
      <c r="G49" s="170">
        <v>3542817</v>
      </c>
      <c r="H49" s="406">
        <v>250</v>
      </c>
      <c r="K49" s="170">
        <v>3542817</v>
      </c>
    </row>
    <row r="50" spans="2:11" ht="15.75" customHeight="1">
      <c r="B50" s="332" t="s">
        <v>285</v>
      </c>
      <c r="C50" s="327">
        <v>110</v>
      </c>
      <c r="D50" s="198" t="s">
        <v>286</v>
      </c>
      <c r="E50" s="198" t="s">
        <v>637</v>
      </c>
      <c r="F50" s="204" t="s">
        <v>1515</v>
      </c>
      <c r="G50" s="328"/>
      <c r="H50" s="329"/>
      <c r="K50" s="328"/>
    </row>
    <row r="51" spans="2:11" ht="15.75" customHeight="1">
      <c r="B51" s="330" t="s">
        <v>287</v>
      </c>
      <c r="C51" s="327">
        <v>3581</v>
      </c>
      <c r="D51" s="198" t="s">
        <v>288</v>
      </c>
      <c r="E51" s="198">
        <v>270</v>
      </c>
      <c r="F51" s="204" t="s">
        <v>1516</v>
      </c>
      <c r="G51" s="170">
        <v>13141181</v>
      </c>
      <c r="H51" s="406">
        <v>340</v>
      </c>
      <c r="K51" s="170">
        <v>13141181</v>
      </c>
    </row>
    <row r="52" spans="2:11" ht="15.75" customHeight="1">
      <c r="B52" s="332" t="s">
        <v>1462</v>
      </c>
      <c r="C52" s="384">
        <v>3606</v>
      </c>
      <c r="D52" s="297" t="s">
        <v>289</v>
      </c>
      <c r="E52" s="297">
        <v>280</v>
      </c>
      <c r="F52" s="203" t="s">
        <v>1517</v>
      </c>
      <c r="G52" s="170"/>
      <c r="H52" s="406">
        <v>350</v>
      </c>
      <c r="K52" s="170"/>
    </row>
    <row r="53" spans="2:11" ht="15.75" customHeight="1">
      <c r="B53" s="332" t="s">
        <v>1463</v>
      </c>
      <c r="C53" s="384">
        <v>3606</v>
      </c>
      <c r="D53" s="297" t="s">
        <v>1464</v>
      </c>
      <c r="E53" s="297">
        <v>281</v>
      </c>
      <c r="F53" s="203" t="s">
        <v>1518</v>
      </c>
      <c r="G53" s="170">
        <v>18236811</v>
      </c>
      <c r="H53" s="407">
        <v>351</v>
      </c>
      <c r="K53" s="170">
        <v>18236811</v>
      </c>
    </row>
    <row r="54" spans="2:11" ht="15.75" customHeight="1">
      <c r="B54" s="330" t="s">
        <v>1289</v>
      </c>
      <c r="C54" s="327">
        <v>3615</v>
      </c>
      <c r="D54" s="198" t="s">
        <v>291</v>
      </c>
      <c r="E54" s="198">
        <v>290</v>
      </c>
      <c r="F54" s="204" t="s">
        <v>1519</v>
      </c>
      <c r="G54" s="170">
        <v>37606478</v>
      </c>
      <c r="H54" s="406">
        <v>360</v>
      </c>
      <c r="K54" s="170">
        <v>37606478</v>
      </c>
    </row>
    <row r="55" spans="2:11" ht="15.75" customHeight="1">
      <c r="B55" s="330" t="s">
        <v>292</v>
      </c>
      <c r="C55" s="327">
        <v>3625</v>
      </c>
      <c r="D55" s="198" t="s">
        <v>293</v>
      </c>
      <c r="E55" s="198">
        <v>300</v>
      </c>
      <c r="F55" s="204" t="s">
        <v>1520</v>
      </c>
      <c r="G55" s="170">
        <f>2151723+472890</f>
        <v>2624613</v>
      </c>
      <c r="H55" s="406">
        <v>370</v>
      </c>
      <c r="J55" s="13"/>
      <c r="K55" s="170">
        <f>2151723+472890</f>
        <v>2624613</v>
      </c>
    </row>
    <row r="56" spans="2:11" ht="15.75" customHeight="1">
      <c r="B56" s="332" t="s">
        <v>294</v>
      </c>
      <c r="C56" s="327">
        <v>439154</v>
      </c>
      <c r="D56" s="198" t="s">
        <v>295</v>
      </c>
      <c r="E56" s="198" t="s">
        <v>638</v>
      </c>
      <c r="F56" s="204" t="s">
        <v>1521</v>
      </c>
      <c r="G56" s="328"/>
      <c r="H56" s="329"/>
      <c r="J56" s="13"/>
      <c r="K56" s="328"/>
    </row>
    <row r="57" spans="2:11" ht="15.75" customHeight="1">
      <c r="B57" s="330" t="s">
        <v>296</v>
      </c>
      <c r="C57" s="327">
        <v>3644</v>
      </c>
      <c r="D57" s="198" t="s">
        <v>297</v>
      </c>
      <c r="E57" s="198">
        <v>310</v>
      </c>
      <c r="F57" s="204" t="s">
        <v>1522</v>
      </c>
      <c r="G57" s="170">
        <v>49874746</v>
      </c>
      <c r="H57" s="406">
        <v>310</v>
      </c>
      <c r="J57" s="13"/>
      <c r="K57" s="170">
        <v>49874746</v>
      </c>
    </row>
    <row r="58" spans="2:11" ht="15.75" customHeight="1">
      <c r="B58" s="330" t="s">
        <v>298</v>
      </c>
      <c r="C58" s="327">
        <v>3541</v>
      </c>
      <c r="D58" s="198" t="s">
        <v>299</v>
      </c>
      <c r="E58" s="198">
        <v>320</v>
      </c>
      <c r="F58" s="204" t="s">
        <v>1523</v>
      </c>
      <c r="G58" s="170">
        <v>6792999</v>
      </c>
      <c r="H58" s="406">
        <v>320</v>
      </c>
      <c r="K58" s="170">
        <v>6792999</v>
      </c>
    </row>
    <row r="59" spans="2:11" ht="15.75" customHeight="1">
      <c r="B59" s="332" t="s">
        <v>300</v>
      </c>
      <c r="C59" s="327">
        <v>103594</v>
      </c>
      <c r="D59" s="198" t="s">
        <v>301</v>
      </c>
      <c r="E59" s="198" t="s">
        <v>639</v>
      </c>
      <c r="F59" s="204" t="s">
        <v>1524</v>
      </c>
      <c r="G59" s="328"/>
      <c r="H59" s="329"/>
      <c r="K59" s="328"/>
    </row>
    <row r="60" spans="2:11" ht="15.75" customHeight="1">
      <c r="B60" s="330" t="s">
        <v>302</v>
      </c>
      <c r="C60" s="327">
        <v>3594</v>
      </c>
      <c r="D60" s="198" t="s">
        <v>303</v>
      </c>
      <c r="E60" s="198">
        <v>330</v>
      </c>
      <c r="F60" s="204" t="s">
        <v>1525</v>
      </c>
      <c r="G60" s="170">
        <v>37346563</v>
      </c>
      <c r="H60" s="406">
        <v>270</v>
      </c>
      <c r="K60" s="170">
        <v>37346563</v>
      </c>
    </row>
    <row r="61" spans="2:11" ht="15.75" customHeight="1">
      <c r="B61" s="330" t="s">
        <v>304</v>
      </c>
      <c r="C61" s="327">
        <v>42421</v>
      </c>
      <c r="D61" s="198" t="s">
        <v>305</v>
      </c>
      <c r="E61" s="198">
        <v>333</v>
      </c>
      <c r="F61" s="204" t="s">
        <v>1526</v>
      </c>
      <c r="G61" s="170">
        <v>3354441</v>
      </c>
      <c r="H61" s="406">
        <v>280</v>
      </c>
      <c r="K61" s="170">
        <v>3354441</v>
      </c>
    </row>
    <row r="62" spans="2:11" ht="15.75" customHeight="1">
      <c r="B62" s="204" t="s">
        <v>306</v>
      </c>
      <c r="C62" s="327">
        <v>3592</v>
      </c>
      <c r="D62" s="198" t="s">
        <v>307</v>
      </c>
      <c r="E62" s="198">
        <v>340</v>
      </c>
      <c r="F62" s="204" t="s">
        <v>1527</v>
      </c>
      <c r="G62" s="170">
        <v>4933200</v>
      </c>
      <c r="H62" s="406">
        <v>260</v>
      </c>
      <c r="K62" s="170">
        <v>4933200</v>
      </c>
    </row>
    <row r="63" spans="2:11" ht="15.75" customHeight="1">
      <c r="B63" s="204" t="s">
        <v>308</v>
      </c>
      <c r="C63" s="327">
        <v>3624</v>
      </c>
      <c r="D63" s="198" t="s">
        <v>309</v>
      </c>
      <c r="E63" s="198">
        <v>350</v>
      </c>
      <c r="F63" s="204" t="s">
        <v>1528</v>
      </c>
      <c r="G63" s="170">
        <v>11277793</v>
      </c>
      <c r="H63" s="406">
        <v>290</v>
      </c>
      <c r="K63" s="170">
        <v>11277793</v>
      </c>
    </row>
    <row r="64" spans="2:11" ht="15.75" customHeight="1">
      <c r="B64" s="204" t="s">
        <v>310</v>
      </c>
      <c r="C64" s="327">
        <v>3642</v>
      </c>
      <c r="D64" s="198" t="s">
        <v>311</v>
      </c>
      <c r="E64" s="198">
        <v>360</v>
      </c>
      <c r="F64" s="204" t="s">
        <v>1529</v>
      </c>
      <c r="G64" s="170">
        <v>11719335</v>
      </c>
      <c r="H64" s="406">
        <v>300</v>
      </c>
      <c r="K64" s="170">
        <v>11719335</v>
      </c>
    </row>
    <row r="65" spans="2:11" ht="15.75" customHeight="1">
      <c r="B65" s="204" t="s">
        <v>312</v>
      </c>
      <c r="C65" s="327">
        <v>3646</v>
      </c>
      <c r="D65" s="198" t="s">
        <v>313</v>
      </c>
      <c r="E65" s="198">
        <v>370</v>
      </c>
      <c r="F65" s="204" t="s">
        <v>1530</v>
      </c>
      <c r="G65" s="170">
        <v>14554133</v>
      </c>
      <c r="H65" s="406">
        <v>330</v>
      </c>
      <c r="K65" s="170">
        <v>14554133</v>
      </c>
    </row>
    <row r="66" spans="2:11" ht="15.75" customHeight="1">
      <c r="B66" s="204" t="s">
        <v>94</v>
      </c>
      <c r="C66" s="333">
        <v>36273</v>
      </c>
      <c r="D66" s="198" t="s">
        <v>314</v>
      </c>
      <c r="E66" s="198">
        <v>490</v>
      </c>
      <c r="F66" s="204" t="s">
        <v>1531</v>
      </c>
      <c r="G66" s="170">
        <v>2553130</v>
      </c>
      <c r="H66" s="406">
        <v>430</v>
      </c>
      <c r="K66" s="170">
        <v>2553130</v>
      </c>
    </row>
    <row r="67" spans="2:11" ht="15.75" customHeight="1">
      <c r="B67" s="204" t="s">
        <v>96</v>
      </c>
      <c r="C67" s="333">
        <v>23582</v>
      </c>
      <c r="D67" s="198" t="s">
        <v>316</v>
      </c>
      <c r="E67" s="198">
        <v>500</v>
      </c>
      <c r="F67" s="204" t="s">
        <v>1532</v>
      </c>
      <c r="G67" s="170">
        <v>1488396</v>
      </c>
      <c r="H67" s="406">
        <v>440</v>
      </c>
      <c r="K67" s="170">
        <v>1488396</v>
      </c>
    </row>
    <row r="68" spans="2:11" ht="15.75" customHeight="1">
      <c r="B68" s="204" t="s">
        <v>109</v>
      </c>
      <c r="C68" s="333">
        <v>23485</v>
      </c>
      <c r="D68" s="198" t="s">
        <v>318</v>
      </c>
      <c r="E68" s="198">
        <v>510</v>
      </c>
      <c r="F68" s="204" t="s">
        <v>1533</v>
      </c>
      <c r="G68" s="170">
        <v>2217102</v>
      </c>
      <c r="H68" s="406">
        <v>450</v>
      </c>
      <c r="K68" s="170">
        <v>2217102</v>
      </c>
    </row>
    <row r="69" spans="2:11" ht="15.75" customHeight="1">
      <c r="B69" s="204" t="s">
        <v>97</v>
      </c>
      <c r="C69" s="333">
        <v>9225</v>
      </c>
      <c r="D69" s="198" t="s">
        <v>320</v>
      </c>
      <c r="E69" s="198">
        <v>520</v>
      </c>
      <c r="F69" s="204" t="s">
        <v>1534</v>
      </c>
      <c r="G69" s="408">
        <v>2807795</v>
      </c>
      <c r="H69" s="406">
        <v>390</v>
      </c>
      <c r="K69" s="1242">
        <v>8662500</v>
      </c>
    </row>
    <row r="70" spans="2:11" ht="15.75" customHeight="1">
      <c r="B70" s="204" t="s">
        <v>98</v>
      </c>
      <c r="C70" s="333">
        <v>9932</v>
      </c>
      <c r="D70" s="198" t="s">
        <v>1298</v>
      </c>
      <c r="E70" s="198">
        <v>530</v>
      </c>
      <c r="F70" s="204" t="s">
        <v>1535</v>
      </c>
      <c r="G70" s="409">
        <v>820916</v>
      </c>
      <c r="H70" s="406">
        <v>400</v>
      </c>
      <c r="K70" s="1243"/>
    </row>
    <row r="71" spans="2:11" ht="15.75" customHeight="1">
      <c r="B71" s="204" t="s">
        <v>99</v>
      </c>
      <c r="C71" s="333">
        <v>33965</v>
      </c>
      <c r="D71" s="198" t="s">
        <v>325</v>
      </c>
      <c r="E71" s="198">
        <v>540</v>
      </c>
      <c r="F71" s="204" t="s">
        <v>1536</v>
      </c>
      <c r="G71" s="409">
        <v>622785</v>
      </c>
      <c r="H71" s="406">
        <v>410</v>
      </c>
      <c r="K71" s="1243"/>
    </row>
    <row r="72" spans="2:11" ht="15.75" customHeight="1">
      <c r="B72" s="204" t="s">
        <v>100</v>
      </c>
      <c r="C72" s="333">
        <v>3634</v>
      </c>
      <c r="D72" s="198" t="s">
        <v>327</v>
      </c>
      <c r="E72" s="198">
        <v>550</v>
      </c>
      <c r="F72" s="204" t="s">
        <v>1537</v>
      </c>
      <c r="G72" s="409">
        <v>3544379</v>
      </c>
      <c r="H72" s="406">
        <v>420</v>
      </c>
      <c r="J72" s="9">
        <f>SUM(G69:G74)</f>
        <v>8662500</v>
      </c>
      <c r="K72" s="1243"/>
    </row>
    <row r="73" spans="2:11" ht="15.75" customHeight="1">
      <c r="B73" s="204" t="s">
        <v>1421</v>
      </c>
      <c r="C73" s="323">
        <v>133965</v>
      </c>
      <c r="D73" s="198" t="s">
        <v>1422</v>
      </c>
      <c r="E73" s="198">
        <v>552</v>
      </c>
      <c r="F73" s="204" t="s">
        <v>1538</v>
      </c>
      <c r="G73" s="409">
        <v>0</v>
      </c>
      <c r="H73" s="406">
        <v>430</v>
      </c>
      <c r="J73" s="9">
        <f>J72-K69</f>
        <v>0</v>
      </c>
      <c r="K73" s="1243"/>
    </row>
    <row r="74" spans="2:11" ht="15.75" customHeight="1">
      <c r="B74" s="204" t="s">
        <v>1423</v>
      </c>
      <c r="C74" s="323">
        <v>203634</v>
      </c>
      <c r="D74" s="198" t="s">
        <v>1424</v>
      </c>
      <c r="E74" s="198">
        <v>553</v>
      </c>
      <c r="F74" s="204" t="s">
        <v>1539</v>
      </c>
      <c r="G74" s="409">
        <v>866625</v>
      </c>
      <c r="H74" s="406">
        <v>440</v>
      </c>
      <c r="K74" s="1243"/>
    </row>
    <row r="75" spans="2:11" ht="15">
      <c r="B75" s="204" t="s">
        <v>616</v>
      </c>
      <c r="C75" s="333">
        <v>9642</v>
      </c>
      <c r="D75" s="198" t="s">
        <v>617</v>
      </c>
      <c r="E75" s="198">
        <v>555</v>
      </c>
      <c r="F75" s="204" t="s">
        <v>1540</v>
      </c>
      <c r="G75" s="410"/>
      <c r="H75" s="329"/>
      <c r="K75" s="1244"/>
    </row>
    <row r="76" spans="2:11" ht="15">
      <c r="B76" s="204"/>
      <c r="C76" s="333"/>
      <c r="D76" s="198"/>
      <c r="E76" s="198"/>
      <c r="F76" s="204"/>
      <c r="G76" s="411"/>
      <c r="H76" s="329"/>
      <c r="K76" s="9"/>
    </row>
    <row r="77" spans="2:11" ht="15.75" customHeight="1">
      <c r="B77" s="204"/>
      <c r="C77" s="327"/>
      <c r="D77" s="198"/>
      <c r="E77" s="198"/>
      <c r="F77" s="204"/>
      <c r="G77" s="412">
        <f>SUM(G27:G75)</f>
        <v>351414534</v>
      </c>
      <c r="H77" s="412"/>
      <c r="K77" s="412">
        <f>SUM(K27:K75)</f>
        <v>351414534</v>
      </c>
    </row>
    <row r="78" spans="2:11" ht="15.75" customHeight="1">
      <c r="B78" s="296" t="s">
        <v>329</v>
      </c>
      <c r="C78" s="327"/>
      <c r="D78" s="325"/>
      <c r="E78" s="325">
        <v>380</v>
      </c>
      <c r="F78" s="326" t="s">
        <v>330</v>
      </c>
      <c r="G78" s="413"/>
      <c r="H78" s="413"/>
      <c r="K78" s="413"/>
    </row>
    <row r="79" spans="2:11" ht="15.75" customHeight="1">
      <c r="B79" s="204"/>
      <c r="C79" s="327"/>
      <c r="D79" s="198"/>
      <c r="E79" s="198"/>
      <c r="F79" s="204"/>
      <c r="G79" s="329"/>
      <c r="H79" s="329"/>
      <c r="K79" s="328"/>
    </row>
    <row r="80" spans="2:11" ht="18.75" customHeight="1">
      <c r="B80" s="204" t="s">
        <v>1290</v>
      </c>
      <c r="C80" s="333">
        <v>30</v>
      </c>
      <c r="D80" s="198" t="s">
        <v>331</v>
      </c>
      <c r="E80" s="198">
        <v>390</v>
      </c>
      <c r="F80" s="204" t="s">
        <v>1541</v>
      </c>
      <c r="G80" s="329"/>
      <c r="H80" s="329"/>
      <c r="I80" s="414"/>
      <c r="K80" s="328"/>
    </row>
    <row r="81" spans="1:11" ht="20.25" customHeight="1">
      <c r="B81" s="204" t="s">
        <v>336</v>
      </c>
      <c r="C81" s="333">
        <v>40</v>
      </c>
      <c r="D81" s="198" t="s">
        <v>337</v>
      </c>
      <c r="E81" s="198">
        <v>420</v>
      </c>
      <c r="F81" s="204" t="s">
        <v>1542</v>
      </c>
      <c r="G81" s="329"/>
      <c r="H81" s="329"/>
      <c r="I81" s="414"/>
      <c r="K81" s="328"/>
    </row>
    <row r="82" spans="1:11" ht="17.25" customHeight="1">
      <c r="B82" s="204" t="s">
        <v>341</v>
      </c>
      <c r="C82" s="333">
        <v>89</v>
      </c>
      <c r="D82" s="198" t="s">
        <v>342</v>
      </c>
      <c r="E82" s="198">
        <v>450</v>
      </c>
      <c r="F82" s="204" t="s">
        <v>1543</v>
      </c>
      <c r="G82" s="329"/>
      <c r="H82" s="329"/>
      <c r="I82" s="414"/>
      <c r="K82" s="328"/>
    </row>
    <row r="83" spans="1:11" s="280" customFormat="1" ht="30.75" customHeight="1">
      <c r="B83" s="385" t="s">
        <v>1544</v>
      </c>
      <c r="C83" s="386">
        <v>130</v>
      </c>
      <c r="D83" s="387" t="s">
        <v>343</v>
      </c>
      <c r="E83" s="387">
        <v>460</v>
      </c>
      <c r="F83" s="385" t="s">
        <v>1558</v>
      </c>
      <c r="G83" s="415">
        <v>15125502</v>
      </c>
      <c r="H83" s="416"/>
      <c r="I83" s="417"/>
      <c r="K83" s="415">
        <v>15125502</v>
      </c>
    </row>
    <row r="84" spans="1:11" s="280" customFormat="1" ht="36.75" customHeight="1">
      <c r="B84" s="385" t="s">
        <v>1545</v>
      </c>
      <c r="C84" s="386">
        <v>130</v>
      </c>
      <c r="D84" s="387" t="s">
        <v>1465</v>
      </c>
      <c r="E84" s="387">
        <v>461</v>
      </c>
      <c r="F84" s="385" t="s">
        <v>1559</v>
      </c>
      <c r="G84" s="415"/>
      <c r="H84" s="416"/>
      <c r="I84" s="417"/>
      <c r="K84" s="415"/>
    </row>
    <row r="85" spans="1:11" ht="15.75" customHeight="1">
      <c r="B85" s="204" t="s">
        <v>344</v>
      </c>
      <c r="C85" s="333">
        <v>412</v>
      </c>
      <c r="D85" s="198" t="s">
        <v>345</v>
      </c>
      <c r="E85" s="198">
        <v>470</v>
      </c>
      <c r="F85" s="204" t="s">
        <v>1546</v>
      </c>
      <c r="G85" s="418">
        <v>21652392</v>
      </c>
      <c r="H85" s="331"/>
      <c r="I85" s="414"/>
      <c r="K85" s="418">
        <v>21652392</v>
      </c>
    </row>
    <row r="86" spans="1:11" ht="15.75" customHeight="1">
      <c r="B86" s="204" t="s">
        <v>1354</v>
      </c>
      <c r="C86" s="333">
        <v>862</v>
      </c>
      <c r="D86" s="198" t="s">
        <v>1250</v>
      </c>
      <c r="E86" s="198">
        <v>480</v>
      </c>
      <c r="F86" s="350" t="s">
        <v>1547</v>
      </c>
      <c r="G86" s="418">
        <v>5557572</v>
      </c>
      <c r="H86" s="412"/>
      <c r="K86" s="418">
        <v>5557572</v>
      </c>
    </row>
    <row r="87" spans="1:11" ht="15.75" customHeight="1">
      <c r="B87" s="204" t="s">
        <v>334</v>
      </c>
      <c r="C87" s="333">
        <v>11618</v>
      </c>
      <c r="D87" s="198" t="s">
        <v>335</v>
      </c>
      <c r="E87" s="198">
        <v>410</v>
      </c>
      <c r="F87" s="204" t="s">
        <v>1548</v>
      </c>
      <c r="G87" s="329"/>
      <c r="H87" s="329"/>
      <c r="I87" s="414"/>
      <c r="K87" s="328"/>
    </row>
    <row r="88" spans="1:11" ht="17.25" customHeight="1">
      <c r="B88" s="204" t="s">
        <v>338</v>
      </c>
      <c r="C88" s="333">
        <v>25554</v>
      </c>
      <c r="D88" s="198" t="s">
        <v>339</v>
      </c>
      <c r="E88" s="198">
        <v>430</v>
      </c>
      <c r="F88" s="204" t="s">
        <v>1549</v>
      </c>
      <c r="G88" s="329"/>
      <c r="H88" s="329"/>
      <c r="I88" s="414"/>
      <c r="K88" s="328"/>
    </row>
    <row r="89" spans="1:11" ht="15.75" customHeight="1">
      <c r="B89" s="204" t="s">
        <v>1335</v>
      </c>
      <c r="C89" s="327">
        <v>42439</v>
      </c>
      <c r="D89" s="198" t="s">
        <v>340</v>
      </c>
      <c r="E89" s="198">
        <v>440</v>
      </c>
      <c r="F89" s="204" t="s">
        <v>1550</v>
      </c>
      <c r="G89" s="329"/>
      <c r="H89" s="329"/>
      <c r="I89" s="414"/>
      <c r="K89" s="328"/>
    </row>
    <row r="90" spans="1:11" ht="15.75" customHeight="1">
      <c r="B90" s="204" t="s">
        <v>332</v>
      </c>
      <c r="C90" s="333">
        <v>104952</v>
      </c>
      <c r="D90" s="198" t="s">
        <v>333</v>
      </c>
      <c r="E90" s="198">
        <v>400</v>
      </c>
      <c r="F90" s="204" t="s">
        <v>1551</v>
      </c>
      <c r="G90" s="329"/>
      <c r="H90" s="329"/>
      <c r="I90" s="414"/>
      <c r="K90" s="328"/>
    </row>
    <row r="91" spans="1:11" ht="15.75" customHeight="1">
      <c r="A91" s="351"/>
      <c r="B91" s="352" t="s">
        <v>1357</v>
      </c>
      <c r="C91" s="353">
        <v>203599</v>
      </c>
      <c r="D91" s="354" t="s">
        <v>1358</v>
      </c>
      <c r="E91" s="354">
        <v>500</v>
      </c>
      <c r="F91" s="355" t="s">
        <v>1552</v>
      </c>
      <c r="G91" s="419"/>
      <c r="H91" s="420"/>
      <c r="K91" s="388"/>
    </row>
    <row r="92" spans="1:11" ht="15.75" customHeight="1">
      <c r="A92" s="185"/>
      <c r="B92" s="389" t="s">
        <v>1355</v>
      </c>
      <c r="C92" s="327">
        <v>203658</v>
      </c>
      <c r="D92" s="297" t="s">
        <v>1356</v>
      </c>
      <c r="E92" s="297">
        <v>510</v>
      </c>
      <c r="F92" s="203" t="s">
        <v>1553</v>
      </c>
      <c r="G92" s="329"/>
      <c r="H92" s="364"/>
      <c r="K92" s="366"/>
    </row>
    <row r="93" spans="1:11" ht="15.75" customHeight="1">
      <c r="B93" s="390" t="s">
        <v>1466</v>
      </c>
      <c r="C93" s="327">
        <v>203652</v>
      </c>
      <c r="D93" s="297" t="s">
        <v>1467</v>
      </c>
      <c r="E93" s="297">
        <v>520</v>
      </c>
      <c r="F93" s="203" t="s">
        <v>1554</v>
      </c>
      <c r="G93" s="329"/>
      <c r="H93" s="364"/>
      <c r="K93" s="328"/>
    </row>
    <row r="94" spans="1:11" s="280" customFormat="1" ht="30.75" customHeight="1">
      <c r="B94" s="391" t="s">
        <v>1468</v>
      </c>
      <c r="C94" s="392">
        <v>103606</v>
      </c>
      <c r="D94" s="387" t="s">
        <v>1555</v>
      </c>
      <c r="E94" s="387">
        <v>530</v>
      </c>
      <c r="F94" s="385" t="s">
        <v>1556</v>
      </c>
      <c r="G94" s="421"/>
      <c r="H94" s="422"/>
      <c r="K94" s="423"/>
    </row>
    <row r="95" spans="1:11" s="280" customFormat="1" ht="32.25" customHeight="1">
      <c r="B95" s="393" t="s">
        <v>1469</v>
      </c>
      <c r="C95" s="392">
        <v>100130</v>
      </c>
      <c r="D95" s="387" t="s">
        <v>1470</v>
      </c>
      <c r="E95" s="387">
        <v>540</v>
      </c>
      <c r="F95" s="385" t="s">
        <v>1557</v>
      </c>
      <c r="G95" s="421"/>
      <c r="H95" s="422"/>
      <c r="K95" s="423"/>
    </row>
    <row r="96" spans="1:11" ht="15.75" customHeight="1">
      <c r="B96" s="356"/>
      <c r="C96" s="357"/>
      <c r="D96" s="358"/>
      <c r="E96" s="358"/>
      <c r="F96" s="359"/>
      <c r="G96" s="365"/>
      <c r="H96" s="361"/>
      <c r="K96" s="328"/>
    </row>
    <row r="97" spans="2:11" ht="15.75" customHeight="1">
      <c r="B97" s="203"/>
      <c r="C97" s="327"/>
      <c r="D97" s="297"/>
      <c r="E97" s="297"/>
      <c r="F97" s="203"/>
      <c r="G97" s="329"/>
      <c r="H97" s="407"/>
      <c r="K97" s="328"/>
    </row>
    <row r="98" spans="2:11" ht="15.75" customHeight="1">
      <c r="B98" s="204"/>
      <c r="C98" s="327"/>
      <c r="D98" s="198"/>
      <c r="E98" s="198"/>
      <c r="F98" s="204"/>
      <c r="G98" s="412">
        <f>SUM(G80:G92)</f>
        <v>42335466</v>
      </c>
      <c r="H98" s="329"/>
      <c r="K98" s="412">
        <f>SUM(K80:K92)</f>
        <v>42335466</v>
      </c>
    </row>
    <row r="99" spans="2:11">
      <c r="B99" s="335"/>
      <c r="C99" s="336"/>
      <c r="D99" s="11"/>
      <c r="E99" s="11"/>
      <c r="F99" s="11"/>
      <c r="G99" s="334"/>
      <c r="H99" s="331"/>
    </row>
    <row r="100" spans="2:11" ht="13.8" thickBot="1">
      <c r="F100" s="4" t="s">
        <v>131</v>
      </c>
      <c r="G100" s="112">
        <f>G98+G77</f>
        <v>393750000</v>
      </c>
      <c r="H100" s="331"/>
      <c r="K100" s="112">
        <f>K98+K77</f>
        <v>393750000</v>
      </c>
    </row>
    <row r="101" spans="2:11" ht="13.8" thickTop="1"/>
    <row r="104" spans="2:11">
      <c r="F104" s="8"/>
      <c r="J104" s="9"/>
    </row>
    <row r="105" spans="2:11">
      <c r="F105" s="8"/>
    </row>
    <row r="106" spans="2:11">
      <c r="B106" s="4"/>
      <c r="C106" s="4"/>
      <c r="F106" s="8"/>
      <c r="H106" s="4"/>
    </row>
    <row r="107" spans="2:11">
      <c r="B107" s="4"/>
      <c r="C107" s="4"/>
      <c r="F107" s="8"/>
      <c r="G107" s="8" t="s">
        <v>1251</v>
      </c>
      <c r="H107" s="4"/>
      <c r="K107" s="8"/>
    </row>
    <row r="108" spans="2:11">
      <c r="B108" s="4"/>
      <c r="C108" s="4"/>
      <c r="F108" s="8"/>
      <c r="G108" s="401">
        <v>44498</v>
      </c>
      <c r="H108" s="4"/>
      <c r="K108" s="401"/>
    </row>
    <row r="109" spans="2:11">
      <c r="B109" s="4"/>
      <c r="C109" s="4"/>
      <c r="F109" s="8"/>
      <c r="H109" s="4"/>
    </row>
    <row r="110" spans="2:11">
      <c r="B110" s="4"/>
      <c r="C110" s="4"/>
      <c r="F110" s="8"/>
      <c r="H110" s="4"/>
    </row>
    <row r="122" spans="2:11" ht="15.75" customHeight="1">
      <c r="B122" s="363" t="s">
        <v>1359</v>
      </c>
      <c r="C122" s="327">
        <v>3658</v>
      </c>
      <c r="D122" s="297" t="s">
        <v>1360</v>
      </c>
      <c r="E122" s="297">
        <v>501</v>
      </c>
      <c r="F122" s="203" t="s">
        <v>1471</v>
      </c>
      <c r="G122" s="329"/>
      <c r="H122" s="364"/>
      <c r="K122" s="328"/>
    </row>
    <row r="123" spans="2:11" ht="15.75" customHeight="1">
      <c r="B123" s="356" t="s">
        <v>1361</v>
      </c>
      <c r="C123" s="357">
        <v>203599</v>
      </c>
      <c r="D123" s="358" t="s">
        <v>1362</v>
      </c>
      <c r="E123" s="358">
        <v>511</v>
      </c>
      <c r="F123" s="359" t="s">
        <v>1472</v>
      </c>
      <c r="G123" s="360"/>
      <c r="H123" s="361"/>
      <c r="K123" s="362"/>
    </row>
    <row r="126" spans="2:11" ht="15.75" customHeight="1">
      <c r="B126" s="356" t="s">
        <v>1363</v>
      </c>
      <c r="C126" s="357">
        <v>3658</v>
      </c>
      <c r="D126" s="358" t="s">
        <v>1360</v>
      </c>
      <c r="E126" s="358">
        <v>52</v>
      </c>
      <c r="F126" s="359" t="s">
        <v>1473</v>
      </c>
      <c r="G126" s="365"/>
      <c r="H126" s="361">
        <v>23</v>
      </c>
      <c r="K126" s="366"/>
    </row>
    <row r="127" spans="2:11" ht="15.75" customHeight="1">
      <c r="B127" s="356" t="s">
        <v>1364</v>
      </c>
      <c r="C127" s="357">
        <v>3599</v>
      </c>
      <c r="D127" s="358" t="s">
        <v>1362</v>
      </c>
      <c r="E127" s="358">
        <v>93</v>
      </c>
      <c r="F127" s="359" t="s">
        <v>1474</v>
      </c>
      <c r="G127" s="366"/>
      <c r="H127" s="361">
        <v>64</v>
      </c>
      <c r="K127" s="366"/>
    </row>
    <row r="134" spans="2:11" ht="15.75" customHeight="1">
      <c r="B134" s="330" t="s">
        <v>276</v>
      </c>
      <c r="C134" s="327">
        <v>518</v>
      </c>
      <c r="D134" s="198" t="s">
        <v>277</v>
      </c>
      <c r="E134" s="198">
        <v>635</v>
      </c>
      <c r="F134" s="204" t="s">
        <v>1312</v>
      </c>
      <c r="G134" s="9"/>
      <c r="H134" s="331"/>
      <c r="K134" s="9"/>
    </row>
    <row r="135" spans="2:11" ht="15.75" customHeight="1">
      <c r="B135" s="330" t="s">
        <v>1314</v>
      </c>
      <c r="C135" s="327">
        <v>519</v>
      </c>
      <c r="D135" s="198" t="s">
        <v>1315</v>
      </c>
      <c r="E135" s="198">
        <v>637</v>
      </c>
      <c r="F135" s="204" t="s">
        <v>1316</v>
      </c>
      <c r="G135" s="9"/>
      <c r="H135" s="331"/>
      <c r="K135" s="9"/>
    </row>
    <row r="136" spans="2:11" ht="15.75" customHeight="1">
      <c r="B136" s="330" t="s">
        <v>1317</v>
      </c>
      <c r="C136" s="327">
        <v>707</v>
      </c>
      <c r="D136" s="198" t="s">
        <v>1318</v>
      </c>
      <c r="E136" s="198">
        <v>639</v>
      </c>
      <c r="F136" s="204" t="s">
        <v>1319</v>
      </c>
      <c r="G136" s="9"/>
      <c r="H136" s="331"/>
      <c r="K136" s="9"/>
    </row>
  </sheetData>
  <mergeCells count="2">
    <mergeCell ref="B6:B7"/>
    <mergeCell ref="K69:K75"/>
  </mergeCells>
  <hyperlinks>
    <hyperlink ref="G1" location="Index!A1" display="Return to Index" xr:uid="{00000000-0004-0000-3E00-000000000000}"/>
  </hyperlinks>
  <pageMargins left="0.2" right="0.2" top="0.5" bottom="0.5" header="0.3" footer="0.3"/>
  <pageSetup scale="89" orientation="landscape" horizontalDpi="1200" verticalDpi="1200" r:id="rId1"/>
  <rowBreaks count="1" manualBreakCount="1">
    <brk id="45"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theme="7" tint="0.39997558519241921"/>
  </sheetPr>
  <dimension ref="A1:UI43"/>
  <sheetViews>
    <sheetView showGridLines="0" zoomScale="85" zoomScaleNormal="85" workbookViewId="0">
      <pane xSplit="3" ySplit="5" topLeftCell="D7" activePane="bottomRight" state="frozen"/>
      <selection activeCell="C82" sqref="C82"/>
      <selection pane="topRight" activeCell="C82" sqref="C82"/>
      <selection pane="bottomLeft" activeCell="C82" sqref="C82"/>
      <selection pane="bottomRight" activeCell="F6" sqref="F6"/>
    </sheetView>
  </sheetViews>
  <sheetFormatPr defaultColWidth="9.109375" defaultRowHeight="13.2" outlineLevelCol="1"/>
  <cols>
    <col min="1" max="1" width="5.33203125" style="4" customWidth="1"/>
    <col min="2" max="2" width="24.6640625" style="12" customWidth="1"/>
    <col min="3" max="3" width="11.44140625" style="4" customWidth="1"/>
    <col min="4" max="4" width="9.44140625" style="4" customWidth="1"/>
    <col min="5" max="5" width="10.88671875" style="4" customWidth="1"/>
    <col min="6" max="6" width="15.44140625" style="8" customWidth="1"/>
    <col min="7" max="10" width="9.109375" style="4"/>
    <col min="11" max="11" width="5.5546875" style="4" customWidth="1"/>
    <col min="12" max="12" width="4.44140625" style="4" customWidth="1"/>
    <col min="13" max="416" width="9.109375" style="4" hidden="1" customWidth="1" outlineLevel="1"/>
    <col min="417" max="417" width="13.33203125" style="4" hidden="1" customWidth="1" outlineLevel="1"/>
    <col min="418" max="418" width="14.109375" style="4" hidden="1" customWidth="1" outlineLevel="1"/>
    <col min="419" max="419" width="17" style="4" hidden="1" customWidth="1" outlineLevel="1"/>
    <col min="420" max="508" width="9.109375" style="4" hidden="1" customWidth="1" outlineLevel="1"/>
    <col min="509" max="509" width="9.109375" style="4" customWidth="1" collapsed="1"/>
    <col min="510" max="510" width="9.109375" style="4"/>
    <col min="511" max="549" width="9.109375" style="4" hidden="1" customWidth="1" outlineLevel="1"/>
    <col min="550" max="550" width="9.109375" style="4" collapsed="1"/>
    <col min="551" max="551" width="9.109375" style="4"/>
    <col min="552" max="552" width="15" style="4" customWidth="1"/>
    <col min="553" max="553" width="14.33203125" style="4" customWidth="1"/>
    <col min="554" max="554" width="11.6640625" style="4" customWidth="1"/>
    <col min="555" max="16384" width="9.109375" style="4"/>
  </cols>
  <sheetData>
    <row r="1" spans="1:554" ht="18" thickBot="1">
      <c r="A1" s="202">
        <v>30</v>
      </c>
      <c r="B1" s="1253" t="s">
        <v>615</v>
      </c>
      <c r="C1" s="1254"/>
      <c r="D1" s="1254"/>
      <c r="E1" s="1255"/>
      <c r="I1" s="289" t="s">
        <v>1079</v>
      </c>
    </row>
    <row r="2" spans="1:554" ht="15.6">
      <c r="A2" s="203"/>
      <c r="B2" s="204" t="s">
        <v>1291</v>
      </c>
      <c r="C2" s="198"/>
    </row>
    <row r="3" spans="1:554" customFormat="1">
      <c r="F3" s="95"/>
      <c r="I3" s="118"/>
      <c r="J3" s="118"/>
      <c r="K3" s="118"/>
      <c r="L3" s="118"/>
      <c r="M3" s="1245" t="s">
        <v>1</v>
      </c>
      <c r="N3" s="1246"/>
      <c r="O3" s="1246"/>
      <c r="P3" s="1246"/>
      <c r="Q3" s="1246"/>
      <c r="R3" s="1246"/>
      <c r="S3" s="1246"/>
      <c r="T3" s="1246"/>
      <c r="U3" s="1247"/>
      <c r="V3" s="1245" t="s">
        <v>2</v>
      </c>
      <c r="W3" s="1246"/>
      <c r="X3" s="1246"/>
      <c r="Y3" s="1246"/>
      <c r="Z3" s="1246"/>
      <c r="AA3" s="1246"/>
      <c r="AB3" s="1246"/>
      <c r="AC3" s="1246"/>
      <c r="AD3" s="1247"/>
      <c r="AE3" s="1245" t="s">
        <v>95</v>
      </c>
      <c r="AF3" s="1246"/>
      <c r="AG3" s="1246"/>
      <c r="AH3" s="1246"/>
      <c r="AI3" s="1246"/>
      <c r="AJ3" s="1246"/>
      <c r="AK3" s="1246"/>
      <c r="AL3" s="1246"/>
      <c r="AM3" s="1247"/>
      <c r="AN3" s="1245" t="s">
        <v>28</v>
      </c>
      <c r="AO3" s="1246"/>
      <c r="AP3" s="1246"/>
      <c r="AQ3" s="1246"/>
      <c r="AR3" s="1246"/>
      <c r="AS3" s="1246"/>
      <c r="AT3" s="1246"/>
      <c r="AU3" s="1246"/>
      <c r="AV3" s="1247"/>
      <c r="AW3" s="1245" t="s">
        <v>41</v>
      </c>
      <c r="AX3" s="1246"/>
      <c r="AY3" s="1246"/>
      <c r="AZ3" s="1246"/>
      <c r="BA3" s="1246"/>
      <c r="BB3" s="1246"/>
      <c r="BC3" s="1246"/>
      <c r="BD3" s="1246"/>
      <c r="BE3" s="1247"/>
      <c r="BF3" s="1245" t="s">
        <v>679</v>
      </c>
      <c r="BG3" s="1246"/>
      <c r="BH3" s="1246"/>
      <c r="BI3" s="1246"/>
      <c r="BJ3" s="1246"/>
      <c r="BK3" s="1246"/>
      <c r="BL3" s="1246"/>
      <c r="BM3" s="1246"/>
      <c r="BN3" s="1247"/>
      <c r="BO3" s="1245" t="s">
        <v>681</v>
      </c>
      <c r="BP3" s="1246"/>
      <c r="BQ3" s="1246"/>
      <c r="BR3" s="1246"/>
      <c r="BS3" s="1246"/>
      <c r="BT3" s="1246"/>
      <c r="BU3" s="1246"/>
      <c r="BV3" s="1246"/>
      <c r="BW3" s="1247"/>
      <c r="BX3" s="1245" t="s">
        <v>683</v>
      </c>
      <c r="BY3" s="1246"/>
      <c r="BZ3" s="1246"/>
      <c r="CA3" s="1246"/>
      <c r="CB3" s="1246"/>
      <c r="CC3" s="1246"/>
      <c r="CD3" s="1246"/>
      <c r="CE3" s="1246"/>
      <c r="CF3" s="1247"/>
      <c r="CG3" s="1245" t="s">
        <v>685</v>
      </c>
      <c r="CH3" s="1246"/>
      <c r="CI3" s="1246"/>
      <c r="CJ3" s="1246"/>
      <c r="CK3" s="1246"/>
      <c r="CL3" s="1246"/>
      <c r="CM3" s="1246"/>
      <c r="CN3" s="1246"/>
      <c r="CO3" s="1247"/>
      <c r="CP3" s="1245" t="s">
        <v>688</v>
      </c>
      <c r="CQ3" s="1246"/>
      <c r="CR3" s="1246"/>
      <c r="CS3" s="1246"/>
      <c r="CT3" s="1246"/>
      <c r="CU3" s="1246"/>
      <c r="CV3" s="1246"/>
      <c r="CW3" s="1246"/>
      <c r="CX3" s="1247"/>
      <c r="CY3" s="1245" t="s">
        <v>689</v>
      </c>
      <c r="CZ3" s="1246"/>
      <c r="DA3" s="1246"/>
      <c r="DB3" s="1246"/>
      <c r="DC3" s="1246"/>
      <c r="DD3" s="1246"/>
      <c r="DE3" s="1246"/>
      <c r="DF3" s="1246"/>
      <c r="DG3" s="1247"/>
      <c r="DH3" s="1245" t="s">
        <v>691</v>
      </c>
      <c r="DI3" s="1246"/>
      <c r="DJ3" s="1246"/>
      <c r="DK3" s="1246"/>
      <c r="DL3" s="1246"/>
      <c r="DM3" s="1246"/>
      <c r="DN3" s="1246"/>
      <c r="DO3" s="1246"/>
      <c r="DP3" s="1247"/>
      <c r="DQ3" s="1245" t="s">
        <v>693</v>
      </c>
      <c r="DR3" s="1246"/>
      <c r="DS3" s="1246"/>
      <c r="DT3" s="1246"/>
      <c r="DU3" s="1246"/>
      <c r="DV3" s="1246"/>
      <c r="DW3" s="1246"/>
      <c r="DX3" s="1246"/>
      <c r="DY3" s="1247"/>
      <c r="DZ3" s="1245" t="s">
        <v>696</v>
      </c>
      <c r="EA3" s="1246"/>
      <c r="EB3" s="1246"/>
      <c r="EC3" s="1246"/>
      <c r="ED3" s="1246"/>
      <c r="EE3" s="1246"/>
      <c r="EF3" s="1246"/>
      <c r="EG3" s="1246"/>
      <c r="EH3" s="1247"/>
      <c r="EI3" s="1245" t="s">
        <v>698</v>
      </c>
      <c r="EJ3" s="1246"/>
      <c r="EK3" s="1246"/>
      <c r="EL3" s="1246"/>
      <c r="EM3" s="1246"/>
      <c r="EN3" s="1246"/>
      <c r="EO3" s="1246"/>
      <c r="EP3" s="1246"/>
      <c r="EQ3" s="1247"/>
      <c r="ER3" s="1245" t="s">
        <v>679</v>
      </c>
      <c r="ES3" s="1246"/>
      <c r="ET3" s="1246"/>
      <c r="EU3" s="1246"/>
      <c r="EV3" s="1246"/>
      <c r="EW3" s="1246"/>
      <c r="EX3" s="1246"/>
      <c r="EY3" s="1246"/>
      <c r="EZ3" s="1247"/>
      <c r="FA3" s="1245" t="s">
        <v>681</v>
      </c>
      <c r="FB3" s="1246"/>
      <c r="FC3" s="1246"/>
      <c r="FD3" s="1246"/>
      <c r="FE3" s="1246"/>
      <c r="FF3" s="1246"/>
      <c r="FG3" s="1246"/>
      <c r="FH3" s="1246"/>
      <c r="FI3" s="1247"/>
      <c r="FJ3" s="1245" t="s">
        <v>683</v>
      </c>
      <c r="FK3" s="1246"/>
      <c r="FL3" s="1246"/>
      <c r="FM3" s="1246"/>
      <c r="FN3" s="1246"/>
      <c r="FO3" s="1246"/>
      <c r="FP3" s="1246"/>
      <c r="FQ3" s="1246"/>
      <c r="FR3" s="1247"/>
      <c r="FS3" s="1245" t="s">
        <v>685</v>
      </c>
      <c r="FT3" s="1246"/>
      <c r="FU3" s="1246"/>
      <c r="FV3" s="1246"/>
      <c r="FW3" s="1246"/>
      <c r="FX3" s="1246"/>
      <c r="FY3" s="1246"/>
      <c r="FZ3" s="1246"/>
      <c r="GA3" s="1247"/>
      <c r="GB3" s="1245" t="s">
        <v>708</v>
      </c>
      <c r="GC3" s="1246"/>
      <c r="GD3" s="1246"/>
      <c r="GE3" s="1246"/>
      <c r="GF3" s="1246"/>
      <c r="GG3" s="1246"/>
      <c r="GH3" s="1246"/>
      <c r="GI3" s="1246"/>
      <c r="GJ3" s="1247"/>
      <c r="GK3" s="1245" t="s">
        <v>689</v>
      </c>
      <c r="GL3" s="1246"/>
      <c r="GM3" s="1246"/>
      <c r="GN3" s="1246"/>
      <c r="GO3" s="1246"/>
      <c r="GP3" s="1246"/>
      <c r="GQ3" s="1246"/>
      <c r="GR3" s="1246"/>
      <c r="GS3" s="1247"/>
      <c r="GT3" s="1245" t="s">
        <v>691</v>
      </c>
      <c r="GU3" s="1246"/>
      <c r="GV3" s="1246"/>
      <c r="GW3" s="1246"/>
      <c r="GX3" s="1246"/>
      <c r="GY3" s="1246"/>
      <c r="GZ3" s="1246"/>
      <c r="HA3" s="1246"/>
      <c r="HB3" s="1247"/>
      <c r="HC3" s="1245" t="s">
        <v>693</v>
      </c>
      <c r="HD3" s="1246"/>
      <c r="HE3" s="1246"/>
      <c r="HF3" s="1246"/>
      <c r="HG3" s="1246"/>
      <c r="HH3" s="1246"/>
      <c r="HI3" s="1246"/>
      <c r="HJ3" s="1246"/>
      <c r="HK3" s="1247"/>
      <c r="HL3" s="1245" t="s">
        <v>696</v>
      </c>
      <c r="HM3" s="1246"/>
      <c r="HN3" s="1246"/>
      <c r="HO3" s="1246"/>
      <c r="HP3" s="1246"/>
      <c r="HQ3" s="1246"/>
      <c r="HR3" s="1246"/>
      <c r="HS3" s="1246"/>
      <c r="HT3" s="1247"/>
      <c r="HU3" s="1245" t="s">
        <v>698</v>
      </c>
      <c r="HV3" s="1246"/>
      <c r="HW3" s="1246"/>
      <c r="HX3" s="1246"/>
      <c r="HY3" s="1246"/>
      <c r="HZ3" s="1246"/>
      <c r="IA3" s="1246"/>
      <c r="IB3" s="1246"/>
      <c r="IC3" s="1247"/>
      <c r="ID3" s="1245" t="s">
        <v>7</v>
      </c>
      <c r="IE3" s="1246"/>
      <c r="IF3" s="1246"/>
      <c r="IG3" s="1246"/>
      <c r="IH3" s="1246"/>
      <c r="II3" s="1246"/>
      <c r="IJ3" s="1246"/>
      <c r="IK3" s="1246"/>
      <c r="IL3" s="1247"/>
      <c r="IM3" s="1245" t="s">
        <v>716</v>
      </c>
      <c r="IN3" s="1246"/>
      <c r="IO3" s="1246"/>
      <c r="IP3" s="1246"/>
      <c r="IQ3" s="1246"/>
      <c r="IR3" s="1246"/>
      <c r="IS3" s="1246"/>
      <c r="IT3" s="1246"/>
      <c r="IU3" s="1247"/>
      <c r="IV3" s="1245" t="s">
        <v>9</v>
      </c>
      <c r="IW3" s="1246"/>
      <c r="IX3" s="1246"/>
      <c r="IY3" s="1246"/>
      <c r="IZ3" s="1246"/>
      <c r="JA3" s="1246"/>
      <c r="JB3" s="1246"/>
      <c r="JC3" s="1246"/>
      <c r="JD3" s="1247"/>
      <c r="JE3" s="1245" t="s">
        <v>10</v>
      </c>
      <c r="JF3" s="1246"/>
      <c r="JG3" s="1246"/>
      <c r="JH3" s="1246"/>
      <c r="JI3" s="1246"/>
      <c r="JJ3" s="1246"/>
      <c r="JK3" s="1246"/>
      <c r="JL3" s="1246"/>
      <c r="JM3" s="1247"/>
      <c r="JN3" s="1245" t="s">
        <v>11</v>
      </c>
      <c r="JO3" s="1246"/>
      <c r="JP3" s="1246"/>
      <c r="JQ3" s="1246"/>
      <c r="JR3" s="1246"/>
      <c r="JS3" s="1246"/>
      <c r="JT3" s="1246"/>
      <c r="JU3" s="1246"/>
      <c r="JV3" s="1247"/>
      <c r="JW3" s="1245" t="s">
        <v>12</v>
      </c>
      <c r="JX3" s="1246"/>
      <c r="JY3" s="1246"/>
      <c r="JZ3" s="1246"/>
      <c r="KA3" s="1246"/>
      <c r="KB3" s="1246"/>
      <c r="KC3" s="1246"/>
      <c r="KD3" s="1246"/>
      <c r="KE3" s="1247"/>
      <c r="KF3" s="1245" t="s">
        <v>51</v>
      </c>
      <c r="KG3" s="1246"/>
      <c r="KH3" s="1246"/>
      <c r="KI3" s="1246"/>
      <c r="KJ3" s="1246"/>
      <c r="KK3" s="1246"/>
      <c r="KL3" s="1246"/>
      <c r="KM3" s="1246"/>
      <c r="KN3" s="1247"/>
      <c r="KO3" s="1245" t="s">
        <v>14</v>
      </c>
      <c r="KP3" s="1246"/>
      <c r="KQ3" s="1246"/>
      <c r="KR3" s="1246"/>
      <c r="KS3" s="1246"/>
      <c r="KT3" s="1246"/>
      <c r="KU3" s="1246"/>
      <c r="KV3" s="1246"/>
      <c r="KW3" s="1247"/>
      <c r="KX3" s="1245" t="s">
        <v>15</v>
      </c>
      <c r="KY3" s="1246"/>
      <c r="KZ3" s="1246"/>
      <c r="LA3" s="1246"/>
      <c r="LB3" s="1246"/>
      <c r="LC3" s="1246"/>
      <c r="LD3" s="1246"/>
      <c r="LE3" s="1246"/>
      <c r="LF3" s="1247"/>
      <c r="LG3" s="1245" t="s">
        <v>16</v>
      </c>
      <c r="LH3" s="1246"/>
      <c r="LI3" s="1246"/>
      <c r="LJ3" s="1246"/>
      <c r="LK3" s="1246"/>
      <c r="LL3" s="1246"/>
      <c r="LM3" s="1246"/>
      <c r="LN3" s="1246"/>
      <c r="LO3" s="1247"/>
      <c r="LP3" s="1245" t="s">
        <v>17</v>
      </c>
      <c r="LQ3" s="1246"/>
      <c r="LR3" s="1246"/>
      <c r="LS3" s="1246"/>
      <c r="LT3" s="1246"/>
      <c r="LU3" s="1246"/>
      <c r="LV3" s="1246"/>
      <c r="LW3" s="1246"/>
      <c r="LX3" s="1247"/>
      <c r="LY3" s="1245" t="s">
        <v>18</v>
      </c>
      <c r="LZ3" s="1246"/>
      <c r="MA3" s="1246"/>
      <c r="MB3" s="1246"/>
      <c r="MC3" s="1246"/>
      <c r="MD3" s="1246"/>
      <c r="ME3" s="1246"/>
      <c r="MF3" s="1246"/>
      <c r="MG3" s="1247"/>
      <c r="MH3" s="1245" t="s">
        <v>19</v>
      </c>
      <c r="MI3" s="1246"/>
      <c r="MJ3" s="1246"/>
      <c r="MK3" s="1246"/>
      <c r="ML3" s="1246"/>
      <c r="MM3" s="1246"/>
      <c r="MN3" s="1246"/>
      <c r="MO3" s="1246"/>
      <c r="MP3" s="1247"/>
      <c r="MQ3" s="1245" t="s">
        <v>20</v>
      </c>
      <c r="MR3" s="1246"/>
      <c r="MS3" s="1246"/>
      <c r="MT3" s="1246"/>
      <c r="MU3" s="1246"/>
      <c r="MV3" s="1246"/>
      <c r="MW3" s="1246"/>
      <c r="MX3" s="1246"/>
      <c r="MY3" s="1247"/>
      <c r="MZ3" s="1245" t="s">
        <v>21</v>
      </c>
      <c r="NA3" s="1246"/>
      <c r="NB3" s="1246"/>
      <c r="NC3" s="1246"/>
      <c r="ND3" s="1246"/>
      <c r="NE3" s="1246"/>
      <c r="NF3" s="1246"/>
      <c r="NG3" s="1246"/>
      <c r="NH3" s="1247"/>
      <c r="NI3" s="1245" t="s">
        <v>22</v>
      </c>
      <c r="NJ3" s="1246"/>
      <c r="NK3" s="1246"/>
      <c r="NL3" s="1246"/>
      <c r="NM3" s="1246"/>
      <c r="NN3" s="1246"/>
      <c r="NO3" s="1246"/>
      <c r="NP3" s="1246"/>
      <c r="NQ3" s="1247"/>
      <c r="NR3" s="1245" t="s">
        <v>60</v>
      </c>
      <c r="NS3" s="1246"/>
      <c r="NT3" s="1246"/>
      <c r="NU3" s="1246"/>
      <c r="NV3" s="1246"/>
      <c r="NW3" s="1246"/>
      <c r="NX3" s="1246"/>
      <c r="NY3" s="1246"/>
      <c r="NZ3" s="1247"/>
      <c r="OA3" s="1245" t="s">
        <v>52</v>
      </c>
      <c r="OB3" s="1246"/>
      <c r="OC3" s="1246"/>
      <c r="OD3" s="1246"/>
      <c r="OE3" s="1246"/>
      <c r="OF3" s="1246"/>
      <c r="OG3" s="1246"/>
      <c r="OH3" s="1246"/>
      <c r="OI3" s="1247"/>
      <c r="OJ3" s="1245" t="s">
        <v>61</v>
      </c>
      <c r="OK3" s="1246"/>
      <c r="OL3" s="1246"/>
      <c r="OM3" s="1246"/>
      <c r="ON3" s="1246"/>
      <c r="OO3" s="1246"/>
      <c r="OP3" s="1246"/>
      <c r="OQ3" s="1246"/>
      <c r="OR3" s="1247"/>
      <c r="OS3" s="1245" t="s">
        <v>717</v>
      </c>
      <c r="OT3" s="1246"/>
      <c r="OU3" s="1246"/>
      <c r="OV3" s="1246"/>
      <c r="OW3" s="1246"/>
      <c r="OX3" s="1246"/>
      <c r="OY3" s="1246"/>
      <c r="OZ3" s="1246"/>
      <c r="PA3" s="1247"/>
      <c r="PB3" s="1245" t="s">
        <v>718</v>
      </c>
      <c r="PC3" s="1246"/>
      <c r="PD3" s="1246"/>
      <c r="PE3" s="1246"/>
      <c r="PF3" s="1246"/>
      <c r="PG3" s="1246"/>
      <c r="PH3" s="1246"/>
      <c r="PI3" s="1246"/>
      <c r="PJ3" s="1247"/>
      <c r="PK3" s="1245" t="s">
        <v>719</v>
      </c>
      <c r="PL3" s="1246"/>
      <c r="PM3" s="1246"/>
      <c r="PN3" s="1246"/>
      <c r="PO3" s="1246"/>
      <c r="PP3" s="1246"/>
      <c r="PQ3" s="1246"/>
      <c r="PR3" s="1246"/>
      <c r="PS3" s="1247"/>
      <c r="PT3" s="1245" t="s">
        <v>720</v>
      </c>
      <c r="PU3" s="1246"/>
      <c r="PV3" s="1246"/>
      <c r="PW3" s="1246"/>
      <c r="PX3" s="1246"/>
      <c r="PY3" s="1246"/>
      <c r="PZ3" s="1246"/>
      <c r="QA3" s="1246"/>
      <c r="QB3" s="1247"/>
      <c r="QC3" s="1245" t="s">
        <v>721</v>
      </c>
      <c r="QD3" s="1246"/>
      <c r="QE3" s="1246"/>
      <c r="QF3" s="1246"/>
      <c r="QG3" s="1246"/>
      <c r="QH3" s="1246"/>
      <c r="QI3" s="1246"/>
      <c r="QJ3" s="1246"/>
      <c r="QK3" s="1247"/>
      <c r="QL3" s="1245" t="s">
        <v>64</v>
      </c>
      <c r="QM3" s="1246"/>
      <c r="QN3" s="1246"/>
      <c r="QO3" s="1246"/>
      <c r="QP3" s="1246"/>
      <c r="QQ3" s="1246"/>
      <c r="QR3" s="1246"/>
      <c r="QS3" s="1246"/>
      <c r="QT3" s="1247"/>
      <c r="QU3" s="1245" t="s">
        <v>65</v>
      </c>
      <c r="QV3" s="1246"/>
      <c r="QW3" s="1246"/>
      <c r="QX3" s="1246"/>
      <c r="QY3" s="1246"/>
      <c r="QZ3" s="1246"/>
      <c r="RA3" s="1246"/>
      <c r="RB3" s="1246"/>
      <c r="RC3" s="1247"/>
      <c r="RD3" s="1245" t="s">
        <v>722</v>
      </c>
      <c r="RE3" s="1246"/>
      <c r="RF3" s="1246"/>
      <c r="RG3" s="1246"/>
      <c r="RH3" s="1246"/>
      <c r="RI3" s="1246"/>
      <c r="RJ3" s="1246"/>
      <c r="RK3" s="1246"/>
      <c r="RL3" s="1247"/>
      <c r="RM3" s="1245" t="s">
        <v>174</v>
      </c>
      <c r="RN3" s="1246"/>
      <c r="RO3" s="1246"/>
      <c r="RP3" s="1246"/>
      <c r="RQ3" s="1246"/>
      <c r="RR3" s="1246"/>
      <c r="RS3" s="1246"/>
      <c r="RT3" s="1246"/>
      <c r="RU3" s="1247"/>
      <c r="RV3" s="1245" t="s">
        <v>175</v>
      </c>
      <c r="RW3" s="1246"/>
      <c r="RX3" s="1246"/>
      <c r="RY3" s="1246"/>
      <c r="RZ3" s="1246"/>
      <c r="SA3" s="1246"/>
      <c r="SB3" s="1246"/>
      <c r="SC3" s="1246"/>
      <c r="SD3" s="1247"/>
      <c r="SE3" s="1245" t="s">
        <v>66</v>
      </c>
      <c r="SF3" s="1246"/>
      <c r="SG3" s="1246"/>
      <c r="SH3" s="1246"/>
      <c r="SI3" s="1246"/>
      <c r="SJ3" s="1246"/>
      <c r="SK3" s="1246"/>
      <c r="SL3" s="1246"/>
      <c r="SM3" s="1247"/>
      <c r="SP3" s="221"/>
      <c r="SQ3" s="1251" t="s">
        <v>169</v>
      </c>
      <c r="SR3" s="1252"/>
      <c r="SS3" s="1248" t="s">
        <v>723</v>
      </c>
      <c r="ST3" s="1249"/>
      <c r="SU3" s="1249"/>
      <c r="SV3" s="1249"/>
      <c r="SW3" s="1249"/>
      <c r="SX3" s="1249"/>
      <c r="SY3" s="1249"/>
      <c r="SZ3" s="1249"/>
      <c r="TA3" s="1249"/>
      <c r="TB3" s="1250"/>
      <c r="TC3" s="1248" t="s">
        <v>348</v>
      </c>
      <c r="TD3" s="1249"/>
      <c r="TE3" s="1249"/>
      <c r="TF3" s="1249"/>
      <c r="TG3" s="1249"/>
      <c r="TH3" s="1249"/>
      <c r="TI3" s="1249"/>
      <c r="TJ3" s="1250"/>
      <c r="TK3" s="1248" t="s">
        <v>349</v>
      </c>
      <c r="TL3" s="1249"/>
      <c r="TM3" s="1249"/>
      <c r="TN3" s="1249"/>
      <c r="TO3" s="1249"/>
      <c r="TP3" s="1249"/>
      <c r="TQ3" s="1249"/>
      <c r="TR3" s="1250"/>
      <c r="TS3" s="1248" t="s">
        <v>169</v>
      </c>
      <c r="TT3" s="1249"/>
      <c r="TU3" s="1249"/>
      <c r="TV3" s="1249"/>
      <c r="TW3" s="1249"/>
      <c r="TX3" s="1249"/>
      <c r="TY3" s="1249"/>
      <c r="TZ3" s="1249"/>
      <c r="UA3" s="1250"/>
      <c r="UB3" s="1248" t="s">
        <v>724</v>
      </c>
      <c r="UC3" s="1250"/>
      <c r="UE3" s="221"/>
      <c r="UF3" s="1248" t="s">
        <v>350</v>
      </c>
      <c r="UG3" s="1249"/>
      <c r="UH3" s="1250"/>
    </row>
    <row r="4" spans="1:554" customFormat="1" ht="28.5" customHeight="1">
      <c r="B4" s="1" t="s">
        <v>1597</v>
      </c>
      <c r="D4" s="95"/>
      <c r="M4" s="222" t="s">
        <v>725</v>
      </c>
      <c r="N4" s="223" t="s">
        <v>726</v>
      </c>
      <c r="O4" s="223" t="s">
        <v>672</v>
      </c>
      <c r="P4" s="223" t="s">
        <v>727</v>
      </c>
      <c r="Q4" s="223" t="s">
        <v>728</v>
      </c>
      <c r="R4" s="223" t="s">
        <v>729</v>
      </c>
      <c r="S4" s="223" t="s">
        <v>730</v>
      </c>
      <c r="T4" s="223" t="s">
        <v>731</v>
      </c>
      <c r="U4" s="224" t="s">
        <v>732</v>
      </c>
      <c r="V4" s="222" t="s">
        <v>725</v>
      </c>
      <c r="W4" s="223" t="s">
        <v>726</v>
      </c>
      <c r="X4" s="223" t="s">
        <v>672</v>
      </c>
      <c r="Y4" s="223" t="s">
        <v>727</v>
      </c>
      <c r="Z4" s="223" t="s">
        <v>728</v>
      </c>
      <c r="AA4" s="223" t="s">
        <v>729</v>
      </c>
      <c r="AB4" s="223" t="s">
        <v>730</v>
      </c>
      <c r="AC4" s="223" t="s">
        <v>731</v>
      </c>
      <c r="AD4" s="224" t="s">
        <v>732</v>
      </c>
      <c r="AE4" s="222" t="s">
        <v>725</v>
      </c>
      <c r="AF4" s="223" t="s">
        <v>726</v>
      </c>
      <c r="AG4" s="223" t="s">
        <v>672</v>
      </c>
      <c r="AH4" s="223" t="s">
        <v>727</v>
      </c>
      <c r="AI4" s="223" t="s">
        <v>728</v>
      </c>
      <c r="AJ4" s="223" t="s">
        <v>729</v>
      </c>
      <c r="AK4" s="223" t="s">
        <v>730</v>
      </c>
      <c r="AL4" s="223" t="s">
        <v>731</v>
      </c>
      <c r="AM4" s="224" t="s">
        <v>732</v>
      </c>
      <c r="AN4" s="222" t="s">
        <v>725</v>
      </c>
      <c r="AO4" s="223" t="s">
        <v>726</v>
      </c>
      <c r="AP4" s="223" t="s">
        <v>672</v>
      </c>
      <c r="AQ4" s="223" t="s">
        <v>727</v>
      </c>
      <c r="AR4" s="223" t="s">
        <v>728</v>
      </c>
      <c r="AS4" s="223" t="s">
        <v>729</v>
      </c>
      <c r="AT4" s="223" t="s">
        <v>730</v>
      </c>
      <c r="AU4" s="223" t="s">
        <v>731</v>
      </c>
      <c r="AV4" s="224" t="s">
        <v>732</v>
      </c>
      <c r="AW4" s="222" t="s">
        <v>725</v>
      </c>
      <c r="AX4" s="223" t="s">
        <v>726</v>
      </c>
      <c r="AY4" s="223" t="s">
        <v>672</v>
      </c>
      <c r="AZ4" s="223" t="s">
        <v>727</v>
      </c>
      <c r="BA4" s="223" t="s">
        <v>728</v>
      </c>
      <c r="BB4" s="223" t="s">
        <v>729</v>
      </c>
      <c r="BC4" s="223" t="s">
        <v>730</v>
      </c>
      <c r="BD4" s="223" t="s">
        <v>731</v>
      </c>
      <c r="BE4" s="224" t="s">
        <v>732</v>
      </c>
      <c r="BF4" s="222" t="s">
        <v>725</v>
      </c>
      <c r="BG4" s="223" t="s">
        <v>726</v>
      </c>
      <c r="BH4" s="223" t="s">
        <v>672</v>
      </c>
      <c r="BI4" s="223" t="s">
        <v>727</v>
      </c>
      <c r="BJ4" s="223" t="s">
        <v>728</v>
      </c>
      <c r="BK4" s="223" t="s">
        <v>729</v>
      </c>
      <c r="BL4" s="223" t="s">
        <v>730</v>
      </c>
      <c r="BM4" s="223" t="s">
        <v>731</v>
      </c>
      <c r="BN4" s="224" t="s">
        <v>732</v>
      </c>
      <c r="BO4" s="222" t="s">
        <v>725</v>
      </c>
      <c r="BP4" s="223" t="s">
        <v>726</v>
      </c>
      <c r="BQ4" s="223" t="s">
        <v>672</v>
      </c>
      <c r="BR4" s="223" t="s">
        <v>727</v>
      </c>
      <c r="BS4" s="223" t="s">
        <v>728</v>
      </c>
      <c r="BT4" s="223" t="s">
        <v>729</v>
      </c>
      <c r="BU4" s="223" t="s">
        <v>730</v>
      </c>
      <c r="BV4" s="223" t="s">
        <v>731</v>
      </c>
      <c r="BW4" s="224" t="s">
        <v>732</v>
      </c>
      <c r="BX4" s="222" t="s">
        <v>725</v>
      </c>
      <c r="BY4" s="223" t="s">
        <v>726</v>
      </c>
      <c r="BZ4" s="223" t="s">
        <v>672</v>
      </c>
      <c r="CA4" s="223" t="s">
        <v>727</v>
      </c>
      <c r="CB4" s="223" t="s">
        <v>728</v>
      </c>
      <c r="CC4" s="223" t="s">
        <v>729</v>
      </c>
      <c r="CD4" s="223" t="s">
        <v>730</v>
      </c>
      <c r="CE4" s="223" t="s">
        <v>731</v>
      </c>
      <c r="CF4" s="224" t="s">
        <v>732</v>
      </c>
      <c r="CG4" s="222" t="s">
        <v>725</v>
      </c>
      <c r="CH4" s="223" t="s">
        <v>726</v>
      </c>
      <c r="CI4" s="223" t="s">
        <v>672</v>
      </c>
      <c r="CJ4" s="223" t="s">
        <v>727</v>
      </c>
      <c r="CK4" s="223" t="s">
        <v>728</v>
      </c>
      <c r="CL4" s="223" t="s">
        <v>729</v>
      </c>
      <c r="CM4" s="223" t="s">
        <v>730</v>
      </c>
      <c r="CN4" s="223" t="s">
        <v>731</v>
      </c>
      <c r="CO4" s="224" t="s">
        <v>732</v>
      </c>
      <c r="CP4" s="222" t="s">
        <v>725</v>
      </c>
      <c r="CQ4" s="223" t="s">
        <v>726</v>
      </c>
      <c r="CR4" s="223" t="s">
        <v>672</v>
      </c>
      <c r="CS4" s="223" t="s">
        <v>727</v>
      </c>
      <c r="CT4" s="223" t="s">
        <v>728</v>
      </c>
      <c r="CU4" s="223" t="s">
        <v>729</v>
      </c>
      <c r="CV4" s="223" t="s">
        <v>730</v>
      </c>
      <c r="CW4" s="223" t="s">
        <v>731</v>
      </c>
      <c r="CX4" s="224" t="s">
        <v>732</v>
      </c>
      <c r="CY4" s="222" t="s">
        <v>725</v>
      </c>
      <c r="CZ4" s="223" t="s">
        <v>726</v>
      </c>
      <c r="DA4" s="223" t="s">
        <v>672</v>
      </c>
      <c r="DB4" s="223" t="s">
        <v>727</v>
      </c>
      <c r="DC4" s="223" t="s">
        <v>728</v>
      </c>
      <c r="DD4" s="223" t="s">
        <v>729</v>
      </c>
      <c r="DE4" s="223" t="s">
        <v>730</v>
      </c>
      <c r="DF4" s="223" t="s">
        <v>731</v>
      </c>
      <c r="DG4" s="224" t="s">
        <v>732</v>
      </c>
      <c r="DH4" s="222" t="s">
        <v>725</v>
      </c>
      <c r="DI4" s="223" t="s">
        <v>726</v>
      </c>
      <c r="DJ4" s="223" t="s">
        <v>672</v>
      </c>
      <c r="DK4" s="223" t="s">
        <v>727</v>
      </c>
      <c r="DL4" s="223" t="s">
        <v>728</v>
      </c>
      <c r="DM4" s="223" t="s">
        <v>729</v>
      </c>
      <c r="DN4" s="223" t="s">
        <v>730</v>
      </c>
      <c r="DO4" s="223" t="s">
        <v>731</v>
      </c>
      <c r="DP4" s="224" t="s">
        <v>732</v>
      </c>
      <c r="DQ4" s="222" t="s">
        <v>725</v>
      </c>
      <c r="DR4" s="223" t="s">
        <v>726</v>
      </c>
      <c r="DS4" s="223" t="s">
        <v>672</v>
      </c>
      <c r="DT4" s="223" t="s">
        <v>727</v>
      </c>
      <c r="DU4" s="223" t="s">
        <v>728</v>
      </c>
      <c r="DV4" s="223" t="s">
        <v>729</v>
      </c>
      <c r="DW4" s="223" t="s">
        <v>730</v>
      </c>
      <c r="DX4" s="223" t="s">
        <v>731</v>
      </c>
      <c r="DY4" s="224" t="s">
        <v>732</v>
      </c>
      <c r="DZ4" s="222" t="s">
        <v>725</v>
      </c>
      <c r="EA4" s="223" t="s">
        <v>726</v>
      </c>
      <c r="EB4" s="223" t="s">
        <v>672</v>
      </c>
      <c r="EC4" s="223" t="s">
        <v>727</v>
      </c>
      <c r="ED4" s="223" t="s">
        <v>728</v>
      </c>
      <c r="EE4" s="223" t="s">
        <v>729</v>
      </c>
      <c r="EF4" s="223" t="s">
        <v>730</v>
      </c>
      <c r="EG4" s="223" t="s">
        <v>731</v>
      </c>
      <c r="EH4" s="224" t="s">
        <v>732</v>
      </c>
      <c r="EI4" s="222" t="s">
        <v>725</v>
      </c>
      <c r="EJ4" s="223" t="s">
        <v>726</v>
      </c>
      <c r="EK4" s="223" t="s">
        <v>672</v>
      </c>
      <c r="EL4" s="223" t="s">
        <v>727</v>
      </c>
      <c r="EM4" s="223" t="s">
        <v>728</v>
      </c>
      <c r="EN4" s="223" t="s">
        <v>729</v>
      </c>
      <c r="EO4" s="223" t="s">
        <v>730</v>
      </c>
      <c r="EP4" s="223" t="s">
        <v>731</v>
      </c>
      <c r="EQ4" s="224" t="s">
        <v>732</v>
      </c>
      <c r="ER4" s="222" t="s">
        <v>725</v>
      </c>
      <c r="ES4" s="223" t="s">
        <v>726</v>
      </c>
      <c r="ET4" s="223" t="s">
        <v>672</v>
      </c>
      <c r="EU4" s="223" t="s">
        <v>727</v>
      </c>
      <c r="EV4" s="223" t="s">
        <v>728</v>
      </c>
      <c r="EW4" s="223" t="s">
        <v>729</v>
      </c>
      <c r="EX4" s="223" t="s">
        <v>730</v>
      </c>
      <c r="EY4" s="223" t="s">
        <v>731</v>
      </c>
      <c r="EZ4" s="224" t="s">
        <v>732</v>
      </c>
      <c r="FA4" s="222" t="s">
        <v>725</v>
      </c>
      <c r="FB4" s="223" t="s">
        <v>726</v>
      </c>
      <c r="FC4" s="223" t="s">
        <v>672</v>
      </c>
      <c r="FD4" s="223" t="s">
        <v>727</v>
      </c>
      <c r="FE4" s="223" t="s">
        <v>728</v>
      </c>
      <c r="FF4" s="223" t="s">
        <v>729</v>
      </c>
      <c r="FG4" s="223" t="s">
        <v>730</v>
      </c>
      <c r="FH4" s="223" t="s">
        <v>731</v>
      </c>
      <c r="FI4" s="224" t="s">
        <v>732</v>
      </c>
      <c r="FJ4" s="222" t="s">
        <v>725</v>
      </c>
      <c r="FK4" s="223" t="s">
        <v>726</v>
      </c>
      <c r="FL4" s="223" t="s">
        <v>672</v>
      </c>
      <c r="FM4" s="223" t="s">
        <v>727</v>
      </c>
      <c r="FN4" s="223" t="s">
        <v>728</v>
      </c>
      <c r="FO4" s="223" t="s">
        <v>729</v>
      </c>
      <c r="FP4" s="223" t="s">
        <v>730</v>
      </c>
      <c r="FQ4" s="223" t="s">
        <v>731</v>
      </c>
      <c r="FR4" s="224" t="s">
        <v>732</v>
      </c>
      <c r="FS4" s="222" t="s">
        <v>725</v>
      </c>
      <c r="FT4" s="223" t="s">
        <v>726</v>
      </c>
      <c r="FU4" s="223" t="s">
        <v>672</v>
      </c>
      <c r="FV4" s="223" t="s">
        <v>727</v>
      </c>
      <c r="FW4" s="223" t="s">
        <v>728</v>
      </c>
      <c r="FX4" s="223" t="s">
        <v>729</v>
      </c>
      <c r="FY4" s="223" t="s">
        <v>730</v>
      </c>
      <c r="FZ4" s="223" t="s">
        <v>731</v>
      </c>
      <c r="GA4" s="224" t="s">
        <v>732</v>
      </c>
      <c r="GB4" s="222" t="s">
        <v>725</v>
      </c>
      <c r="GC4" s="223" t="s">
        <v>726</v>
      </c>
      <c r="GD4" s="223" t="s">
        <v>672</v>
      </c>
      <c r="GE4" s="223" t="s">
        <v>727</v>
      </c>
      <c r="GF4" s="223" t="s">
        <v>728</v>
      </c>
      <c r="GG4" s="223" t="s">
        <v>729</v>
      </c>
      <c r="GH4" s="223" t="s">
        <v>730</v>
      </c>
      <c r="GI4" s="223" t="s">
        <v>731</v>
      </c>
      <c r="GJ4" s="224" t="s">
        <v>732</v>
      </c>
      <c r="GK4" s="222" t="s">
        <v>725</v>
      </c>
      <c r="GL4" s="223" t="s">
        <v>726</v>
      </c>
      <c r="GM4" s="223" t="s">
        <v>672</v>
      </c>
      <c r="GN4" s="223" t="s">
        <v>727</v>
      </c>
      <c r="GO4" s="223" t="s">
        <v>728</v>
      </c>
      <c r="GP4" s="223" t="s">
        <v>729</v>
      </c>
      <c r="GQ4" s="223" t="s">
        <v>730</v>
      </c>
      <c r="GR4" s="223" t="s">
        <v>731</v>
      </c>
      <c r="GS4" s="224" t="s">
        <v>732</v>
      </c>
      <c r="GT4" s="222" t="s">
        <v>725</v>
      </c>
      <c r="GU4" s="223" t="s">
        <v>726</v>
      </c>
      <c r="GV4" s="223" t="s">
        <v>672</v>
      </c>
      <c r="GW4" s="223" t="s">
        <v>727</v>
      </c>
      <c r="GX4" s="223" t="s">
        <v>728</v>
      </c>
      <c r="GY4" s="223" t="s">
        <v>729</v>
      </c>
      <c r="GZ4" s="223" t="s">
        <v>730</v>
      </c>
      <c r="HA4" s="223" t="s">
        <v>731</v>
      </c>
      <c r="HB4" s="224" t="s">
        <v>732</v>
      </c>
      <c r="HC4" s="222" t="s">
        <v>725</v>
      </c>
      <c r="HD4" s="223" t="s">
        <v>726</v>
      </c>
      <c r="HE4" s="223" t="s">
        <v>672</v>
      </c>
      <c r="HF4" s="223" t="s">
        <v>727</v>
      </c>
      <c r="HG4" s="223" t="s">
        <v>728</v>
      </c>
      <c r="HH4" s="223" t="s">
        <v>729</v>
      </c>
      <c r="HI4" s="223" t="s">
        <v>730</v>
      </c>
      <c r="HJ4" s="223" t="s">
        <v>731</v>
      </c>
      <c r="HK4" s="224" t="s">
        <v>732</v>
      </c>
      <c r="HL4" s="222" t="s">
        <v>725</v>
      </c>
      <c r="HM4" s="223" t="s">
        <v>726</v>
      </c>
      <c r="HN4" s="223" t="s">
        <v>672</v>
      </c>
      <c r="HO4" s="223" t="s">
        <v>727</v>
      </c>
      <c r="HP4" s="223" t="s">
        <v>728</v>
      </c>
      <c r="HQ4" s="223" t="s">
        <v>729</v>
      </c>
      <c r="HR4" s="223" t="s">
        <v>730</v>
      </c>
      <c r="HS4" s="223" t="s">
        <v>731</v>
      </c>
      <c r="HT4" s="224" t="s">
        <v>732</v>
      </c>
      <c r="HU4" s="222" t="s">
        <v>725</v>
      </c>
      <c r="HV4" s="223" t="s">
        <v>726</v>
      </c>
      <c r="HW4" s="223" t="s">
        <v>672</v>
      </c>
      <c r="HX4" s="223" t="s">
        <v>727</v>
      </c>
      <c r="HY4" s="223" t="s">
        <v>728</v>
      </c>
      <c r="HZ4" s="223" t="s">
        <v>729</v>
      </c>
      <c r="IA4" s="223" t="s">
        <v>730</v>
      </c>
      <c r="IB4" s="223" t="s">
        <v>731</v>
      </c>
      <c r="IC4" s="224" t="s">
        <v>732</v>
      </c>
      <c r="ID4" s="222" t="s">
        <v>725</v>
      </c>
      <c r="IE4" s="223" t="s">
        <v>726</v>
      </c>
      <c r="IF4" s="223" t="s">
        <v>672</v>
      </c>
      <c r="IG4" s="223" t="s">
        <v>727</v>
      </c>
      <c r="IH4" s="223" t="s">
        <v>728</v>
      </c>
      <c r="II4" s="223" t="s">
        <v>729</v>
      </c>
      <c r="IJ4" s="223" t="s">
        <v>730</v>
      </c>
      <c r="IK4" s="223" t="s">
        <v>731</v>
      </c>
      <c r="IL4" s="224" t="s">
        <v>732</v>
      </c>
      <c r="IM4" s="222" t="s">
        <v>725</v>
      </c>
      <c r="IN4" s="223" t="s">
        <v>726</v>
      </c>
      <c r="IO4" s="223" t="s">
        <v>672</v>
      </c>
      <c r="IP4" s="223" t="s">
        <v>727</v>
      </c>
      <c r="IQ4" s="223" t="s">
        <v>728</v>
      </c>
      <c r="IR4" s="223" t="s">
        <v>729</v>
      </c>
      <c r="IS4" s="223" t="s">
        <v>730</v>
      </c>
      <c r="IT4" s="223" t="s">
        <v>731</v>
      </c>
      <c r="IU4" s="224" t="s">
        <v>732</v>
      </c>
      <c r="IV4" s="222" t="s">
        <v>725</v>
      </c>
      <c r="IW4" s="223" t="s">
        <v>726</v>
      </c>
      <c r="IX4" s="223" t="s">
        <v>672</v>
      </c>
      <c r="IY4" s="223" t="s">
        <v>727</v>
      </c>
      <c r="IZ4" s="223" t="s">
        <v>728</v>
      </c>
      <c r="JA4" s="223" t="s">
        <v>729</v>
      </c>
      <c r="JB4" s="223" t="s">
        <v>730</v>
      </c>
      <c r="JC4" s="223" t="s">
        <v>731</v>
      </c>
      <c r="JD4" s="224" t="s">
        <v>732</v>
      </c>
      <c r="JE4" s="222" t="s">
        <v>725</v>
      </c>
      <c r="JF4" s="223" t="s">
        <v>726</v>
      </c>
      <c r="JG4" s="223" t="s">
        <v>672</v>
      </c>
      <c r="JH4" s="223" t="s">
        <v>727</v>
      </c>
      <c r="JI4" s="223" t="s">
        <v>728</v>
      </c>
      <c r="JJ4" s="223" t="s">
        <v>729</v>
      </c>
      <c r="JK4" s="223" t="s">
        <v>730</v>
      </c>
      <c r="JL4" s="223" t="s">
        <v>731</v>
      </c>
      <c r="JM4" s="224" t="s">
        <v>732</v>
      </c>
      <c r="JN4" s="222" t="s">
        <v>725</v>
      </c>
      <c r="JO4" s="223" t="s">
        <v>726</v>
      </c>
      <c r="JP4" s="223" t="s">
        <v>672</v>
      </c>
      <c r="JQ4" s="223" t="s">
        <v>727</v>
      </c>
      <c r="JR4" s="223" t="s">
        <v>728</v>
      </c>
      <c r="JS4" s="223" t="s">
        <v>729</v>
      </c>
      <c r="JT4" s="223" t="s">
        <v>730</v>
      </c>
      <c r="JU4" s="223" t="s">
        <v>731</v>
      </c>
      <c r="JV4" s="224" t="s">
        <v>732</v>
      </c>
      <c r="JW4" s="222" t="s">
        <v>725</v>
      </c>
      <c r="JX4" s="223" t="s">
        <v>726</v>
      </c>
      <c r="JY4" s="223" t="s">
        <v>672</v>
      </c>
      <c r="JZ4" s="223" t="s">
        <v>727</v>
      </c>
      <c r="KA4" s="223" t="s">
        <v>728</v>
      </c>
      <c r="KB4" s="223" t="s">
        <v>729</v>
      </c>
      <c r="KC4" s="223" t="s">
        <v>730</v>
      </c>
      <c r="KD4" s="223" t="s">
        <v>731</v>
      </c>
      <c r="KE4" s="224" t="s">
        <v>732</v>
      </c>
      <c r="KF4" s="222" t="s">
        <v>725</v>
      </c>
      <c r="KG4" s="223" t="s">
        <v>726</v>
      </c>
      <c r="KH4" s="223" t="s">
        <v>672</v>
      </c>
      <c r="KI4" s="223" t="s">
        <v>727</v>
      </c>
      <c r="KJ4" s="223" t="s">
        <v>728</v>
      </c>
      <c r="KK4" s="223" t="s">
        <v>729</v>
      </c>
      <c r="KL4" s="223" t="s">
        <v>730</v>
      </c>
      <c r="KM4" s="223" t="s">
        <v>731</v>
      </c>
      <c r="KN4" s="224" t="s">
        <v>732</v>
      </c>
      <c r="KO4" s="222" t="s">
        <v>725</v>
      </c>
      <c r="KP4" s="223" t="s">
        <v>726</v>
      </c>
      <c r="KQ4" s="223" t="s">
        <v>672</v>
      </c>
      <c r="KR4" s="223" t="s">
        <v>727</v>
      </c>
      <c r="KS4" s="223" t="s">
        <v>728</v>
      </c>
      <c r="KT4" s="223" t="s">
        <v>729</v>
      </c>
      <c r="KU4" s="223" t="s">
        <v>730</v>
      </c>
      <c r="KV4" s="223" t="s">
        <v>731</v>
      </c>
      <c r="KW4" s="224" t="s">
        <v>732</v>
      </c>
      <c r="KX4" s="222" t="s">
        <v>725</v>
      </c>
      <c r="KY4" s="223" t="s">
        <v>726</v>
      </c>
      <c r="KZ4" s="223" t="s">
        <v>672</v>
      </c>
      <c r="LA4" s="223" t="s">
        <v>727</v>
      </c>
      <c r="LB4" s="223" t="s">
        <v>728</v>
      </c>
      <c r="LC4" s="223" t="s">
        <v>729</v>
      </c>
      <c r="LD4" s="223" t="s">
        <v>730</v>
      </c>
      <c r="LE4" s="223" t="s">
        <v>731</v>
      </c>
      <c r="LF4" s="224" t="s">
        <v>732</v>
      </c>
      <c r="LG4" s="222" t="s">
        <v>725</v>
      </c>
      <c r="LH4" s="223" t="s">
        <v>726</v>
      </c>
      <c r="LI4" s="223" t="s">
        <v>672</v>
      </c>
      <c r="LJ4" s="223" t="s">
        <v>727</v>
      </c>
      <c r="LK4" s="223" t="s">
        <v>728</v>
      </c>
      <c r="LL4" s="223" t="s">
        <v>729</v>
      </c>
      <c r="LM4" s="223" t="s">
        <v>730</v>
      </c>
      <c r="LN4" s="223" t="s">
        <v>731</v>
      </c>
      <c r="LO4" s="224" t="s">
        <v>732</v>
      </c>
      <c r="LP4" s="222" t="s">
        <v>725</v>
      </c>
      <c r="LQ4" s="223" t="s">
        <v>726</v>
      </c>
      <c r="LR4" s="223" t="s">
        <v>672</v>
      </c>
      <c r="LS4" s="223" t="s">
        <v>727</v>
      </c>
      <c r="LT4" s="223" t="s">
        <v>728</v>
      </c>
      <c r="LU4" s="223" t="s">
        <v>729</v>
      </c>
      <c r="LV4" s="223" t="s">
        <v>730</v>
      </c>
      <c r="LW4" s="223" t="s">
        <v>731</v>
      </c>
      <c r="LX4" s="224" t="s">
        <v>732</v>
      </c>
      <c r="LY4" s="222" t="s">
        <v>725</v>
      </c>
      <c r="LZ4" s="223" t="s">
        <v>726</v>
      </c>
      <c r="MA4" s="223" t="s">
        <v>672</v>
      </c>
      <c r="MB4" s="223" t="s">
        <v>727</v>
      </c>
      <c r="MC4" s="223" t="s">
        <v>728</v>
      </c>
      <c r="MD4" s="223" t="s">
        <v>729</v>
      </c>
      <c r="ME4" s="223" t="s">
        <v>730</v>
      </c>
      <c r="MF4" s="223" t="s">
        <v>731</v>
      </c>
      <c r="MG4" s="224" t="s">
        <v>732</v>
      </c>
      <c r="MH4" s="222" t="s">
        <v>725</v>
      </c>
      <c r="MI4" s="223" t="s">
        <v>726</v>
      </c>
      <c r="MJ4" s="223" t="s">
        <v>672</v>
      </c>
      <c r="MK4" s="223" t="s">
        <v>727</v>
      </c>
      <c r="ML4" s="223" t="s">
        <v>728</v>
      </c>
      <c r="MM4" s="223" t="s">
        <v>729</v>
      </c>
      <c r="MN4" s="223" t="s">
        <v>730</v>
      </c>
      <c r="MO4" s="223" t="s">
        <v>731</v>
      </c>
      <c r="MP4" s="224" t="s">
        <v>732</v>
      </c>
      <c r="MQ4" s="222" t="s">
        <v>725</v>
      </c>
      <c r="MR4" s="223" t="s">
        <v>726</v>
      </c>
      <c r="MS4" s="223" t="s">
        <v>672</v>
      </c>
      <c r="MT4" s="223" t="s">
        <v>727</v>
      </c>
      <c r="MU4" s="223" t="s">
        <v>728</v>
      </c>
      <c r="MV4" s="223" t="s">
        <v>729</v>
      </c>
      <c r="MW4" s="223" t="s">
        <v>730</v>
      </c>
      <c r="MX4" s="223" t="s">
        <v>731</v>
      </c>
      <c r="MY4" s="224" t="s">
        <v>732</v>
      </c>
      <c r="MZ4" s="222" t="s">
        <v>725</v>
      </c>
      <c r="NA4" s="223" t="s">
        <v>726</v>
      </c>
      <c r="NB4" s="223" t="s">
        <v>672</v>
      </c>
      <c r="NC4" s="223" t="s">
        <v>727</v>
      </c>
      <c r="ND4" s="223" t="s">
        <v>728</v>
      </c>
      <c r="NE4" s="223" t="s">
        <v>729</v>
      </c>
      <c r="NF4" s="223" t="s">
        <v>730</v>
      </c>
      <c r="NG4" s="223" t="s">
        <v>731</v>
      </c>
      <c r="NH4" s="224" t="s">
        <v>732</v>
      </c>
      <c r="NI4" s="222" t="s">
        <v>725</v>
      </c>
      <c r="NJ4" s="223" t="s">
        <v>726</v>
      </c>
      <c r="NK4" s="223" t="s">
        <v>672</v>
      </c>
      <c r="NL4" s="223" t="s">
        <v>727</v>
      </c>
      <c r="NM4" s="223" t="s">
        <v>728</v>
      </c>
      <c r="NN4" s="223" t="s">
        <v>729</v>
      </c>
      <c r="NO4" s="223" t="s">
        <v>730</v>
      </c>
      <c r="NP4" s="223" t="s">
        <v>731</v>
      </c>
      <c r="NQ4" s="224" t="s">
        <v>732</v>
      </c>
      <c r="NR4" s="222" t="s">
        <v>725</v>
      </c>
      <c r="NS4" s="223" t="s">
        <v>726</v>
      </c>
      <c r="NT4" s="223" t="s">
        <v>672</v>
      </c>
      <c r="NU4" s="223" t="s">
        <v>727</v>
      </c>
      <c r="NV4" s="223" t="s">
        <v>728</v>
      </c>
      <c r="NW4" s="223" t="s">
        <v>729</v>
      </c>
      <c r="NX4" s="223" t="s">
        <v>730</v>
      </c>
      <c r="NY4" s="223" t="s">
        <v>731</v>
      </c>
      <c r="NZ4" s="224" t="s">
        <v>732</v>
      </c>
      <c r="OA4" s="222" t="s">
        <v>725</v>
      </c>
      <c r="OB4" s="223" t="s">
        <v>726</v>
      </c>
      <c r="OC4" s="223" t="s">
        <v>672</v>
      </c>
      <c r="OD4" s="223" t="s">
        <v>727</v>
      </c>
      <c r="OE4" s="223" t="s">
        <v>728</v>
      </c>
      <c r="OF4" s="223" t="s">
        <v>729</v>
      </c>
      <c r="OG4" s="223" t="s">
        <v>730</v>
      </c>
      <c r="OH4" s="223" t="s">
        <v>731</v>
      </c>
      <c r="OI4" s="224" t="s">
        <v>732</v>
      </c>
      <c r="OJ4" s="222" t="s">
        <v>725</v>
      </c>
      <c r="OK4" s="223" t="s">
        <v>726</v>
      </c>
      <c r="OL4" s="223" t="s">
        <v>672</v>
      </c>
      <c r="OM4" s="223" t="s">
        <v>727</v>
      </c>
      <c r="ON4" s="223" t="s">
        <v>728</v>
      </c>
      <c r="OO4" s="223" t="s">
        <v>729</v>
      </c>
      <c r="OP4" s="223" t="s">
        <v>730</v>
      </c>
      <c r="OQ4" s="223" t="s">
        <v>731</v>
      </c>
      <c r="OR4" s="224" t="s">
        <v>732</v>
      </c>
      <c r="OS4" s="222" t="s">
        <v>725</v>
      </c>
      <c r="OT4" s="223" t="s">
        <v>726</v>
      </c>
      <c r="OU4" s="223" t="s">
        <v>672</v>
      </c>
      <c r="OV4" s="223" t="s">
        <v>727</v>
      </c>
      <c r="OW4" s="223" t="s">
        <v>728</v>
      </c>
      <c r="OX4" s="223" t="s">
        <v>729</v>
      </c>
      <c r="OY4" s="223" t="s">
        <v>730</v>
      </c>
      <c r="OZ4" s="223" t="s">
        <v>731</v>
      </c>
      <c r="PA4" s="224" t="s">
        <v>732</v>
      </c>
      <c r="PB4" s="222" t="s">
        <v>725</v>
      </c>
      <c r="PC4" s="223" t="s">
        <v>726</v>
      </c>
      <c r="PD4" s="223" t="s">
        <v>672</v>
      </c>
      <c r="PE4" s="223" t="s">
        <v>727</v>
      </c>
      <c r="PF4" s="223" t="s">
        <v>728</v>
      </c>
      <c r="PG4" s="223" t="s">
        <v>729</v>
      </c>
      <c r="PH4" s="223" t="s">
        <v>730</v>
      </c>
      <c r="PI4" s="223" t="s">
        <v>731</v>
      </c>
      <c r="PJ4" s="224" t="s">
        <v>732</v>
      </c>
      <c r="PK4" s="222" t="s">
        <v>725</v>
      </c>
      <c r="PL4" s="223" t="s">
        <v>726</v>
      </c>
      <c r="PM4" s="223" t="s">
        <v>672</v>
      </c>
      <c r="PN4" s="223" t="s">
        <v>727</v>
      </c>
      <c r="PO4" s="223" t="s">
        <v>728</v>
      </c>
      <c r="PP4" s="223" t="s">
        <v>729</v>
      </c>
      <c r="PQ4" s="223" t="s">
        <v>730</v>
      </c>
      <c r="PR4" s="223" t="s">
        <v>731</v>
      </c>
      <c r="PS4" s="224" t="s">
        <v>732</v>
      </c>
      <c r="PT4" s="222" t="s">
        <v>725</v>
      </c>
      <c r="PU4" s="223" t="s">
        <v>726</v>
      </c>
      <c r="PV4" s="223" t="s">
        <v>672</v>
      </c>
      <c r="PW4" s="223" t="s">
        <v>727</v>
      </c>
      <c r="PX4" s="223" t="s">
        <v>728</v>
      </c>
      <c r="PY4" s="223" t="s">
        <v>729</v>
      </c>
      <c r="PZ4" s="223" t="s">
        <v>730</v>
      </c>
      <c r="QA4" s="223" t="s">
        <v>731</v>
      </c>
      <c r="QB4" s="224" t="s">
        <v>732</v>
      </c>
      <c r="QC4" s="222" t="s">
        <v>725</v>
      </c>
      <c r="QD4" s="223" t="s">
        <v>726</v>
      </c>
      <c r="QE4" s="223" t="s">
        <v>672</v>
      </c>
      <c r="QF4" s="223" t="s">
        <v>727</v>
      </c>
      <c r="QG4" s="223" t="s">
        <v>728</v>
      </c>
      <c r="QH4" s="223" t="s">
        <v>729</v>
      </c>
      <c r="QI4" s="223" t="s">
        <v>730</v>
      </c>
      <c r="QJ4" s="223" t="s">
        <v>731</v>
      </c>
      <c r="QK4" s="224" t="s">
        <v>732</v>
      </c>
      <c r="QL4" s="222" t="s">
        <v>725</v>
      </c>
      <c r="QM4" s="223" t="s">
        <v>726</v>
      </c>
      <c r="QN4" s="223" t="s">
        <v>672</v>
      </c>
      <c r="QO4" s="223" t="s">
        <v>727</v>
      </c>
      <c r="QP4" s="223" t="s">
        <v>728</v>
      </c>
      <c r="QQ4" s="223" t="s">
        <v>729</v>
      </c>
      <c r="QR4" s="223" t="s">
        <v>730</v>
      </c>
      <c r="QS4" s="223" t="s">
        <v>731</v>
      </c>
      <c r="QT4" s="224" t="s">
        <v>732</v>
      </c>
      <c r="QU4" s="222" t="s">
        <v>725</v>
      </c>
      <c r="QV4" s="223" t="s">
        <v>726</v>
      </c>
      <c r="QW4" s="223" t="s">
        <v>672</v>
      </c>
      <c r="QX4" s="223" t="s">
        <v>727</v>
      </c>
      <c r="QY4" s="223" t="s">
        <v>728</v>
      </c>
      <c r="QZ4" s="223" t="s">
        <v>729</v>
      </c>
      <c r="RA4" s="223" t="s">
        <v>730</v>
      </c>
      <c r="RB4" s="223" t="s">
        <v>731</v>
      </c>
      <c r="RC4" s="224" t="s">
        <v>732</v>
      </c>
      <c r="RD4" s="222" t="s">
        <v>725</v>
      </c>
      <c r="RE4" s="223" t="s">
        <v>726</v>
      </c>
      <c r="RF4" s="223" t="s">
        <v>672</v>
      </c>
      <c r="RG4" s="223" t="s">
        <v>727</v>
      </c>
      <c r="RH4" s="223" t="s">
        <v>728</v>
      </c>
      <c r="RI4" s="223" t="s">
        <v>729</v>
      </c>
      <c r="RJ4" s="223" t="s">
        <v>730</v>
      </c>
      <c r="RK4" s="223" t="s">
        <v>731</v>
      </c>
      <c r="RL4" s="224" t="s">
        <v>732</v>
      </c>
      <c r="RM4" s="222" t="s">
        <v>725</v>
      </c>
      <c r="RN4" s="223" t="s">
        <v>726</v>
      </c>
      <c r="RO4" s="223" t="s">
        <v>672</v>
      </c>
      <c r="RP4" s="223" t="s">
        <v>727</v>
      </c>
      <c r="RQ4" s="223" t="s">
        <v>728</v>
      </c>
      <c r="RR4" s="223" t="s">
        <v>729</v>
      </c>
      <c r="RS4" s="223" t="s">
        <v>730</v>
      </c>
      <c r="RT4" s="223" t="s">
        <v>731</v>
      </c>
      <c r="RU4" s="224" t="s">
        <v>732</v>
      </c>
      <c r="RV4" s="222" t="s">
        <v>725</v>
      </c>
      <c r="RW4" s="223" t="s">
        <v>726</v>
      </c>
      <c r="RX4" s="223" t="s">
        <v>672</v>
      </c>
      <c r="RY4" s="223" t="s">
        <v>727</v>
      </c>
      <c r="RZ4" s="223" t="s">
        <v>728</v>
      </c>
      <c r="SA4" s="223" t="s">
        <v>729</v>
      </c>
      <c r="SB4" s="223" t="s">
        <v>730</v>
      </c>
      <c r="SC4" s="223" t="s">
        <v>731</v>
      </c>
      <c r="SD4" s="224" t="s">
        <v>732</v>
      </c>
      <c r="SE4" s="222" t="s">
        <v>725</v>
      </c>
      <c r="SF4" s="223" t="s">
        <v>726</v>
      </c>
      <c r="SG4" s="223" t="s">
        <v>672</v>
      </c>
      <c r="SH4" s="223" t="s">
        <v>727</v>
      </c>
      <c r="SI4" s="223" t="s">
        <v>728</v>
      </c>
      <c r="SJ4" s="223" t="s">
        <v>729</v>
      </c>
      <c r="SK4" s="223" t="s">
        <v>730</v>
      </c>
      <c r="SL4" s="225" t="s">
        <v>731</v>
      </c>
      <c r="SM4" s="224" t="s">
        <v>732</v>
      </c>
      <c r="SN4" s="226" t="s">
        <v>169</v>
      </c>
      <c r="SO4" s="227"/>
      <c r="SP4" s="221"/>
      <c r="SQ4" s="228" t="s">
        <v>733</v>
      </c>
      <c r="SR4" s="229" t="s">
        <v>734</v>
      </c>
      <c r="SS4" s="222" t="s">
        <v>665</v>
      </c>
      <c r="ST4" s="223" t="s">
        <v>735</v>
      </c>
      <c r="SU4" s="223" t="s">
        <v>736</v>
      </c>
      <c r="SV4" s="223" t="s">
        <v>737</v>
      </c>
      <c r="SW4" s="223" t="s">
        <v>738</v>
      </c>
      <c r="SX4" s="223" t="s">
        <v>670</v>
      </c>
      <c r="SY4" s="223" t="s">
        <v>671</v>
      </c>
      <c r="SZ4" s="223" t="s">
        <v>739</v>
      </c>
      <c r="TA4" s="224" t="s">
        <v>672</v>
      </c>
      <c r="TB4" s="230" t="s">
        <v>740</v>
      </c>
      <c r="TC4" s="222" t="s">
        <v>665</v>
      </c>
      <c r="TD4" s="223" t="s">
        <v>735</v>
      </c>
      <c r="TE4" s="223" t="s">
        <v>736</v>
      </c>
      <c r="TF4" s="223" t="s">
        <v>737</v>
      </c>
      <c r="TG4" s="223" t="s">
        <v>738</v>
      </c>
      <c r="TH4" s="223" t="s">
        <v>670</v>
      </c>
      <c r="TI4" s="223" t="s">
        <v>671</v>
      </c>
      <c r="TJ4" s="223" t="s">
        <v>739</v>
      </c>
      <c r="TK4" s="222" t="s">
        <v>665</v>
      </c>
      <c r="TL4" s="223" t="s">
        <v>735</v>
      </c>
      <c r="TM4" s="223" t="s">
        <v>736</v>
      </c>
      <c r="TN4" s="223" t="s">
        <v>737</v>
      </c>
      <c r="TO4" s="223" t="s">
        <v>738</v>
      </c>
      <c r="TP4" s="223" t="s">
        <v>670</v>
      </c>
      <c r="TQ4" s="223" t="s">
        <v>671</v>
      </c>
      <c r="TR4" s="224" t="s">
        <v>739</v>
      </c>
      <c r="TS4" s="222" t="s">
        <v>665</v>
      </c>
      <c r="TT4" s="223" t="s">
        <v>735</v>
      </c>
      <c r="TU4" s="223" t="s">
        <v>736</v>
      </c>
      <c r="TV4" s="223" t="s">
        <v>737</v>
      </c>
      <c r="TW4" s="223" t="s">
        <v>738</v>
      </c>
      <c r="TX4" s="223" t="s">
        <v>670</v>
      </c>
      <c r="TY4" s="223" t="s">
        <v>671</v>
      </c>
      <c r="TZ4" s="225" t="s">
        <v>739</v>
      </c>
      <c r="UA4" s="231" t="s">
        <v>672</v>
      </c>
      <c r="UB4" s="222" t="s">
        <v>741</v>
      </c>
      <c r="UC4" s="224" t="s">
        <v>742</v>
      </c>
      <c r="UE4" s="221"/>
      <c r="UF4" s="222" t="s">
        <v>221</v>
      </c>
      <c r="UG4" s="223" t="s">
        <v>743</v>
      </c>
      <c r="UH4" s="224" t="s">
        <v>619</v>
      </c>
    </row>
    <row r="5" spans="1:554" s="205" customFormat="1" ht="15.75" customHeight="1" thickBot="1">
      <c r="D5" s="118" t="s">
        <v>744</v>
      </c>
      <c r="E5" s="337" t="s">
        <v>1024</v>
      </c>
      <c r="F5" s="232" t="s">
        <v>745</v>
      </c>
      <c r="G5" s="205" t="s">
        <v>746</v>
      </c>
      <c r="H5" s="118" t="s">
        <v>351</v>
      </c>
      <c r="I5" s="118"/>
      <c r="J5" s="118"/>
      <c r="K5" s="118"/>
      <c r="L5" s="118"/>
      <c r="M5" s="233" t="s">
        <v>352</v>
      </c>
      <c r="N5" s="118" t="s">
        <v>381</v>
      </c>
      <c r="O5" s="118" t="s">
        <v>410</v>
      </c>
      <c r="P5" s="118" t="s">
        <v>439</v>
      </c>
      <c r="Q5" s="118" t="s">
        <v>468</v>
      </c>
      <c r="R5" s="118" t="s">
        <v>497</v>
      </c>
      <c r="S5" s="118" t="s">
        <v>526</v>
      </c>
      <c r="T5" s="118" t="s">
        <v>555</v>
      </c>
      <c r="U5" s="118" t="s">
        <v>584</v>
      </c>
      <c r="V5" s="233" t="s">
        <v>353</v>
      </c>
      <c r="W5" s="118" t="s">
        <v>382</v>
      </c>
      <c r="X5" s="118" t="s">
        <v>411</v>
      </c>
      <c r="Y5" s="118" t="s">
        <v>440</v>
      </c>
      <c r="Z5" s="118" t="s">
        <v>469</v>
      </c>
      <c r="AA5" s="118" t="s">
        <v>498</v>
      </c>
      <c r="AB5" s="118" t="s">
        <v>527</v>
      </c>
      <c r="AC5" s="118" t="s">
        <v>556</v>
      </c>
      <c r="AD5" s="118" t="s">
        <v>585</v>
      </c>
      <c r="AE5" s="233" t="s">
        <v>354</v>
      </c>
      <c r="AF5" s="118" t="s">
        <v>383</v>
      </c>
      <c r="AG5" s="118" t="s">
        <v>412</v>
      </c>
      <c r="AH5" s="118" t="s">
        <v>441</v>
      </c>
      <c r="AI5" s="118" t="s">
        <v>470</v>
      </c>
      <c r="AJ5" s="118" t="s">
        <v>499</v>
      </c>
      <c r="AK5" s="118" t="s">
        <v>528</v>
      </c>
      <c r="AL5" s="118" t="s">
        <v>557</v>
      </c>
      <c r="AM5" s="118" t="s">
        <v>586</v>
      </c>
      <c r="AN5" s="233" t="s">
        <v>355</v>
      </c>
      <c r="AO5" s="118" t="s">
        <v>384</v>
      </c>
      <c r="AP5" s="118" t="s">
        <v>413</v>
      </c>
      <c r="AQ5" s="118" t="s">
        <v>442</v>
      </c>
      <c r="AR5" s="118" t="s">
        <v>471</v>
      </c>
      <c r="AS5" s="118" t="s">
        <v>500</v>
      </c>
      <c r="AT5" s="118" t="s">
        <v>529</v>
      </c>
      <c r="AU5" s="118" t="s">
        <v>558</v>
      </c>
      <c r="AV5" s="118" t="s">
        <v>587</v>
      </c>
      <c r="AW5" s="233" t="s">
        <v>356</v>
      </c>
      <c r="AX5" s="118" t="s">
        <v>385</v>
      </c>
      <c r="AY5" s="118" t="s">
        <v>414</v>
      </c>
      <c r="AZ5" s="118" t="s">
        <v>443</v>
      </c>
      <c r="BA5" s="118" t="s">
        <v>472</v>
      </c>
      <c r="BB5" s="118" t="s">
        <v>501</v>
      </c>
      <c r="BC5" s="118" t="s">
        <v>530</v>
      </c>
      <c r="BD5" s="118" t="s">
        <v>559</v>
      </c>
      <c r="BE5" s="118" t="s">
        <v>588</v>
      </c>
      <c r="BF5" s="233" t="s">
        <v>357</v>
      </c>
      <c r="BG5" s="118" t="s">
        <v>386</v>
      </c>
      <c r="BH5" s="118" t="s">
        <v>415</v>
      </c>
      <c r="BI5" s="118" t="s">
        <v>444</v>
      </c>
      <c r="BJ5" s="118" t="s">
        <v>473</v>
      </c>
      <c r="BK5" s="118" t="s">
        <v>502</v>
      </c>
      <c r="BL5" s="118" t="s">
        <v>531</v>
      </c>
      <c r="BM5" s="118" t="s">
        <v>560</v>
      </c>
      <c r="BN5" s="118" t="s">
        <v>589</v>
      </c>
      <c r="BO5" s="233" t="s">
        <v>358</v>
      </c>
      <c r="BP5" s="118" t="s">
        <v>387</v>
      </c>
      <c r="BQ5" s="118" t="s">
        <v>416</v>
      </c>
      <c r="BR5" s="118" t="s">
        <v>445</v>
      </c>
      <c r="BS5" s="118" t="s">
        <v>474</v>
      </c>
      <c r="BT5" s="118" t="s">
        <v>503</v>
      </c>
      <c r="BU5" s="118" t="s">
        <v>532</v>
      </c>
      <c r="BV5" s="118" t="s">
        <v>561</v>
      </c>
      <c r="BW5" s="118" t="s">
        <v>590</v>
      </c>
      <c r="BX5" s="233" t="s">
        <v>747</v>
      </c>
      <c r="BY5" s="118" t="s">
        <v>748</v>
      </c>
      <c r="BZ5" s="118" t="s">
        <v>749</v>
      </c>
      <c r="CA5" s="118" t="s">
        <v>750</v>
      </c>
      <c r="CB5" s="118" t="s">
        <v>751</v>
      </c>
      <c r="CC5" s="118" t="s">
        <v>752</v>
      </c>
      <c r="CD5" s="118" t="s">
        <v>753</v>
      </c>
      <c r="CE5" s="118" t="s">
        <v>754</v>
      </c>
      <c r="CF5" s="118" t="s">
        <v>755</v>
      </c>
      <c r="CG5" s="233" t="s">
        <v>756</v>
      </c>
      <c r="CH5" s="118" t="s">
        <v>757</v>
      </c>
      <c r="CI5" s="118" t="s">
        <v>758</v>
      </c>
      <c r="CJ5" s="118" t="s">
        <v>759</v>
      </c>
      <c r="CK5" s="118" t="s">
        <v>760</v>
      </c>
      <c r="CL5" s="118" t="s">
        <v>761</v>
      </c>
      <c r="CM5" s="118" t="s">
        <v>762</v>
      </c>
      <c r="CN5" s="118" t="s">
        <v>763</v>
      </c>
      <c r="CO5" s="118" t="s">
        <v>764</v>
      </c>
      <c r="CP5" s="233" t="s">
        <v>359</v>
      </c>
      <c r="CQ5" s="118" t="s">
        <v>388</v>
      </c>
      <c r="CR5" s="118" t="s">
        <v>417</v>
      </c>
      <c r="CS5" s="118" t="s">
        <v>446</v>
      </c>
      <c r="CT5" s="118" t="s">
        <v>475</v>
      </c>
      <c r="CU5" s="118" t="s">
        <v>504</v>
      </c>
      <c r="CV5" s="118" t="s">
        <v>533</v>
      </c>
      <c r="CW5" s="118" t="s">
        <v>562</v>
      </c>
      <c r="CX5" s="118" t="s">
        <v>591</v>
      </c>
      <c r="CY5" s="233" t="s">
        <v>360</v>
      </c>
      <c r="CZ5" s="118" t="s">
        <v>389</v>
      </c>
      <c r="DA5" s="118" t="s">
        <v>418</v>
      </c>
      <c r="DB5" s="118" t="s">
        <v>447</v>
      </c>
      <c r="DC5" s="118" t="s">
        <v>476</v>
      </c>
      <c r="DD5" s="118" t="s">
        <v>505</v>
      </c>
      <c r="DE5" s="118" t="s">
        <v>534</v>
      </c>
      <c r="DF5" s="118" t="s">
        <v>563</v>
      </c>
      <c r="DG5" s="118" t="s">
        <v>592</v>
      </c>
      <c r="DH5" s="233" t="s">
        <v>361</v>
      </c>
      <c r="DI5" s="118" t="s">
        <v>390</v>
      </c>
      <c r="DJ5" s="118" t="s">
        <v>419</v>
      </c>
      <c r="DK5" s="118" t="s">
        <v>448</v>
      </c>
      <c r="DL5" s="118" t="s">
        <v>477</v>
      </c>
      <c r="DM5" s="118" t="s">
        <v>506</v>
      </c>
      <c r="DN5" s="118" t="s">
        <v>535</v>
      </c>
      <c r="DO5" s="118" t="s">
        <v>564</v>
      </c>
      <c r="DP5" s="118" t="s">
        <v>593</v>
      </c>
      <c r="DQ5" s="233" t="s">
        <v>765</v>
      </c>
      <c r="DR5" s="118" t="s">
        <v>766</v>
      </c>
      <c r="DS5" s="118" t="s">
        <v>767</v>
      </c>
      <c r="DT5" s="118" t="s">
        <v>768</v>
      </c>
      <c r="DU5" s="118" t="s">
        <v>769</v>
      </c>
      <c r="DV5" s="118" t="s">
        <v>770</v>
      </c>
      <c r="DW5" s="118" t="s">
        <v>771</v>
      </c>
      <c r="DX5" s="118" t="s">
        <v>772</v>
      </c>
      <c r="DY5" s="118" t="s">
        <v>773</v>
      </c>
      <c r="DZ5" s="233" t="s">
        <v>774</v>
      </c>
      <c r="EA5" s="118" t="s">
        <v>775</v>
      </c>
      <c r="EB5" s="118" t="s">
        <v>776</v>
      </c>
      <c r="EC5" s="118" t="s">
        <v>777</v>
      </c>
      <c r="ED5" s="118" t="s">
        <v>778</v>
      </c>
      <c r="EE5" s="118" t="s">
        <v>779</v>
      </c>
      <c r="EF5" s="118" t="s">
        <v>780</v>
      </c>
      <c r="EG5" s="118" t="s">
        <v>781</v>
      </c>
      <c r="EH5" s="118" t="s">
        <v>782</v>
      </c>
      <c r="EI5" s="233" t="s">
        <v>783</v>
      </c>
      <c r="EJ5" s="118" t="s">
        <v>784</v>
      </c>
      <c r="EK5" s="118" t="s">
        <v>785</v>
      </c>
      <c r="EL5" s="118" t="s">
        <v>786</v>
      </c>
      <c r="EM5" s="118" t="s">
        <v>787</v>
      </c>
      <c r="EN5" s="118" t="s">
        <v>788</v>
      </c>
      <c r="EO5" s="118" t="s">
        <v>789</v>
      </c>
      <c r="EP5" s="118" t="s">
        <v>790</v>
      </c>
      <c r="EQ5" s="118" t="s">
        <v>791</v>
      </c>
      <c r="ER5" s="233" t="s">
        <v>792</v>
      </c>
      <c r="ES5" s="118" t="s">
        <v>793</v>
      </c>
      <c r="ET5" s="118" t="s">
        <v>794</v>
      </c>
      <c r="EU5" s="118" t="s">
        <v>795</v>
      </c>
      <c r="EV5" s="118" t="s">
        <v>796</v>
      </c>
      <c r="EW5" s="118" t="s">
        <v>797</v>
      </c>
      <c r="EX5" s="118" t="s">
        <v>798</v>
      </c>
      <c r="EY5" s="118" t="s">
        <v>799</v>
      </c>
      <c r="EZ5" s="118" t="s">
        <v>800</v>
      </c>
      <c r="FA5" s="233" t="s">
        <v>801</v>
      </c>
      <c r="FB5" s="118" t="s">
        <v>802</v>
      </c>
      <c r="FC5" s="118" t="s">
        <v>803</v>
      </c>
      <c r="FD5" s="118" t="s">
        <v>804</v>
      </c>
      <c r="FE5" s="118" t="s">
        <v>805</v>
      </c>
      <c r="FF5" s="118" t="s">
        <v>806</v>
      </c>
      <c r="FG5" s="118" t="s">
        <v>807</v>
      </c>
      <c r="FH5" s="118" t="s">
        <v>808</v>
      </c>
      <c r="FI5" s="118" t="s">
        <v>809</v>
      </c>
      <c r="FJ5" s="233" t="s">
        <v>362</v>
      </c>
      <c r="FK5" s="118" t="s">
        <v>391</v>
      </c>
      <c r="FL5" s="118" t="s">
        <v>420</v>
      </c>
      <c r="FM5" s="118" t="s">
        <v>449</v>
      </c>
      <c r="FN5" s="118" t="s">
        <v>478</v>
      </c>
      <c r="FO5" s="118" t="s">
        <v>507</v>
      </c>
      <c r="FP5" s="118" t="s">
        <v>536</v>
      </c>
      <c r="FQ5" s="118" t="s">
        <v>565</v>
      </c>
      <c r="FR5" s="118" t="s">
        <v>594</v>
      </c>
      <c r="FS5" s="233" t="s">
        <v>363</v>
      </c>
      <c r="FT5" s="118" t="s">
        <v>392</v>
      </c>
      <c r="FU5" s="118" t="s">
        <v>421</v>
      </c>
      <c r="FV5" s="118" t="s">
        <v>450</v>
      </c>
      <c r="FW5" s="118" t="s">
        <v>479</v>
      </c>
      <c r="FX5" s="118" t="s">
        <v>508</v>
      </c>
      <c r="FY5" s="118" t="s">
        <v>537</v>
      </c>
      <c r="FZ5" s="118" t="s">
        <v>566</v>
      </c>
      <c r="GA5" s="118" t="s">
        <v>595</v>
      </c>
      <c r="GB5" s="233" t="s">
        <v>364</v>
      </c>
      <c r="GC5" s="118" t="s">
        <v>393</v>
      </c>
      <c r="GD5" s="118" t="s">
        <v>422</v>
      </c>
      <c r="GE5" s="118" t="s">
        <v>451</v>
      </c>
      <c r="GF5" s="118" t="s">
        <v>480</v>
      </c>
      <c r="GG5" s="118" t="s">
        <v>509</v>
      </c>
      <c r="GH5" s="118" t="s">
        <v>538</v>
      </c>
      <c r="GI5" s="118" t="s">
        <v>567</v>
      </c>
      <c r="GJ5" s="118" t="s">
        <v>596</v>
      </c>
      <c r="GK5" s="233" t="s">
        <v>365</v>
      </c>
      <c r="GL5" s="118" t="s">
        <v>394</v>
      </c>
      <c r="GM5" s="118" t="s">
        <v>423</v>
      </c>
      <c r="GN5" s="118" t="s">
        <v>452</v>
      </c>
      <c r="GO5" s="118" t="s">
        <v>481</v>
      </c>
      <c r="GP5" s="118" t="s">
        <v>510</v>
      </c>
      <c r="GQ5" s="118" t="s">
        <v>539</v>
      </c>
      <c r="GR5" s="118" t="s">
        <v>568</v>
      </c>
      <c r="GS5" s="118" t="s">
        <v>597</v>
      </c>
      <c r="GT5" s="233" t="s">
        <v>366</v>
      </c>
      <c r="GU5" s="118" t="s">
        <v>395</v>
      </c>
      <c r="GV5" s="118" t="s">
        <v>424</v>
      </c>
      <c r="GW5" s="118" t="s">
        <v>453</v>
      </c>
      <c r="GX5" s="118" t="s">
        <v>482</v>
      </c>
      <c r="GY5" s="118" t="s">
        <v>511</v>
      </c>
      <c r="GZ5" s="118" t="s">
        <v>540</v>
      </c>
      <c r="HA5" s="118" t="s">
        <v>569</v>
      </c>
      <c r="HB5" s="118" t="s">
        <v>598</v>
      </c>
      <c r="HC5" s="233" t="s">
        <v>367</v>
      </c>
      <c r="HD5" s="118" t="s">
        <v>396</v>
      </c>
      <c r="HE5" s="118" t="s">
        <v>425</v>
      </c>
      <c r="HF5" s="118" t="s">
        <v>454</v>
      </c>
      <c r="HG5" s="118" t="s">
        <v>483</v>
      </c>
      <c r="HH5" s="118" t="s">
        <v>512</v>
      </c>
      <c r="HI5" s="118" t="s">
        <v>541</v>
      </c>
      <c r="HJ5" s="118" t="s">
        <v>570</v>
      </c>
      <c r="HK5" s="118" t="s">
        <v>599</v>
      </c>
      <c r="HL5" s="233" t="s">
        <v>810</v>
      </c>
      <c r="HM5" s="118" t="s">
        <v>811</v>
      </c>
      <c r="HN5" s="118" t="s">
        <v>812</v>
      </c>
      <c r="HO5" s="118" t="s">
        <v>813</v>
      </c>
      <c r="HP5" s="118" t="s">
        <v>814</v>
      </c>
      <c r="HQ5" s="118" t="s">
        <v>815</v>
      </c>
      <c r="HR5" s="118" t="s">
        <v>816</v>
      </c>
      <c r="HS5" s="118" t="s">
        <v>817</v>
      </c>
      <c r="HT5" s="118" t="s">
        <v>818</v>
      </c>
      <c r="HU5" s="233" t="s">
        <v>819</v>
      </c>
      <c r="HV5" s="118" t="s">
        <v>820</v>
      </c>
      <c r="HW5" s="118" t="s">
        <v>821</v>
      </c>
      <c r="HX5" s="118" t="s">
        <v>822</v>
      </c>
      <c r="HY5" s="118" t="s">
        <v>823</v>
      </c>
      <c r="HZ5" s="118" t="s">
        <v>824</v>
      </c>
      <c r="IA5" s="118" t="s">
        <v>825</v>
      </c>
      <c r="IB5" s="118" t="s">
        <v>826</v>
      </c>
      <c r="IC5" s="118" t="s">
        <v>827</v>
      </c>
      <c r="ID5" s="233" t="s">
        <v>368</v>
      </c>
      <c r="IE5" s="118" t="s">
        <v>397</v>
      </c>
      <c r="IF5" s="118" t="s">
        <v>426</v>
      </c>
      <c r="IG5" s="118" t="s">
        <v>455</v>
      </c>
      <c r="IH5" s="118" t="s">
        <v>484</v>
      </c>
      <c r="II5" s="118" t="s">
        <v>513</v>
      </c>
      <c r="IJ5" s="118" t="s">
        <v>542</v>
      </c>
      <c r="IK5" s="118" t="s">
        <v>571</v>
      </c>
      <c r="IL5" s="118" t="s">
        <v>600</v>
      </c>
      <c r="IM5" s="233" t="s">
        <v>369</v>
      </c>
      <c r="IN5" s="118" t="s">
        <v>398</v>
      </c>
      <c r="IO5" s="118" t="s">
        <v>427</v>
      </c>
      <c r="IP5" s="118" t="s">
        <v>456</v>
      </c>
      <c r="IQ5" s="118" t="s">
        <v>485</v>
      </c>
      <c r="IR5" s="118" t="s">
        <v>514</v>
      </c>
      <c r="IS5" s="118" t="s">
        <v>543</v>
      </c>
      <c r="IT5" s="118" t="s">
        <v>572</v>
      </c>
      <c r="IU5" s="118" t="s">
        <v>601</v>
      </c>
      <c r="IV5" s="233" t="s">
        <v>370</v>
      </c>
      <c r="IW5" s="118" t="s">
        <v>399</v>
      </c>
      <c r="IX5" s="118" t="s">
        <v>428</v>
      </c>
      <c r="IY5" s="118" t="s">
        <v>457</v>
      </c>
      <c r="IZ5" s="118" t="s">
        <v>486</v>
      </c>
      <c r="JA5" s="118" t="s">
        <v>515</v>
      </c>
      <c r="JB5" s="118" t="s">
        <v>544</v>
      </c>
      <c r="JC5" s="118" t="s">
        <v>573</v>
      </c>
      <c r="JD5" s="118" t="s">
        <v>602</v>
      </c>
      <c r="JE5" s="233" t="s">
        <v>371</v>
      </c>
      <c r="JF5" s="118" t="s">
        <v>400</v>
      </c>
      <c r="JG5" s="118" t="s">
        <v>429</v>
      </c>
      <c r="JH5" s="118" t="s">
        <v>458</v>
      </c>
      <c r="JI5" s="118" t="s">
        <v>487</v>
      </c>
      <c r="JJ5" s="118" t="s">
        <v>516</v>
      </c>
      <c r="JK5" s="118" t="s">
        <v>545</v>
      </c>
      <c r="JL5" s="118" t="s">
        <v>574</v>
      </c>
      <c r="JM5" s="118" t="s">
        <v>603</v>
      </c>
      <c r="JN5" s="233" t="s">
        <v>372</v>
      </c>
      <c r="JO5" s="118" t="s">
        <v>401</v>
      </c>
      <c r="JP5" s="118" t="s">
        <v>430</v>
      </c>
      <c r="JQ5" s="118" t="s">
        <v>459</v>
      </c>
      <c r="JR5" s="118" t="s">
        <v>488</v>
      </c>
      <c r="JS5" s="118" t="s">
        <v>517</v>
      </c>
      <c r="JT5" s="118" t="s">
        <v>546</v>
      </c>
      <c r="JU5" s="118" t="s">
        <v>575</v>
      </c>
      <c r="JV5" s="118" t="s">
        <v>604</v>
      </c>
      <c r="JW5" s="233" t="s">
        <v>373</v>
      </c>
      <c r="JX5" s="118" t="s">
        <v>402</v>
      </c>
      <c r="JY5" s="118" t="s">
        <v>431</v>
      </c>
      <c r="JZ5" s="118" t="s">
        <v>460</v>
      </c>
      <c r="KA5" s="118" t="s">
        <v>489</v>
      </c>
      <c r="KB5" s="118" t="s">
        <v>518</v>
      </c>
      <c r="KC5" s="118" t="s">
        <v>547</v>
      </c>
      <c r="KD5" s="118" t="s">
        <v>576</v>
      </c>
      <c r="KE5" s="118" t="s">
        <v>605</v>
      </c>
      <c r="KF5" s="233" t="s">
        <v>828</v>
      </c>
      <c r="KG5" s="118" t="s">
        <v>829</v>
      </c>
      <c r="KH5" s="118" t="s">
        <v>830</v>
      </c>
      <c r="KI5" s="118" t="s">
        <v>831</v>
      </c>
      <c r="KJ5" s="118" t="s">
        <v>832</v>
      </c>
      <c r="KK5" s="118" t="s">
        <v>833</v>
      </c>
      <c r="KL5" s="118" t="s">
        <v>834</v>
      </c>
      <c r="KM5" s="118" t="s">
        <v>835</v>
      </c>
      <c r="KN5" s="118" t="s">
        <v>836</v>
      </c>
      <c r="KO5" s="233" t="s">
        <v>374</v>
      </c>
      <c r="KP5" s="118" t="s">
        <v>403</v>
      </c>
      <c r="KQ5" s="118" t="s">
        <v>432</v>
      </c>
      <c r="KR5" s="118" t="s">
        <v>461</v>
      </c>
      <c r="KS5" s="118" t="s">
        <v>490</v>
      </c>
      <c r="KT5" s="118" t="s">
        <v>519</v>
      </c>
      <c r="KU5" s="118" t="s">
        <v>548</v>
      </c>
      <c r="KV5" s="118" t="s">
        <v>577</v>
      </c>
      <c r="KW5" s="118" t="s">
        <v>606</v>
      </c>
      <c r="KX5" s="233" t="s">
        <v>375</v>
      </c>
      <c r="KY5" s="118" t="s">
        <v>404</v>
      </c>
      <c r="KZ5" s="118" t="s">
        <v>433</v>
      </c>
      <c r="LA5" s="118" t="s">
        <v>462</v>
      </c>
      <c r="LB5" s="118" t="s">
        <v>491</v>
      </c>
      <c r="LC5" s="118" t="s">
        <v>520</v>
      </c>
      <c r="LD5" s="118" t="s">
        <v>549</v>
      </c>
      <c r="LE5" s="118" t="s">
        <v>578</v>
      </c>
      <c r="LF5" s="118" t="s">
        <v>607</v>
      </c>
      <c r="LG5" s="233" t="s">
        <v>837</v>
      </c>
      <c r="LH5" s="118" t="s">
        <v>838</v>
      </c>
      <c r="LI5" s="118" t="s">
        <v>839</v>
      </c>
      <c r="LJ5" s="118" t="s">
        <v>840</v>
      </c>
      <c r="LK5" s="118" t="s">
        <v>841</v>
      </c>
      <c r="LL5" s="118" t="s">
        <v>842</v>
      </c>
      <c r="LM5" s="118" t="s">
        <v>843</v>
      </c>
      <c r="LN5" s="118" t="s">
        <v>844</v>
      </c>
      <c r="LO5" s="118" t="s">
        <v>845</v>
      </c>
      <c r="LP5" s="233" t="s">
        <v>846</v>
      </c>
      <c r="LQ5" s="118" t="s">
        <v>847</v>
      </c>
      <c r="LR5" s="118" t="s">
        <v>848</v>
      </c>
      <c r="LS5" s="118" t="s">
        <v>849</v>
      </c>
      <c r="LT5" s="118" t="s">
        <v>850</v>
      </c>
      <c r="LU5" s="118" t="s">
        <v>851</v>
      </c>
      <c r="LV5" s="118" t="s">
        <v>852</v>
      </c>
      <c r="LW5" s="118" t="s">
        <v>853</v>
      </c>
      <c r="LX5" s="118" t="s">
        <v>854</v>
      </c>
      <c r="LY5" s="233" t="s">
        <v>855</v>
      </c>
      <c r="LZ5" s="118" t="s">
        <v>856</v>
      </c>
      <c r="MA5" s="118" t="s">
        <v>857</v>
      </c>
      <c r="MB5" s="118" t="s">
        <v>858</v>
      </c>
      <c r="MC5" s="118" t="s">
        <v>859</v>
      </c>
      <c r="MD5" s="118" t="s">
        <v>860</v>
      </c>
      <c r="ME5" s="118" t="s">
        <v>861</v>
      </c>
      <c r="MF5" s="118" t="s">
        <v>862</v>
      </c>
      <c r="MG5" s="118" t="s">
        <v>863</v>
      </c>
      <c r="MH5" s="233" t="s">
        <v>376</v>
      </c>
      <c r="MI5" s="118" t="s">
        <v>405</v>
      </c>
      <c r="MJ5" s="118" t="s">
        <v>434</v>
      </c>
      <c r="MK5" s="118" t="s">
        <v>463</v>
      </c>
      <c r="ML5" s="118" t="s">
        <v>492</v>
      </c>
      <c r="MM5" s="118" t="s">
        <v>521</v>
      </c>
      <c r="MN5" s="118" t="s">
        <v>550</v>
      </c>
      <c r="MO5" s="118" t="s">
        <v>579</v>
      </c>
      <c r="MP5" s="118" t="s">
        <v>608</v>
      </c>
      <c r="MQ5" s="233" t="s">
        <v>377</v>
      </c>
      <c r="MR5" s="118" t="s">
        <v>406</v>
      </c>
      <c r="MS5" s="118" t="s">
        <v>435</v>
      </c>
      <c r="MT5" s="118" t="s">
        <v>464</v>
      </c>
      <c r="MU5" s="118" t="s">
        <v>493</v>
      </c>
      <c r="MV5" s="118" t="s">
        <v>522</v>
      </c>
      <c r="MW5" s="118" t="s">
        <v>551</v>
      </c>
      <c r="MX5" s="118" t="s">
        <v>580</v>
      </c>
      <c r="MY5" s="118" t="s">
        <v>609</v>
      </c>
      <c r="MZ5" s="233" t="s">
        <v>864</v>
      </c>
      <c r="NA5" s="118" t="s">
        <v>865</v>
      </c>
      <c r="NB5" s="118" t="s">
        <v>866</v>
      </c>
      <c r="NC5" s="118" t="s">
        <v>867</v>
      </c>
      <c r="ND5" s="118" t="s">
        <v>868</v>
      </c>
      <c r="NE5" s="118" t="s">
        <v>869</v>
      </c>
      <c r="NF5" s="118" t="s">
        <v>870</v>
      </c>
      <c r="NG5" s="118" t="s">
        <v>871</v>
      </c>
      <c r="NH5" s="118" t="s">
        <v>872</v>
      </c>
      <c r="NI5" s="233" t="s">
        <v>873</v>
      </c>
      <c r="NJ5" s="118" t="s">
        <v>874</v>
      </c>
      <c r="NK5" s="118" t="s">
        <v>875</v>
      </c>
      <c r="NL5" s="118" t="s">
        <v>876</v>
      </c>
      <c r="NM5" s="118" t="s">
        <v>877</v>
      </c>
      <c r="NN5" s="118" t="s">
        <v>878</v>
      </c>
      <c r="NO5" s="118" t="s">
        <v>879</v>
      </c>
      <c r="NP5" s="118" t="s">
        <v>880</v>
      </c>
      <c r="NQ5" s="118" t="s">
        <v>881</v>
      </c>
      <c r="NR5" s="233" t="s">
        <v>882</v>
      </c>
      <c r="NS5" s="118" t="s">
        <v>883</v>
      </c>
      <c r="NT5" s="118" t="s">
        <v>884</v>
      </c>
      <c r="NU5" s="118" t="s">
        <v>885</v>
      </c>
      <c r="NV5" s="118" t="s">
        <v>886</v>
      </c>
      <c r="NW5" s="118" t="s">
        <v>887</v>
      </c>
      <c r="NX5" s="118" t="s">
        <v>888</v>
      </c>
      <c r="NY5" s="118" t="s">
        <v>889</v>
      </c>
      <c r="NZ5" s="118" t="s">
        <v>890</v>
      </c>
      <c r="OA5" s="233" t="s">
        <v>891</v>
      </c>
      <c r="OB5" s="118" t="s">
        <v>892</v>
      </c>
      <c r="OC5" s="118" t="s">
        <v>893</v>
      </c>
      <c r="OD5" s="118" t="s">
        <v>894</v>
      </c>
      <c r="OE5" s="118" t="s">
        <v>895</v>
      </c>
      <c r="OF5" s="118" t="s">
        <v>896</v>
      </c>
      <c r="OG5" s="118" t="s">
        <v>897</v>
      </c>
      <c r="OH5" s="118" t="s">
        <v>898</v>
      </c>
      <c r="OI5" s="118" t="s">
        <v>899</v>
      </c>
      <c r="OJ5" s="233" t="s">
        <v>378</v>
      </c>
      <c r="OK5" s="118" t="s">
        <v>407</v>
      </c>
      <c r="OL5" s="118" t="s">
        <v>436</v>
      </c>
      <c r="OM5" s="118" t="s">
        <v>465</v>
      </c>
      <c r="ON5" s="118" t="s">
        <v>494</v>
      </c>
      <c r="OO5" s="118" t="s">
        <v>523</v>
      </c>
      <c r="OP5" s="118" t="s">
        <v>552</v>
      </c>
      <c r="OQ5" s="118" t="s">
        <v>581</v>
      </c>
      <c r="OR5" s="118" t="s">
        <v>610</v>
      </c>
      <c r="OS5" s="233" t="s">
        <v>379</v>
      </c>
      <c r="OT5" s="118" t="s">
        <v>408</v>
      </c>
      <c r="OU5" s="118" t="s">
        <v>437</v>
      </c>
      <c r="OV5" s="118" t="s">
        <v>466</v>
      </c>
      <c r="OW5" s="118" t="s">
        <v>495</v>
      </c>
      <c r="OX5" s="118" t="s">
        <v>524</v>
      </c>
      <c r="OY5" s="118" t="s">
        <v>553</v>
      </c>
      <c r="OZ5" s="118" t="s">
        <v>582</v>
      </c>
      <c r="PA5" s="118" t="s">
        <v>611</v>
      </c>
      <c r="PB5" s="233" t="s">
        <v>380</v>
      </c>
      <c r="PC5" s="118" t="s">
        <v>409</v>
      </c>
      <c r="PD5" s="118" t="s">
        <v>438</v>
      </c>
      <c r="PE5" s="118" t="s">
        <v>467</v>
      </c>
      <c r="PF5" s="118" t="s">
        <v>496</v>
      </c>
      <c r="PG5" s="118" t="s">
        <v>525</v>
      </c>
      <c r="PH5" s="118" t="s">
        <v>554</v>
      </c>
      <c r="PI5" s="118" t="s">
        <v>583</v>
      </c>
      <c r="PJ5" s="118" t="s">
        <v>612</v>
      </c>
      <c r="PK5" s="233" t="s">
        <v>900</v>
      </c>
      <c r="PL5" s="118" t="s">
        <v>901</v>
      </c>
      <c r="PM5" s="118" t="s">
        <v>902</v>
      </c>
      <c r="PN5" s="118" t="s">
        <v>903</v>
      </c>
      <c r="PO5" s="118" t="s">
        <v>904</v>
      </c>
      <c r="PP5" s="118" t="s">
        <v>905</v>
      </c>
      <c r="PQ5" s="118" t="s">
        <v>906</v>
      </c>
      <c r="PR5" s="118" t="s">
        <v>907</v>
      </c>
      <c r="PS5" s="118" t="s">
        <v>908</v>
      </c>
      <c r="PT5" s="233" t="s">
        <v>909</v>
      </c>
      <c r="PU5" s="118" t="s">
        <v>910</v>
      </c>
      <c r="PV5" s="118" t="s">
        <v>911</v>
      </c>
      <c r="PW5" s="118" t="s">
        <v>912</v>
      </c>
      <c r="PX5" s="118" t="s">
        <v>913</v>
      </c>
      <c r="PY5" s="118" t="s">
        <v>914</v>
      </c>
      <c r="PZ5" s="118" t="s">
        <v>915</v>
      </c>
      <c r="QA5" s="118" t="s">
        <v>916</v>
      </c>
      <c r="QB5" s="118" t="s">
        <v>917</v>
      </c>
      <c r="QC5" s="233" t="s">
        <v>918</v>
      </c>
      <c r="QD5" s="118" t="s">
        <v>919</v>
      </c>
      <c r="QE5" s="118" t="s">
        <v>920</v>
      </c>
      <c r="QF5" s="118" t="s">
        <v>921</v>
      </c>
      <c r="QG5" s="118" t="s">
        <v>922</v>
      </c>
      <c r="QH5" s="118" t="s">
        <v>923</v>
      </c>
      <c r="QI5" s="118" t="s">
        <v>924</v>
      </c>
      <c r="QJ5" s="118" t="s">
        <v>925</v>
      </c>
      <c r="QK5" s="118" t="s">
        <v>613</v>
      </c>
      <c r="QL5" s="233" t="s">
        <v>926</v>
      </c>
      <c r="QM5" s="118" t="s">
        <v>927</v>
      </c>
      <c r="QN5" s="118" t="s">
        <v>928</v>
      </c>
      <c r="QO5" s="118" t="s">
        <v>929</v>
      </c>
      <c r="QP5" s="118" t="s">
        <v>930</v>
      </c>
      <c r="QQ5" s="118" t="s">
        <v>931</v>
      </c>
      <c r="QR5" s="118" t="s">
        <v>932</v>
      </c>
      <c r="QS5" s="118" t="s">
        <v>933</v>
      </c>
      <c r="QT5" s="118" t="s">
        <v>934</v>
      </c>
      <c r="QU5" s="233" t="s">
        <v>935</v>
      </c>
      <c r="QV5" s="118" t="s">
        <v>936</v>
      </c>
      <c r="QW5" s="118" t="s">
        <v>937</v>
      </c>
      <c r="QX5" s="118" t="s">
        <v>938</v>
      </c>
      <c r="QY5" s="118" t="s">
        <v>939</v>
      </c>
      <c r="QZ5" s="118" t="s">
        <v>940</v>
      </c>
      <c r="RA5" s="118" t="s">
        <v>941</v>
      </c>
      <c r="RB5" s="118" t="s">
        <v>942</v>
      </c>
      <c r="RC5" s="118" t="s">
        <v>943</v>
      </c>
      <c r="RD5" s="233" t="s">
        <v>944</v>
      </c>
      <c r="RE5" s="118" t="s">
        <v>945</v>
      </c>
      <c r="RF5" s="118" t="s">
        <v>946</v>
      </c>
      <c r="RG5" s="118" t="s">
        <v>947</v>
      </c>
      <c r="RH5" s="118" t="s">
        <v>948</v>
      </c>
      <c r="RI5" s="118" t="s">
        <v>949</v>
      </c>
      <c r="RJ5" s="118" t="s">
        <v>950</v>
      </c>
      <c r="RK5" s="118" t="s">
        <v>951</v>
      </c>
      <c r="RL5" s="118" t="s">
        <v>952</v>
      </c>
      <c r="RM5" s="233" t="s">
        <v>953</v>
      </c>
      <c r="RN5" s="118" t="s">
        <v>954</v>
      </c>
      <c r="RO5" s="118" t="s">
        <v>955</v>
      </c>
      <c r="RP5" s="118" t="s">
        <v>956</v>
      </c>
      <c r="RQ5" s="118" t="s">
        <v>957</v>
      </c>
      <c r="RR5" s="118" t="s">
        <v>958</v>
      </c>
      <c r="RS5" s="118" t="s">
        <v>959</v>
      </c>
      <c r="RT5" s="118" t="s">
        <v>960</v>
      </c>
      <c r="RU5" s="118" t="s">
        <v>961</v>
      </c>
      <c r="RV5" s="233" t="s">
        <v>962</v>
      </c>
      <c r="RW5" s="118" t="s">
        <v>963</v>
      </c>
      <c r="RX5" s="118" t="s">
        <v>964</v>
      </c>
      <c r="RY5" s="118" t="s">
        <v>965</v>
      </c>
      <c r="RZ5" s="118" t="s">
        <v>966</v>
      </c>
      <c r="SA5" s="118" t="s">
        <v>967</v>
      </c>
      <c r="SB5" s="118" t="s">
        <v>968</v>
      </c>
      <c r="SC5" s="118" t="s">
        <v>969</v>
      </c>
      <c r="SD5" s="118" t="s">
        <v>970</v>
      </c>
      <c r="SE5" s="233" t="s">
        <v>971</v>
      </c>
      <c r="SF5" s="118" t="s">
        <v>972</v>
      </c>
      <c r="SG5" s="118" t="s">
        <v>973</v>
      </c>
      <c r="SH5" s="118" t="s">
        <v>974</v>
      </c>
      <c r="SI5" s="118" t="s">
        <v>975</v>
      </c>
      <c r="SJ5" s="118" t="s">
        <v>976</v>
      </c>
      <c r="SK5" s="118" t="s">
        <v>977</v>
      </c>
      <c r="SL5" s="234" t="s">
        <v>978</v>
      </c>
      <c r="SM5" s="118" t="s">
        <v>979</v>
      </c>
      <c r="SN5" s="235" t="s">
        <v>980</v>
      </c>
      <c r="SO5" s="235"/>
      <c r="SP5" s="236"/>
      <c r="SQ5" s="237" t="s">
        <v>981</v>
      </c>
      <c r="SR5" s="237" t="s">
        <v>982</v>
      </c>
      <c r="SS5" s="238" t="s">
        <v>983</v>
      </c>
      <c r="ST5" s="205" t="s">
        <v>984</v>
      </c>
      <c r="SU5" s="205" t="s">
        <v>985</v>
      </c>
      <c r="SV5" s="205" t="s">
        <v>986</v>
      </c>
      <c r="SW5" s="205" t="s">
        <v>987</v>
      </c>
      <c r="SX5" s="205" t="s">
        <v>988</v>
      </c>
      <c r="SY5" s="205" t="s">
        <v>989</v>
      </c>
      <c r="SZ5" s="205" t="s">
        <v>990</v>
      </c>
      <c r="TA5" s="205" t="s">
        <v>991</v>
      </c>
      <c r="TB5" s="205" t="s">
        <v>614</v>
      </c>
      <c r="TC5" s="238" t="s">
        <v>992</v>
      </c>
      <c r="TD5" s="205" t="s">
        <v>993</v>
      </c>
      <c r="TE5" s="205" t="s">
        <v>994</v>
      </c>
      <c r="TF5" s="205" t="s">
        <v>995</v>
      </c>
      <c r="TG5" s="205" t="s">
        <v>996</v>
      </c>
      <c r="TH5" s="205" t="s">
        <v>997</v>
      </c>
      <c r="TI5" s="205" t="s">
        <v>998</v>
      </c>
      <c r="TJ5" s="205" t="s">
        <v>999</v>
      </c>
      <c r="TK5" s="238" t="s">
        <v>1000</v>
      </c>
      <c r="TL5" s="205" t="s">
        <v>1001</v>
      </c>
      <c r="TM5" s="205" t="s">
        <v>1002</v>
      </c>
      <c r="TN5" s="205" t="s">
        <v>1003</v>
      </c>
      <c r="TO5" s="205" t="s">
        <v>1004</v>
      </c>
      <c r="TP5" s="205" t="s">
        <v>1005</v>
      </c>
      <c r="TQ5" s="205" t="s">
        <v>1006</v>
      </c>
      <c r="TR5" s="205" t="s">
        <v>1007</v>
      </c>
      <c r="TS5" s="238" t="s">
        <v>1008</v>
      </c>
      <c r="TT5" s="205" t="s">
        <v>1009</v>
      </c>
      <c r="TU5" s="205" t="s">
        <v>1010</v>
      </c>
      <c r="TV5" s="205" t="s">
        <v>1011</v>
      </c>
      <c r="TW5" s="205" t="s">
        <v>1012</v>
      </c>
      <c r="TX5" s="205" t="s">
        <v>1013</v>
      </c>
      <c r="TY5" s="205" t="s">
        <v>1014</v>
      </c>
      <c r="TZ5" s="237" t="s">
        <v>1015</v>
      </c>
      <c r="UA5" s="237" t="s">
        <v>1016</v>
      </c>
      <c r="UB5" s="238" t="s">
        <v>1017</v>
      </c>
      <c r="UC5" s="205" t="s">
        <v>1018</v>
      </c>
      <c r="UD5"/>
      <c r="UE5" s="236"/>
      <c r="UF5" s="238" t="s">
        <v>1019</v>
      </c>
      <c r="UG5" s="205" t="s">
        <v>1020</v>
      </c>
      <c r="UH5" s="205" t="s">
        <v>1021</v>
      </c>
    </row>
    <row r="6" spans="1:554" s="280" customFormat="1" ht="34.5" customHeight="1" thickBot="1">
      <c r="A6" s="369">
        <v>490</v>
      </c>
      <c r="B6" s="369" t="s">
        <v>94</v>
      </c>
      <c r="C6" s="370" t="s">
        <v>314</v>
      </c>
      <c r="D6" s="280" t="s">
        <v>1580</v>
      </c>
      <c r="E6" s="371">
        <v>36273</v>
      </c>
      <c r="F6" s="372">
        <v>138033475</v>
      </c>
      <c r="G6" s="372" t="s">
        <v>1581</v>
      </c>
      <c r="H6" s="372" t="s">
        <v>94</v>
      </c>
      <c r="I6" s="372">
        <v>0</v>
      </c>
      <c r="J6" s="372">
        <v>0</v>
      </c>
      <c r="K6" s="372">
        <v>0</v>
      </c>
      <c r="L6" s="372">
        <v>0</v>
      </c>
      <c r="M6" s="372">
        <v>22340648</v>
      </c>
      <c r="N6" s="372">
        <v>0</v>
      </c>
      <c r="O6" s="372">
        <v>0</v>
      </c>
      <c r="P6" s="372">
        <v>0</v>
      </c>
      <c r="Q6" s="372">
        <v>0</v>
      </c>
      <c r="R6" s="372">
        <v>0</v>
      </c>
      <c r="S6" s="372">
        <v>0</v>
      </c>
      <c r="T6" s="372">
        <v>0</v>
      </c>
      <c r="U6" s="372">
        <v>0</v>
      </c>
      <c r="V6" s="372">
        <v>801452</v>
      </c>
      <c r="W6" s="372">
        <v>0</v>
      </c>
      <c r="X6" s="372">
        <v>0</v>
      </c>
      <c r="Y6" s="372">
        <v>0</v>
      </c>
      <c r="Z6" s="372">
        <v>0</v>
      </c>
      <c r="AA6" s="372">
        <v>0</v>
      </c>
      <c r="AB6" s="372">
        <v>0</v>
      </c>
      <c r="AC6" s="372">
        <v>0</v>
      </c>
      <c r="AD6" s="372">
        <v>0</v>
      </c>
      <c r="AE6" s="372">
        <v>0</v>
      </c>
      <c r="AF6" s="372">
        <v>0</v>
      </c>
      <c r="AG6" s="372">
        <v>0</v>
      </c>
      <c r="AH6" s="372">
        <v>0</v>
      </c>
      <c r="AI6" s="372">
        <v>0</v>
      </c>
      <c r="AJ6" s="372">
        <v>0</v>
      </c>
      <c r="AK6" s="372">
        <v>0</v>
      </c>
      <c r="AL6" s="372">
        <v>0</v>
      </c>
      <c r="AM6" s="372">
        <v>0</v>
      </c>
      <c r="AN6" s="372">
        <v>2553130</v>
      </c>
      <c r="AO6" s="372">
        <v>0</v>
      </c>
      <c r="AP6" s="372">
        <v>0</v>
      </c>
      <c r="AQ6" s="372">
        <v>0</v>
      </c>
      <c r="AR6" s="372">
        <v>0</v>
      </c>
      <c r="AS6" s="372">
        <v>0</v>
      </c>
      <c r="AT6" s="372">
        <v>0</v>
      </c>
      <c r="AU6" s="372">
        <v>0</v>
      </c>
      <c r="AV6" s="372">
        <v>0</v>
      </c>
      <c r="AW6" s="372">
        <v>0</v>
      </c>
      <c r="AX6" s="372">
        <v>0</v>
      </c>
      <c r="AY6" s="372">
        <v>0</v>
      </c>
      <c r="AZ6" s="372">
        <v>0</v>
      </c>
      <c r="BA6" s="372">
        <v>0</v>
      </c>
      <c r="BB6" s="372">
        <v>0</v>
      </c>
      <c r="BC6" s="372">
        <v>0</v>
      </c>
      <c r="BD6" s="372">
        <v>0</v>
      </c>
      <c r="BE6" s="372">
        <v>0</v>
      </c>
      <c r="BF6" s="372">
        <v>-404069</v>
      </c>
      <c r="BG6" s="372">
        <v>0</v>
      </c>
      <c r="BH6" s="372">
        <v>0</v>
      </c>
      <c r="BI6" s="372">
        <v>0</v>
      </c>
      <c r="BJ6" s="372">
        <v>0</v>
      </c>
      <c r="BK6" s="372">
        <v>0</v>
      </c>
      <c r="BL6" s="372">
        <v>0</v>
      </c>
      <c r="BM6" s="372">
        <v>0</v>
      </c>
      <c r="BN6" s="372">
        <v>0</v>
      </c>
      <c r="BO6" s="372">
        <v>0</v>
      </c>
      <c r="BP6" s="372">
        <v>0</v>
      </c>
      <c r="BQ6" s="372">
        <v>0</v>
      </c>
      <c r="BR6" s="372">
        <v>0</v>
      </c>
      <c r="BS6" s="372">
        <v>0</v>
      </c>
      <c r="BT6" s="372">
        <v>0</v>
      </c>
      <c r="BU6" s="372">
        <v>0</v>
      </c>
      <c r="BV6" s="372">
        <v>0</v>
      </c>
      <c r="BW6" s="372">
        <v>0</v>
      </c>
      <c r="BX6" s="372">
        <v>0</v>
      </c>
      <c r="BY6" s="372">
        <v>0</v>
      </c>
      <c r="BZ6" s="372">
        <v>0</v>
      </c>
      <c r="CA6" s="372">
        <v>0</v>
      </c>
      <c r="CB6" s="372">
        <v>0</v>
      </c>
      <c r="CC6" s="372">
        <v>0</v>
      </c>
      <c r="CD6" s="372">
        <v>0</v>
      </c>
      <c r="CE6" s="372">
        <v>0</v>
      </c>
      <c r="CF6" s="372">
        <v>0</v>
      </c>
      <c r="CG6" s="372">
        <v>0</v>
      </c>
      <c r="CH6" s="372">
        <v>0</v>
      </c>
      <c r="CI6" s="372">
        <v>0</v>
      </c>
      <c r="CJ6" s="372">
        <v>0</v>
      </c>
      <c r="CK6" s="372">
        <v>0</v>
      </c>
      <c r="CL6" s="372">
        <v>0</v>
      </c>
      <c r="CM6" s="372">
        <v>0</v>
      </c>
      <c r="CN6" s="372">
        <v>0</v>
      </c>
      <c r="CO6" s="372">
        <v>0</v>
      </c>
      <c r="CP6" s="372">
        <v>4061945</v>
      </c>
      <c r="CQ6" s="372">
        <v>1759744</v>
      </c>
      <c r="CR6" s="372">
        <v>0</v>
      </c>
      <c r="CS6" s="372">
        <v>0</v>
      </c>
      <c r="CT6" s="372">
        <v>0</v>
      </c>
      <c r="CU6" s="372">
        <v>0</v>
      </c>
      <c r="CV6" s="372">
        <v>0</v>
      </c>
      <c r="CW6" s="372">
        <v>0</v>
      </c>
      <c r="CX6" s="372">
        <v>0</v>
      </c>
      <c r="CY6" s="372">
        <v>0</v>
      </c>
      <c r="CZ6" s="372">
        <v>0</v>
      </c>
      <c r="DA6" s="372">
        <v>0</v>
      </c>
      <c r="DB6" s="372">
        <v>0</v>
      </c>
      <c r="DC6" s="372">
        <v>0</v>
      </c>
      <c r="DD6" s="372">
        <v>0</v>
      </c>
      <c r="DE6" s="372">
        <v>0</v>
      </c>
      <c r="DF6" s="372">
        <v>0</v>
      </c>
      <c r="DG6" s="372">
        <v>0</v>
      </c>
      <c r="DH6" s="372">
        <v>0</v>
      </c>
      <c r="DI6" s="372">
        <v>0</v>
      </c>
      <c r="DJ6" s="372">
        <v>0</v>
      </c>
      <c r="DK6" s="372">
        <v>0</v>
      </c>
      <c r="DL6" s="372">
        <v>0</v>
      </c>
      <c r="DM6" s="372">
        <v>0</v>
      </c>
      <c r="DN6" s="372">
        <v>0</v>
      </c>
      <c r="DO6" s="372">
        <v>0</v>
      </c>
      <c r="DP6" s="372">
        <v>0</v>
      </c>
      <c r="DQ6" s="372">
        <v>-121818</v>
      </c>
      <c r="DR6" s="372">
        <v>0</v>
      </c>
      <c r="DS6" s="372">
        <v>0</v>
      </c>
      <c r="DT6" s="372">
        <v>0</v>
      </c>
      <c r="DU6" s="372">
        <v>0</v>
      </c>
      <c r="DV6" s="372">
        <v>0</v>
      </c>
      <c r="DW6" s="372">
        <v>0</v>
      </c>
      <c r="DX6" s="372">
        <v>0</v>
      </c>
      <c r="DY6" s="372">
        <v>0</v>
      </c>
      <c r="DZ6" s="372">
        <v>0</v>
      </c>
      <c r="EA6" s="372">
        <v>-272977</v>
      </c>
      <c r="EB6" s="372">
        <v>0</v>
      </c>
      <c r="EC6" s="372">
        <v>0</v>
      </c>
      <c r="ED6" s="372">
        <v>0</v>
      </c>
      <c r="EE6" s="372">
        <v>0</v>
      </c>
      <c r="EF6" s="372">
        <v>0</v>
      </c>
      <c r="EG6" s="372">
        <v>0</v>
      </c>
      <c r="EH6" s="372">
        <v>0</v>
      </c>
      <c r="EI6" s="372">
        <v>-1742555</v>
      </c>
      <c r="EJ6" s="372">
        <v>-534719</v>
      </c>
      <c r="EK6" s="372">
        <v>0</v>
      </c>
      <c r="EL6" s="372">
        <v>0</v>
      </c>
      <c r="EM6" s="372">
        <v>0</v>
      </c>
      <c r="EN6" s="372">
        <v>0</v>
      </c>
      <c r="EO6" s="372">
        <v>0</v>
      </c>
      <c r="EP6" s="372">
        <v>0</v>
      </c>
      <c r="EQ6" s="372">
        <v>0</v>
      </c>
      <c r="ER6" s="372">
        <v>0</v>
      </c>
      <c r="ES6" s="372">
        <v>0</v>
      </c>
      <c r="ET6" s="372">
        <v>0</v>
      </c>
      <c r="EU6" s="372">
        <v>0</v>
      </c>
      <c r="EV6" s="372">
        <v>0</v>
      </c>
      <c r="EW6" s="372">
        <v>0</v>
      </c>
      <c r="EX6" s="372">
        <v>0</v>
      </c>
      <c r="EY6" s="372">
        <v>0</v>
      </c>
      <c r="EZ6" s="372">
        <v>0</v>
      </c>
      <c r="FA6" s="372">
        <v>0</v>
      </c>
      <c r="FB6" s="372">
        <v>0</v>
      </c>
      <c r="FC6" s="372">
        <v>0</v>
      </c>
      <c r="FD6" s="372">
        <v>0</v>
      </c>
      <c r="FE6" s="372">
        <v>0</v>
      </c>
      <c r="FF6" s="372">
        <v>0</v>
      </c>
      <c r="FG6" s="372">
        <v>0</v>
      </c>
      <c r="FH6" s="372">
        <v>0</v>
      </c>
      <c r="FI6" s="372">
        <v>0</v>
      </c>
      <c r="FJ6" s="372">
        <v>0</v>
      </c>
      <c r="FK6" s="372">
        <v>0</v>
      </c>
      <c r="FL6" s="372">
        <v>0</v>
      </c>
      <c r="FM6" s="372">
        <v>0</v>
      </c>
      <c r="FN6" s="372">
        <v>0</v>
      </c>
      <c r="FO6" s="372">
        <v>0</v>
      </c>
      <c r="FP6" s="372">
        <v>0</v>
      </c>
      <c r="FQ6" s="372">
        <v>0</v>
      </c>
      <c r="FR6" s="372">
        <v>0</v>
      </c>
      <c r="FS6" s="372">
        <v>0</v>
      </c>
      <c r="FT6" s="372">
        <v>0</v>
      </c>
      <c r="FU6" s="372">
        <v>0</v>
      </c>
      <c r="FV6" s="372">
        <v>0</v>
      </c>
      <c r="FW6" s="372">
        <v>0</v>
      </c>
      <c r="FX6" s="372">
        <v>0</v>
      </c>
      <c r="FY6" s="372">
        <v>0</v>
      </c>
      <c r="FZ6" s="372">
        <v>0</v>
      </c>
      <c r="GA6" s="372">
        <v>0</v>
      </c>
      <c r="GB6" s="372">
        <v>19085</v>
      </c>
      <c r="GC6" s="372">
        <v>2466678</v>
      </c>
      <c r="GD6" s="372">
        <v>531263</v>
      </c>
      <c r="GE6" s="372">
        <v>0</v>
      </c>
      <c r="GF6" s="372">
        <v>0</v>
      </c>
      <c r="GG6" s="372">
        <v>0</v>
      </c>
      <c r="GH6" s="372">
        <v>0</v>
      </c>
      <c r="GI6" s="372">
        <v>0</v>
      </c>
      <c r="GJ6" s="372">
        <v>0</v>
      </c>
      <c r="GK6" s="372">
        <v>0</v>
      </c>
      <c r="GL6" s="372">
        <v>0</v>
      </c>
      <c r="GM6" s="372">
        <v>0</v>
      </c>
      <c r="GN6" s="372">
        <v>0</v>
      </c>
      <c r="GO6" s="372">
        <v>0</v>
      </c>
      <c r="GP6" s="372">
        <v>0</v>
      </c>
      <c r="GQ6" s="372">
        <v>0</v>
      </c>
      <c r="GR6" s="372">
        <v>0</v>
      </c>
      <c r="GS6" s="372">
        <v>0</v>
      </c>
      <c r="GT6" s="372">
        <v>0</v>
      </c>
      <c r="GU6" s="372">
        <v>0</v>
      </c>
      <c r="GV6" s="372">
        <v>0</v>
      </c>
      <c r="GW6" s="372">
        <v>0</v>
      </c>
      <c r="GX6" s="372">
        <v>0</v>
      </c>
      <c r="GY6" s="372">
        <v>0</v>
      </c>
      <c r="GZ6" s="372">
        <v>0</v>
      </c>
      <c r="HA6" s="372">
        <v>0</v>
      </c>
      <c r="HB6" s="372">
        <v>0</v>
      </c>
      <c r="HC6" s="372">
        <v>-2943</v>
      </c>
      <c r="HD6" s="372">
        <v>0</v>
      </c>
      <c r="HE6" s="372">
        <v>0</v>
      </c>
      <c r="HF6" s="372">
        <v>0</v>
      </c>
      <c r="HG6" s="372">
        <v>0</v>
      </c>
      <c r="HH6" s="372">
        <v>0</v>
      </c>
      <c r="HI6" s="372">
        <v>0</v>
      </c>
      <c r="HJ6" s="372">
        <v>0</v>
      </c>
      <c r="HK6" s="372">
        <v>0</v>
      </c>
      <c r="HL6" s="372">
        <v>0</v>
      </c>
      <c r="HM6" s="372">
        <v>-300230</v>
      </c>
      <c r="HN6" s="372">
        <v>-30057</v>
      </c>
      <c r="HO6" s="372">
        <v>0</v>
      </c>
      <c r="HP6" s="372">
        <v>0</v>
      </c>
      <c r="HQ6" s="372">
        <v>0</v>
      </c>
      <c r="HR6" s="372">
        <v>0</v>
      </c>
      <c r="HS6" s="372">
        <v>0</v>
      </c>
      <c r="HT6" s="372">
        <v>0</v>
      </c>
      <c r="HU6" s="372">
        <v>-5817</v>
      </c>
      <c r="HV6" s="372">
        <v>-831939</v>
      </c>
      <c r="HW6" s="372">
        <v>-213786</v>
      </c>
      <c r="HX6" s="372">
        <v>0</v>
      </c>
      <c r="HY6" s="372">
        <v>0</v>
      </c>
      <c r="HZ6" s="372">
        <v>0</v>
      </c>
      <c r="IA6" s="372">
        <v>0</v>
      </c>
      <c r="IB6" s="372">
        <v>0</v>
      </c>
      <c r="IC6" s="372">
        <v>0</v>
      </c>
      <c r="ID6" s="372">
        <v>287458</v>
      </c>
      <c r="IE6" s="372">
        <v>-100000</v>
      </c>
      <c r="IF6" s="372">
        <v>0</v>
      </c>
      <c r="IG6" s="372">
        <v>11814169</v>
      </c>
      <c r="IH6" s="372">
        <v>0</v>
      </c>
      <c r="II6" s="372">
        <v>0</v>
      </c>
      <c r="IJ6" s="372">
        <v>0</v>
      </c>
      <c r="IK6" s="372">
        <v>0</v>
      </c>
      <c r="IL6" s="372">
        <v>0</v>
      </c>
      <c r="IM6" s="372">
        <v>17836</v>
      </c>
      <c r="IN6" s="372">
        <v>19899</v>
      </c>
      <c r="IO6" s="372">
        <v>10489</v>
      </c>
      <c r="IP6" s="372">
        <v>0</v>
      </c>
      <c r="IQ6" s="372">
        <v>0</v>
      </c>
      <c r="IR6" s="372">
        <v>0</v>
      </c>
      <c r="IS6" s="372">
        <v>0</v>
      </c>
      <c r="IT6" s="372">
        <v>0</v>
      </c>
      <c r="IU6" s="372">
        <v>0</v>
      </c>
      <c r="IV6" s="372">
        <v>0</v>
      </c>
      <c r="IW6" s="372">
        <v>0</v>
      </c>
      <c r="IX6" s="372">
        <v>0</v>
      </c>
      <c r="IY6" s="372">
        <v>0</v>
      </c>
      <c r="IZ6" s="372">
        <v>0</v>
      </c>
      <c r="JA6" s="372">
        <v>0</v>
      </c>
      <c r="JB6" s="372">
        <v>0</v>
      </c>
      <c r="JC6" s="372">
        <v>0</v>
      </c>
      <c r="JD6" s="372">
        <v>0</v>
      </c>
      <c r="JE6" s="372">
        <v>0</v>
      </c>
      <c r="JF6" s="372">
        <v>0</v>
      </c>
      <c r="JG6" s="372">
        <v>0</v>
      </c>
      <c r="JH6" s="372">
        <v>1396136</v>
      </c>
      <c r="JI6" s="372">
        <v>0</v>
      </c>
      <c r="JJ6" s="372">
        <v>0</v>
      </c>
      <c r="JK6" s="372">
        <v>0</v>
      </c>
      <c r="JL6" s="372">
        <v>0</v>
      </c>
      <c r="JM6" s="372">
        <v>0</v>
      </c>
      <c r="JN6" s="372">
        <v>0</v>
      </c>
      <c r="JO6" s="372">
        <v>0</v>
      </c>
      <c r="JP6" s="372">
        <v>0</v>
      </c>
      <c r="JQ6" s="372">
        <v>0</v>
      </c>
      <c r="JR6" s="372">
        <v>0</v>
      </c>
      <c r="JS6" s="372">
        <v>0</v>
      </c>
      <c r="JT6" s="372">
        <v>0</v>
      </c>
      <c r="JU6" s="372">
        <v>0</v>
      </c>
      <c r="JV6" s="372">
        <v>0</v>
      </c>
      <c r="JW6" s="372">
        <v>0</v>
      </c>
      <c r="JX6" s="372">
        <v>0</v>
      </c>
      <c r="JY6" s="372">
        <v>0</v>
      </c>
      <c r="JZ6" s="372">
        <v>0</v>
      </c>
      <c r="KA6" s="372">
        <v>0</v>
      </c>
      <c r="KB6" s="372">
        <v>0</v>
      </c>
      <c r="KC6" s="372">
        <v>0</v>
      </c>
      <c r="KD6" s="372">
        <v>0</v>
      </c>
      <c r="KE6" s="372">
        <v>0</v>
      </c>
      <c r="KF6" s="372">
        <v>194242</v>
      </c>
      <c r="KG6" s="372">
        <v>146410</v>
      </c>
      <c r="KH6" s="372">
        <v>9898</v>
      </c>
      <c r="KI6" s="372">
        <v>46259</v>
      </c>
      <c r="KJ6" s="372">
        <v>21940</v>
      </c>
      <c r="KK6" s="372">
        <v>0</v>
      </c>
      <c r="KL6" s="372">
        <v>0</v>
      </c>
      <c r="KM6" s="372">
        <v>0</v>
      </c>
      <c r="KN6" s="372">
        <v>2191466</v>
      </c>
      <c r="KO6" s="372">
        <v>12306422</v>
      </c>
      <c r="KP6" s="372">
        <v>792161</v>
      </c>
      <c r="KQ6" s="372">
        <v>0</v>
      </c>
      <c r="KR6" s="372">
        <v>959007</v>
      </c>
      <c r="KS6" s="372">
        <v>0</v>
      </c>
      <c r="KT6" s="372">
        <v>0</v>
      </c>
      <c r="KU6" s="372">
        <v>0</v>
      </c>
      <c r="KV6" s="372">
        <v>0</v>
      </c>
      <c r="KW6" s="372">
        <v>0</v>
      </c>
      <c r="KX6" s="372">
        <v>0</v>
      </c>
      <c r="KY6" s="372">
        <v>0</v>
      </c>
      <c r="KZ6" s="372">
        <v>0</v>
      </c>
      <c r="LA6" s="372">
        <v>0</v>
      </c>
      <c r="LB6" s="372">
        <v>0</v>
      </c>
      <c r="LC6" s="372">
        <v>0</v>
      </c>
      <c r="LD6" s="372">
        <v>0</v>
      </c>
      <c r="LE6" s="372">
        <v>0</v>
      </c>
      <c r="LF6" s="372">
        <v>0</v>
      </c>
      <c r="LG6" s="372">
        <v>121806</v>
      </c>
      <c r="LH6" s="372">
        <v>22178</v>
      </c>
      <c r="LI6" s="372">
        <v>0</v>
      </c>
      <c r="LJ6" s="372">
        <v>0</v>
      </c>
      <c r="LK6" s="372">
        <v>0</v>
      </c>
      <c r="LL6" s="372">
        <v>0</v>
      </c>
      <c r="LM6" s="372">
        <v>0</v>
      </c>
      <c r="LN6" s="372">
        <v>0</v>
      </c>
      <c r="LO6" s="372">
        <v>0</v>
      </c>
      <c r="LP6" s="372">
        <v>2032560</v>
      </c>
      <c r="LQ6" s="372">
        <v>173022</v>
      </c>
      <c r="LR6" s="372">
        <v>0</v>
      </c>
      <c r="LS6" s="372">
        <v>0</v>
      </c>
      <c r="LT6" s="372">
        <v>0</v>
      </c>
      <c r="LU6" s="372">
        <v>0</v>
      </c>
      <c r="LV6" s="372">
        <v>0</v>
      </c>
      <c r="LW6" s="372">
        <v>0</v>
      </c>
      <c r="LX6" s="372">
        <v>0</v>
      </c>
      <c r="LY6" s="372">
        <v>1159349</v>
      </c>
      <c r="LZ6" s="372">
        <v>60264</v>
      </c>
      <c r="MA6" s="372">
        <v>0</v>
      </c>
      <c r="MB6" s="372">
        <v>295255</v>
      </c>
      <c r="MC6" s="372">
        <v>0</v>
      </c>
      <c r="MD6" s="372">
        <v>0</v>
      </c>
      <c r="ME6" s="372">
        <v>0</v>
      </c>
      <c r="MF6" s="372">
        <v>0</v>
      </c>
      <c r="MG6" s="372">
        <v>0</v>
      </c>
      <c r="MH6" s="372">
        <v>3545809</v>
      </c>
      <c r="MI6" s="372">
        <v>1079972</v>
      </c>
      <c r="MJ6" s="372">
        <v>0</v>
      </c>
      <c r="MK6" s="372">
        <v>29818</v>
      </c>
      <c r="ML6" s="372">
        <v>0</v>
      </c>
      <c r="MM6" s="372">
        <v>0</v>
      </c>
      <c r="MN6" s="372">
        <v>0</v>
      </c>
      <c r="MO6" s="372">
        <v>0</v>
      </c>
      <c r="MP6" s="372">
        <v>0</v>
      </c>
      <c r="MQ6" s="372">
        <v>1394510</v>
      </c>
      <c r="MR6" s="372">
        <v>1204499</v>
      </c>
      <c r="MS6" s="372">
        <v>0</v>
      </c>
      <c r="MT6" s="372">
        <v>35938</v>
      </c>
      <c r="MU6" s="372">
        <v>0</v>
      </c>
      <c r="MV6" s="372">
        <v>0</v>
      </c>
      <c r="MW6" s="372">
        <v>0</v>
      </c>
      <c r="MX6" s="372">
        <v>0</v>
      </c>
      <c r="MY6" s="372">
        <v>0</v>
      </c>
      <c r="MZ6" s="372">
        <v>0</v>
      </c>
      <c r="NA6" s="372">
        <v>0</v>
      </c>
      <c r="NB6" s="372">
        <v>0</v>
      </c>
      <c r="NC6" s="372">
        <v>8083149</v>
      </c>
      <c r="ND6" s="372">
        <v>0</v>
      </c>
      <c r="NE6" s="372">
        <v>0</v>
      </c>
      <c r="NF6" s="372">
        <v>0</v>
      </c>
      <c r="NG6" s="372">
        <v>0</v>
      </c>
      <c r="NH6" s="372">
        <v>0</v>
      </c>
      <c r="NI6" s="372">
        <v>0</v>
      </c>
      <c r="NJ6" s="372">
        <v>0</v>
      </c>
      <c r="NK6" s="372">
        <v>460865</v>
      </c>
      <c r="NL6" s="372">
        <v>0</v>
      </c>
      <c r="NM6" s="372">
        <v>0</v>
      </c>
      <c r="NN6" s="372">
        <v>0</v>
      </c>
      <c r="NO6" s="372">
        <v>0</v>
      </c>
      <c r="NP6" s="372">
        <v>0</v>
      </c>
      <c r="NQ6" s="372">
        <v>0</v>
      </c>
      <c r="NR6" s="372">
        <v>2660058</v>
      </c>
      <c r="NS6" s="372">
        <v>5000</v>
      </c>
      <c r="NT6" s="372">
        <v>0</v>
      </c>
      <c r="NU6" s="372">
        <v>668346</v>
      </c>
      <c r="NV6" s="372">
        <v>0</v>
      </c>
      <c r="NW6" s="372">
        <v>0</v>
      </c>
      <c r="NX6" s="372">
        <v>0</v>
      </c>
      <c r="NY6" s="372">
        <v>0</v>
      </c>
      <c r="NZ6" s="372">
        <v>0</v>
      </c>
      <c r="OA6" s="372">
        <v>165912</v>
      </c>
      <c r="OB6" s="372">
        <v>383</v>
      </c>
      <c r="OC6" s="372">
        <v>0</v>
      </c>
      <c r="OD6" s="372">
        <v>278100</v>
      </c>
      <c r="OE6" s="372">
        <v>-393430</v>
      </c>
      <c r="OF6" s="372">
        <v>0</v>
      </c>
      <c r="OG6" s="372">
        <v>315798</v>
      </c>
      <c r="OH6" s="372">
        <v>0</v>
      </c>
      <c r="OI6" s="372">
        <v>0</v>
      </c>
      <c r="OJ6" s="372">
        <v>0</v>
      </c>
      <c r="OK6" s="372">
        <v>0</v>
      </c>
      <c r="OL6" s="372">
        <v>0</v>
      </c>
      <c r="OM6" s="372">
        <v>0</v>
      </c>
      <c r="ON6" s="372">
        <v>0</v>
      </c>
      <c r="OO6" s="372">
        <v>0</v>
      </c>
      <c r="OP6" s="372">
        <v>0</v>
      </c>
      <c r="OQ6" s="372">
        <v>0</v>
      </c>
      <c r="OR6" s="372">
        <v>0</v>
      </c>
      <c r="OS6" s="372">
        <v>-2615696</v>
      </c>
      <c r="OT6" s="372">
        <v>109930</v>
      </c>
      <c r="OU6" s="372">
        <v>-12000</v>
      </c>
      <c r="OV6" s="372">
        <v>19806</v>
      </c>
      <c r="OW6" s="372">
        <v>42912</v>
      </c>
      <c r="OX6" s="372">
        <v>0</v>
      </c>
      <c r="OY6" s="372">
        <v>315798</v>
      </c>
      <c r="OZ6" s="372">
        <v>0</v>
      </c>
      <c r="PA6" s="372">
        <v>3313598</v>
      </c>
      <c r="PB6" s="372">
        <v>0</v>
      </c>
      <c r="PC6" s="372">
        <v>0</v>
      </c>
      <c r="PD6" s="372">
        <v>0</v>
      </c>
      <c r="PE6" s="372">
        <v>0</v>
      </c>
      <c r="PF6" s="372">
        <v>0</v>
      </c>
      <c r="PG6" s="372">
        <v>0</v>
      </c>
      <c r="PH6" s="372">
        <v>0</v>
      </c>
      <c r="PI6" s="372">
        <v>0</v>
      </c>
      <c r="PJ6" s="372">
        <v>0</v>
      </c>
      <c r="PK6" s="372">
        <v>-1294750</v>
      </c>
      <c r="PL6" s="372">
        <v>0</v>
      </c>
      <c r="PM6" s="372">
        <v>0</v>
      </c>
      <c r="PN6" s="372">
        <v>0</v>
      </c>
      <c r="PO6" s="372">
        <v>0</v>
      </c>
      <c r="PP6" s="372">
        <v>0</v>
      </c>
      <c r="PQ6" s="372">
        <v>0</v>
      </c>
      <c r="PR6" s="372">
        <v>0</v>
      </c>
      <c r="PS6" s="372">
        <v>0</v>
      </c>
      <c r="PT6" s="372">
        <v>0</v>
      </c>
      <c r="PU6" s="372">
        <v>0</v>
      </c>
      <c r="PV6" s="372">
        <v>0</v>
      </c>
      <c r="PW6" s="372">
        <v>0</v>
      </c>
      <c r="PX6" s="372">
        <v>0</v>
      </c>
      <c r="PY6" s="372">
        <v>0</v>
      </c>
      <c r="PZ6" s="372">
        <v>0</v>
      </c>
      <c r="QA6" s="372">
        <v>0</v>
      </c>
      <c r="QB6" s="372">
        <v>0</v>
      </c>
      <c r="QC6" s="372">
        <v>0</v>
      </c>
      <c r="QD6" s="372">
        <v>0</v>
      </c>
      <c r="QE6" s="372">
        <v>0</v>
      </c>
      <c r="QF6" s="372">
        <v>0</v>
      </c>
      <c r="QG6" s="372">
        <v>0</v>
      </c>
      <c r="QH6" s="372">
        <v>0</v>
      </c>
      <c r="QI6" s="372">
        <v>0</v>
      </c>
      <c r="QJ6" s="372">
        <v>0</v>
      </c>
      <c r="QK6" s="372">
        <v>0</v>
      </c>
      <c r="QL6" s="372">
        <v>0</v>
      </c>
      <c r="QM6" s="372">
        <v>0</v>
      </c>
      <c r="QN6" s="372">
        <v>0</v>
      </c>
      <c r="QO6" s="372">
        <v>0</v>
      </c>
      <c r="QP6" s="372">
        <v>0</v>
      </c>
      <c r="QQ6" s="372">
        <v>0</v>
      </c>
      <c r="QR6" s="372">
        <v>0</v>
      </c>
      <c r="QS6" s="372">
        <v>0</v>
      </c>
      <c r="QT6" s="372">
        <v>0</v>
      </c>
      <c r="QU6" s="372">
        <v>0</v>
      </c>
      <c r="QV6" s="372">
        <v>0</v>
      </c>
      <c r="QW6" s="372">
        <v>0</v>
      </c>
      <c r="QX6" s="372">
        <v>0</v>
      </c>
      <c r="QY6" s="372">
        <v>0</v>
      </c>
      <c r="QZ6" s="372">
        <v>0</v>
      </c>
      <c r="RA6" s="372">
        <v>0</v>
      </c>
      <c r="RB6" s="372">
        <v>0</v>
      </c>
      <c r="RC6" s="372">
        <v>-2626276</v>
      </c>
      <c r="RD6" s="372">
        <v>0</v>
      </c>
      <c r="RE6" s="372">
        <v>0</v>
      </c>
      <c r="RF6" s="372">
        <v>0</v>
      </c>
      <c r="RG6" s="372">
        <v>0</v>
      </c>
      <c r="RH6" s="372">
        <v>0</v>
      </c>
      <c r="RI6" s="372">
        <v>0</v>
      </c>
      <c r="RJ6" s="372">
        <v>0</v>
      </c>
      <c r="RK6" s="372">
        <v>0</v>
      </c>
      <c r="RL6" s="372">
        <v>0</v>
      </c>
      <c r="RM6" s="372">
        <v>0</v>
      </c>
      <c r="RN6" s="372">
        <v>0</v>
      </c>
      <c r="RO6" s="372">
        <v>0</v>
      </c>
      <c r="RP6" s="372">
        <v>0</v>
      </c>
      <c r="RQ6" s="372">
        <v>0</v>
      </c>
      <c r="RR6" s="372">
        <v>0</v>
      </c>
      <c r="RS6" s="372">
        <v>0</v>
      </c>
      <c r="RT6" s="372">
        <v>0</v>
      </c>
      <c r="RU6" s="372">
        <v>0</v>
      </c>
      <c r="RV6" s="372">
        <v>0</v>
      </c>
      <c r="RW6" s="372">
        <v>0</v>
      </c>
      <c r="RX6" s="372">
        <v>0</v>
      </c>
      <c r="RY6" s="372">
        <v>0</v>
      </c>
      <c r="RZ6" s="372">
        <v>0</v>
      </c>
      <c r="SA6" s="372">
        <v>0</v>
      </c>
      <c r="SB6" s="372">
        <v>0</v>
      </c>
      <c r="SC6" s="372">
        <v>0</v>
      </c>
      <c r="SD6" s="372">
        <v>0</v>
      </c>
      <c r="SE6" s="372">
        <v>0</v>
      </c>
      <c r="SF6" s="372">
        <v>0</v>
      </c>
      <c r="SG6" s="372">
        <v>0</v>
      </c>
      <c r="SH6" s="372">
        <v>0</v>
      </c>
      <c r="SI6" s="372">
        <v>0</v>
      </c>
      <c r="SJ6" s="372">
        <v>0</v>
      </c>
      <c r="SK6" s="372">
        <v>0</v>
      </c>
      <c r="SL6" s="372">
        <v>0</v>
      </c>
      <c r="SM6" s="372">
        <v>0</v>
      </c>
      <c r="SN6" s="372">
        <v>6329877</v>
      </c>
      <c r="SO6" s="372">
        <v>0</v>
      </c>
      <c r="SP6" s="372">
        <v>0</v>
      </c>
      <c r="SQ6" s="372">
        <v>8838715</v>
      </c>
      <c r="SR6" s="372">
        <v>-4056841</v>
      </c>
      <c r="SS6" s="372">
        <v>621046</v>
      </c>
      <c r="ST6" s="372">
        <v>0</v>
      </c>
      <c r="SU6" s="372">
        <v>0</v>
      </c>
      <c r="SV6" s="372">
        <v>0</v>
      </c>
      <c r="SW6" s="372">
        <v>371697</v>
      </c>
      <c r="SX6" s="372">
        <v>308223</v>
      </c>
      <c r="SY6" s="372">
        <v>2032438</v>
      </c>
      <c r="SZ6" s="372">
        <v>0</v>
      </c>
      <c r="TA6" s="372">
        <v>0</v>
      </c>
      <c r="TB6" s="372">
        <v>0</v>
      </c>
      <c r="TC6" s="372">
        <v>0</v>
      </c>
      <c r="TD6" s="372">
        <v>0</v>
      </c>
      <c r="TE6" s="372">
        <v>0</v>
      </c>
      <c r="TF6" s="372">
        <v>0</v>
      </c>
      <c r="TG6" s="372">
        <v>0</v>
      </c>
      <c r="TH6" s="372">
        <v>0</v>
      </c>
      <c r="TI6" s="372">
        <v>0</v>
      </c>
      <c r="TJ6" s="372">
        <v>0</v>
      </c>
      <c r="TK6" s="372">
        <v>0</v>
      </c>
      <c r="TL6" s="372">
        <v>0</v>
      </c>
      <c r="TM6" s="372">
        <v>0</v>
      </c>
      <c r="TN6" s="372">
        <v>0</v>
      </c>
      <c r="TO6" s="372">
        <v>0</v>
      </c>
      <c r="TP6" s="372">
        <v>0</v>
      </c>
      <c r="TQ6" s="372">
        <v>0</v>
      </c>
      <c r="TR6" s="372">
        <v>0</v>
      </c>
      <c r="TS6" s="372">
        <v>14057590</v>
      </c>
      <c r="TT6" s="372">
        <v>0</v>
      </c>
      <c r="TU6" s="372">
        <v>143984</v>
      </c>
      <c r="TV6" s="372">
        <v>2205582</v>
      </c>
      <c r="TW6" s="372">
        <v>1514868</v>
      </c>
      <c r="TX6" s="372">
        <v>4655599</v>
      </c>
      <c r="TY6" s="372">
        <v>2634947</v>
      </c>
      <c r="TZ6" s="372">
        <v>8083149</v>
      </c>
      <c r="UA6" s="372">
        <v>460865</v>
      </c>
      <c r="UB6" s="372">
        <v>8956153</v>
      </c>
      <c r="UC6" s="372">
        <v>0</v>
      </c>
      <c r="UD6" s="372">
        <v>0</v>
      </c>
      <c r="UE6" s="372">
        <v>0</v>
      </c>
      <c r="UF6" s="372" t="s">
        <v>1590</v>
      </c>
      <c r="UG6" s="372" t="s">
        <v>1591</v>
      </c>
      <c r="UH6" s="372" t="s">
        <v>1592</v>
      </c>
    </row>
    <row r="7" spans="1:554" s="280" customFormat="1" ht="31.5" customHeight="1" thickBot="1">
      <c r="A7" s="373">
        <v>500</v>
      </c>
      <c r="B7" s="374" t="s">
        <v>96</v>
      </c>
      <c r="C7" s="375" t="s">
        <v>316</v>
      </c>
      <c r="D7" s="280" t="s">
        <v>1580</v>
      </c>
      <c r="E7" s="371">
        <v>23582</v>
      </c>
      <c r="F7" s="372">
        <v>109507982</v>
      </c>
      <c r="G7" s="372" t="s">
        <v>1581</v>
      </c>
      <c r="H7" s="372" t="s">
        <v>96</v>
      </c>
      <c r="I7" s="372">
        <v>0</v>
      </c>
      <c r="J7" s="372">
        <v>0</v>
      </c>
      <c r="K7" s="372">
        <v>0</v>
      </c>
      <c r="L7" s="372">
        <v>0</v>
      </c>
      <c r="M7" s="372">
        <v>15246265</v>
      </c>
      <c r="N7" s="372">
        <v>0</v>
      </c>
      <c r="O7" s="372">
        <v>0</v>
      </c>
      <c r="P7" s="372">
        <v>0</v>
      </c>
      <c r="Q7" s="372">
        <v>0</v>
      </c>
      <c r="R7" s="372">
        <v>0</v>
      </c>
      <c r="S7" s="372">
        <v>0</v>
      </c>
      <c r="T7" s="372">
        <v>0</v>
      </c>
      <c r="U7" s="372">
        <v>0</v>
      </c>
      <c r="V7" s="372">
        <v>262253</v>
      </c>
      <c r="W7" s="372">
        <v>0</v>
      </c>
      <c r="X7" s="372">
        <v>0</v>
      </c>
      <c r="Y7" s="372">
        <v>675993</v>
      </c>
      <c r="Z7" s="372">
        <v>0</v>
      </c>
      <c r="AA7" s="372">
        <v>0</v>
      </c>
      <c r="AB7" s="372">
        <v>0</v>
      </c>
      <c r="AC7" s="372">
        <v>0</v>
      </c>
      <c r="AD7" s="372">
        <v>0</v>
      </c>
      <c r="AE7" s="372">
        <v>0</v>
      </c>
      <c r="AF7" s="372">
        <v>0</v>
      </c>
      <c r="AG7" s="372">
        <v>0</v>
      </c>
      <c r="AH7" s="372">
        <v>0</v>
      </c>
      <c r="AI7" s="372">
        <v>0</v>
      </c>
      <c r="AJ7" s="372">
        <v>0</v>
      </c>
      <c r="AK7" s="372">
        <v>0</v>
      </c>
      <c r="AL7" s="372">
        <v>0</v>
      </c>
      <c r="AM7" s="372">
        <v>0</v>
      </c>
      <c r="AN7" s="372">
        <v>1488396</v>
      </c>
      <c r="AO7" s="372">
        <v>0</v>
      </c>
      <c r="AP7" s="372">
        <v>0</v>
      </c>
      <c r="AQ7" s="372">
        <v>0</v>
      </c>
      <c r="AR7" s="372">
        <v>0</v>
      </c>
      <c r="AS7" s="372">
        <v>0</v>
      </c>
      <c r="AT7" s="372">
        <v>0</v>
      </c>
      <c r="AU7" s="372">
        <v>0</v>
      </c>
      <c r="AV7" s="372">
        <v>0</v>
      </c>
      <c r="AW7" s="372">
        <v>0</v>
      </c>
      <c r="AX7" s="372">
        <v>0</v>
      </c>
      <c r="AY7" s="372">
        <v>0</v>
      </c>
      <c r="AZ7" s="372">
        <v>0</v>
      </c>
      <c r="BA7" s="372">
        <v>0</v>
      </c>
      <c r="BB7" s="372">
        <v>0</v>
      </c>
      <c r="BC7" s="372">
        <v>0</v>
      </c>
      <c r="BD7" s="372">
        <v>0</v>
      </c>
      <c r="BE7" s="372">
        <v>0</v>
      </c>
      <c r="BF7" s="372">
        <v>-1689928</v>
      </c>
      <c r="BG7" s="372">
        <v>0</v>
      </c>
      <c r="BH7" s="372">
        <v>0</v>
      </c>
      <c r="BI7" s="372">
        <v>0</v>
      </c>
      <c r="BJ7" s="372">
        <v>0</v>
      </c>
      <c r="BK7" s="372">
        <v>0</v>
      </c>
      <c r="BL7" s="372">
        <v>0</v>
      </c>
      <c r="BM7" s="372">
        <v>0</v>
      </c>
      <c r="BN7" s="372">
        <v>0</v>
      </c>
      <c r="BO7" s="372">
        <v>0</v>
      </c>
      <c r="BP7" s="372">
        <v>0</v>
      </c>
      <c r="BQ7" s="372">
        <v>0</v>
      </c>
      <c r="BR7" s="372">
        <v>0</v>
      </c>
      <c r="BS7" s="372">
        <v>0</v>
      </c>
      <c r="BT7" s="372">
        <v>0</v>
      </c>
      <c r="BU7" s="372">
        <v>0</v>
      </c>
      <c r="BV7" s="372">
        <v>0</v>
      </c>
      <c r="BW7" s="372">
        <v>0</v>
      </c>
      <c r="BX7" s="372">
        <v>0</v>
      </c>
      <c r="BY7" s="372">
        <v>0</v>
      </c>
      <c r="BZ7" s="372">
        <v>0</v>
      </c>
      <c r="CA7" s="372">
        <v>0</v>
      </c>
      <c r="CB7" s="372">
        <v>0</v>
      </c>
      <c r="CC7" s="372">
        <v>0</v>
      </c>
      <c r="CD7" s="372">
        <v>0</v>
      </c>
      <c r="CE7" s="372">
        <v>0</v>
      </c>
      <c r="CF7" s="372">
        <v>0</v>
      </c>
      <c r="CG7" s="372">
        <v>0</v>
      </c>
      <c r="CH7" s="372">
        <v>0</v>
      </c>
      <c r="CI7" s="372">
        <v>0</v>
      </c>
      <c r="CJ7" s="372">
        <v>0</v>
      </c>
      <c r="CK7" s="372">
        <v>0</v>
      </c>
      <c r="CL7" s="372">
        <v>0</v>
      </c>
      <c r="CM7" s="372">
        <v>0</v>
      </c>
      <c r="CN7" s="372">
        <v>0</v>
      </c>
      <c r="CO7" s="372">
        <v>0</v>
      </c>
      <c r="CP7" s="372">
        <v>2304061</v>
      </c>
      <c r="CQ7" s="372">
        <v>1033162</v>
      </c>
      <c r="CR7" s="372">
        <v>0</v>
      </c>
      <c r="CS7" s="372">
        <v>0</v>
      </c>
      <c r="CT7" s="372">
        <v>0</v>
      </c>
      <c r="CU7" s="372">
        <v>0</v>
      </c>
      <c r="CV7" s="372">
        <v>0</v>
      </c>
      <c r="CW7" s="372">
        <v>0</v>
      </c>
      <c r="CX7" s="372">
        <v>0</v>
      </c>
      <c r="CY7" s="372">
        <v>0</v>
      </c>
      <c r="CZ7" s="372">
        <v>0</v>
      </c>
      <c r="DA7" s="372">
        <v>0</v>
      </c>
      <c r="DB7" s="372">
        <v>0</v>
      </c>
      <c r="DC7" s="372">
        <v>0</v>
      </c>
      <c r="DD7" s="372">
        <v>0</v>
      </c>
      <c r="DE7" s="372">
        <v>0</v>
      </c>
      <c r="DF7" s="372">
        <v>0</v>
      </c>
      <c r="DG7" s="372">
        <v>0</v>
      </c>
      <c r="DH7" s="372">
        <v>0</v>
      </c>
      <c r="DI7" s="372">
        <v>0</v>
      </c>
      <c r="DJ7" s="372">
        <v>0</v>
      </c>
      <c r="DK7" s="372">
        <v>0</v>
      </c>
      <c r="DL7" s="372">
        <v>0</v>
      </c>
      <c r="DM7" s="372">
        <v>0</v>
      </c>
      <c r="DN7" s="372">
        <v>0</v>
      </c>
      <c r="DO7" s="372">
        <v>0</v>
      </c>
      <c r="DP7" s="372">
        <v>0</v>
      </c>
      <c r="DQ7" s="372">
        <v>-102219</v>
      </c>
      <c r="DR7" s="372">
        <v>-28008</v>
      </c>
      <c r="DS7" s="372">
        <v>0</v>
      </c>
      <c r="DT7" s="372">
        <v>0</v>
      </c>
      <c r="DU7" s="372">
        <v>0</v>
      </c>
      <c r="DV7" s="372">
        <v>0</v>
      </c>
      <c r="DW7" s="372">
        <v>0</v>
      </c>
      <c r="DX7" s="372">
        <v>0</v>
      </c>
      <c r="DY7" s="372">
        <v>0</v>
      </c>
      <c r="DZ7" s="372">
        <v>0</v>
      </c>
      <c r="EA7" s="372">
        <v>0</v>
      </c>
      <c r="EB7" s="372">
        <v>0</v>
      </c>
      <c r="EC7" s="372">
        <v>0</v>
      </c>
      <c r="ED7" s="372">
        <v>0</v>
      </c>
      <c r="EE7" s="372">
        <v>0</v>
      </c>
      <c r="EF7" s="372">
        <v>0</v>
      </c>
      <c r="EG7" s="372">
        <v>0</v>
      </c>
      <c r="EH7" s="372">
        <v>0</v>
      </c>
      <c r="EI7" s="372">
        <v>-1385304</v>
      </c>
      <c r="EJ7" s="372">
        <v>-142962</v>
      </c>
      <c r="EK7" s="372">
        <v>0</v>
      </c>
      <c r="EL7" s="372">
        <v>0</v>
      </c>
      <c r="EM7" s="372">
        <v>0</v>
      </c>
      <c r="EN7" s="372">
        <v>0</v>
      </c>
      <c r="EO7" s="372">
        <v>0</v>
      </c>
      <c r="EP7" s="372">
        <v>0</v>
      </c>
      <c r="EQ7" s="372">
        <v>0</v>
      </c>
      <c r="ER7" s="372">
        <v>0</v>
      </c>
      <c r="ES7" s="372">
        <v>0</v>
      </c>
      <c r="ET7" s="372">
        <v>0</v>
      </c>
      <c r="EU7" s="372">
        <v>0</v>
      </c>
      <c r="EV7" s="372">
        <v>0</v>
      </c>
      <c r="EW7" s="372">
        <v>0</v>
      </c>
      <c r="EX7" s="372">
        <v>0</v>
      </c>
      <c r="EY7" s="372">
        <v>0</v>
      </c>
      <c r="EZ7" s="372">
        <v>0</v>
      </c>
      <c r="FA7" s="372">
        <v>0</v>
      </c>
      <c r="FB7" s="372">
        <v>0</v>
      </c>
      <c r="FC7" s="372">
        <v>0</v>
      </c>
      <c r="FD7" s="372">
        <v>0</v>
      </c>
      <c r="FE7" s="372">
        <v>0</v>
      </c>
      <c r="FF7" s="372">
        <v>0</v>
      </c>
      <c r="FG7" s="372">
        <v>0</v>
      </c>
      <c r="FH7" s="372">
        <v>0</v>
      </c>
      <c r="FI7" s="372">
        <v>0</v>
      </c>
      <c r="FJ7" s="372">
        <v>0</v>
      </c>
      <c r="FK7" s="372">
        <v>0</v>
      </c>
      <c r="FL7" s="372">
        <v>0</v>
      </c>
      <c r="FM7" s="372">
        <v>0</v>
      </c>
      <c r="FN7" s="372">
        <v>0</v>
      </c>
      <c r="FO7" s="372">
        <v>0</v>
      </c>
      <c r="FP7" s="372">
        <v>0</v>
      </c>
      <c r="FQ7" s="372">
        <v>0</v>
      </c>
      <c r="FR7" s="372">
        <v>0</v>
      </c>
      <c r="FS7" s="372">
        <v>0</v>
      </c>
      <c r="FT7" s="372">
        <v>0</v>
      </c>
      <c r="FU7" s="372">
        <v>0</v>
      </c>
      <c r="FV7" s="372">
        <v>0</v>
      </c>
      <c r="FW7" s="372">
        <v>0</v>
      </c>
      <c r="FX7" s="372">
        <v>0</v>
      </c>
      <c r="FY7" s="372">
        <v>0</v>
      </c>
      <c r="FZ7" s="372">
        <v>0</v>
      </c>
      <c r="GA7" s="372">
        <v>0</v>
      </c>
      <c r="GB7" s="372">
        <v>874728</v>
      </c>
      <c r="GC7" s="372">
        <v>2188715</v>
      </c>
      <c r="GD7" s="372">
        <v>243297</v>
      </c>
      <c r="GE7" s="372">
        <v>0</v>
      </c>
      <c r="GF7" s="372">
        <v>0</v>
      </c>
      <c r="GG7" s="372">
        <v>0</v>
      </c>
      <c r="GH7" s="372">
        <v>0</v>
      </c>
      <c r="GI7" s="372">
        <v>0</v>
      </c>
      <c r="GJ7" s="372">
        <v>0</v>
      </c>
      <c r="GK7" s="372">
        <v>0</v>
      </c>
      <c r="GL7" s="372">
        <v>0</v>
      </c>
      <c r="GM7" s="372">
        <v>0</v>
      </c>
      <c r="GN7" s="372">
        <v>0</v>
      </c>
      <c r="GO7" s="372">
        <v>0</v>
      </c>
      <c r="GP7" s="372">
        <v>0</v>
      </c>
      <c r="GQ7" s="372">
        <v>0</v>
      </c>
      <c r="GR7" s="372">
        <v>0</v>
      </c>
      <c r="GS7" s="372">
        <v>0</v>
      </c>
      <c r="GT7" s="372">
        <v>0</v>
      </c>
      <c r="GU7" s="372">
        <v>0</v>
      </c>
      <c r="GV7" s="372">
        <v>0</v>
      </c>
      <c r="GW7" s="372">
        <v>0</v>
      </c>
      <c r="GX7" s="372">
        <v>0</v>
      </c>
      <c r="GY7" s="372">
        <v>0</v>
      </c>
      <c r="GZ7" s="372">
        <v>0</v>
      </c>
      <c r="HA7" s="372">
        <v>0</v>
      </c>
      <c r="HB7" s="372">
        <v>0</v>
      </c>
      <c r="HC7" s="372">
        <v>-1080</v>
      </c>
      <c r="HD7" s="372">
        <v>-39426</v>
      </c>
      <c r="HE7" s="372">
        <v>-2892</v>
      </c>
      <c r="HF7" s="372">
        <v>0</v>
      </c>
      <c r="HG7" s="372">
        <v>0</v>
      </c>
      <c r="HH7" s="372">
        <v>0</v>
      </c>
      <c r="HI7" s="372">
        <v>0</v>
      </c>
      <c r="HJ7" s="372">
        <v>0</v>
      </c>
      <c r="HK7" s="372">
        <v>0</v>
      </c>
      <c r="HL7" s="372">
        <v>0</v>
      </c>
      <c r="HM7" s="372">
        <v>0</v>
      </c>
      <c r="HN7" s="372">
        <v>0</v>
      </c>
      <c r="HO7" s="372">
        <v>0</v>
      </c>
      <c r="HP7" s="372">
        <v>0</v>
      </c>
      <c r="HQ7" s="372">
        <v>0</v>
      </c>
      <c r="HR7" s="372">
        <v>0</v>
      </c>
      <c r="HS7" s="372">
        <v>0</v>
      </c>
      <c r="HT7" s="372">
        <v>0</v>
      </c>
      <c r="HU7" s="372">
        <v>-324704</v>
      </c>
      <c r="HV7" s="372">
        <v>-322768</v>
      </c>
      <c r="HW7" s="372">
        <v>-16888</v>
      </c>
      <c r="HX7" s="372">
        <v>0</v>
      </c>
      <c r="HY7" s="372">
        <v>0</v>
      </c>
      <c r="HZ7" s="372">
        <v>0</v>
      </c>
      <c r="IA7" s="372">
        <v>0</v>
      </c>
      <c r="IB7" s="372">
        <v>0</v>
      </c>
      <c r="IC7" s="372">
        <v>0</v>
      </c>
      <c r="ID7" s="372">
        <v>0</v>
      </c>
      <c r="IE7" s="372">
        <v>0</v>
      </c>
      <c r="IF7" s="372">
        <v>0</v>
      </c>
      <c r="IG7" s="372">
        <v>10266404</v>
      </c>
      <c r="IH7" s="372">
        <v>0</v>
      </c>
      <c r="II7" s="372">
        <v>0</v>
      </c>
      <c r="IJ7" s="372">
        <v>-755480</v>
      </c>
      <c r="IK7" s="372">
        <v>0</v>
      </c>
      <c r="IL7" s="372">
        <v>0</v>
      </c>
      <c r="IM7" s="372">
        <v>15820</v>
      </c>
      <c r="IN7" s="372">
        <v>452597</v>
      </c>
      <c r="IO7" s="372">
        <v>875</v>
      </c>
      <c r="IP7" s="372">
        <v>-5116</v>
      </c>
      <c r="IQ7" s="372">
        <v>0</v>
      </c>
      <c r="IR7" s="372">
        <v>0</v>
      </c>
      <c r="IS7" s="372">
        <v>20</v>
      </c>
      <c r="IT7" s="372">
        <v>0</v>
      </c>
      <c r="IU7" s="372">
        <v>0</v>
      </c>
      <c r="IV7" s="372">
        <v>0</v>
      </c>
      <c r="IW7" s="372">
        <v>0</v>
      </c>
      <c r="IX7" s="372">
        <v>0</v>
      </c>
      <c r="IY7" s="372">
        <v>0</v>
      </c>
      <c r="IZ7" s="372">
        <v>0</v>
      </c>
      <c r="JA7" s="372">
        <v>0</v>
      </c>
      <c r="JB7" s="372">
        <v>0</v>
      </c>
      <c r="JC7" s="372">
        <v>0</v>
      </c>
      <c r="JD7" s="372">
        <v>0</v>
      </c>
      <c r="JE7" s="372">
        <v>0</v>
      </c>
      <c r="JF7" s="372">
        <v>645</v>
      </c>
      <c r="JG7" s="372">
        <v>0</v>
      </c>
      <c r="JH7" s="372">
        <v>408316</v>
      </c>
      <c r="JI7" s="372">
        <v>0</v>
      </c>
      <c r="JJ7" s="372">
        <v>0</v>
      </c>
      <c r="JK7" s="372">
        <v>0</v>
      </c>
      <c r="JL7" s="372">
        <v>0</v>
      </c>
      <c r="JM7" s="372">
        <v>0</v>
      </c>
      <c r="JN7" s="372">
        <v>0</v>
      </c>
      <c r="JO7" s="372">
        <v>65967</v>
      </c>
      <c r="JP7" s="372">
        <v>121840</v>
      </c>
      <c r="JQ7" s="372">
        <v>800000</v>
      </c>
      <c r="JR7" s="372">
        <v>0</v>
      </c>
      <c r="JS7" s="372">
        <v>0</v>
      </c>
      <c r="JT7" s="372">
        <v>0</v>
      </c>
      <c r="JU7" s="372">
        <v>0</v>
      </c>
      <c r="JV7" s="372">
        <v>0</v>
      </c>
      <c r="JW7" s="372">
        <v>0</v>
      </c>
      <c r="JX7" s="372">
        <v>0</v>
      </c>
      <c r="JY7" s="372">
        <v>0</v>
      </c>
      <c r="JZ7" s="372">
        <v>0</v>
      </c>
      <c r="KA7" s="372">
        <v>0</v>
      </c>
      <c r="KB7" s="372">
        <v>0</v>
      </c>
      <c r="KC7" s="372">
        <v>0</v>
      </c>
      <c r="KD7" s="372">
        <v>0</v>
      </c>
      <c r="KE7" s="372">
        <v>0</v>
      </c>
      <c r="KF7" s="372">
        <v>0</v>
      </c>
      <c r="KG7" s="372">
        <v>-629581</v>
      </c>
      <c r="KH7" s="372">
        <v>2743</v>
      </c>
      <c r="KI7" s="372">
        <v>0</v>
      </c>
      <c r="KJ7" s="372">
        <v>164972</v>
      </c>
      <c r="KK7" s="372">
        <v>0</v>
      </c>
      <c r="KL7" s="372">
        <v>1482658</v>
      </c>
      <c r="KM7" s="372">
        <v>0</v>
      </c>
      <c r="KN7" s="372">
        <v>0</v>
      </c>
      <c r="KO7" s="372">
        <v>5796641</v>
      </c>
      <c r="KP7" s="372">
        <v>506274</v>
      </c>
      <c r="KQ7" s="372">
        <v>0</v>
      </c>
      <c r="KR7" s="372">
        <v>821837</v>
      </c>
      <c r="KS7" s="372">
        <v>0</v>
      </c>
      <c r="KT7" s="372">
        <v>0</v>
      </c>
      <c r="KU7" s="372">
        <v>0</v>
      </c>
      <c r="KV7" s="372">
        <v>0</v>
      </c>
      <c r="KW7" s="372">
        <v>0</v>
      </c>
      <c r="KX7" s="372">
        <v>0</v>
      </c>
      <c r="KY7" s="372">
        <v>0</v>
      </c>
      <c r="KZ7" s="372">
        <v>0</v>
      </c>
      <c r="LA7" s="372">
        <v>0</v>
      </c>
      <c r="LB7" s="372">
        <v>0</v>
      </c>
      <c r="LC7" s="372">
        <v>0</v>
      </c>
      <c r="LD7" s="372">
        <v>0</v>
      </c>
      <c r="LE7" s="372">
        <v>0</v>
      </c>
      <c r="LF7" s="372">
        <v>0</v>
      </c>
      <c r="LG7" s="372">
        <v>620461</v>
      </c>
      <c r="LH7" s="372">
        <v>476181</v>
      </c>
      <c r="LI7" s="372">
        <v>0</v>
      </c>
      <c r="LJ7" s="372">
        <v>534422</v>
      </c>
      <c r="LK7" s="372">
        <v>0</v>
      </c>
      <c r="LL7" s="372">
        <v>0</v>
      </c>
      <c r="LM7" s="372">
        <v>0</v>
      </c>
      <c r="LN7" s="372">
        <v>0</v>
      </c>
      <c r="LO7" s="372">
        <v>0</v>
      </c>
      <c r="LP7" s="372">
        <v>2090091</v>
      </c>
      <c r="LQ7" s="372">
        <v>566946</v>
      </c>
      <c r="LR7" s="372">
        <v>0</v>
      </c>
      <c r="LS7" s="372">
        <v>0</v>
      </c>
      <c r="LT7" s="372">
        <v>0</v>
      </c>
      <c r="LU7" s="372">
        <v>0</v>
      </c>
      <c r="LV7" s="372">
        <v>0</v>
      </c>
      <c r="LW7" s="372">
        <v>0</v>
      </c>
      <c r="LX7" s="372">
        <v>0</v>
      </c>
      <c r="LY7" s="372">
        <v>1334756</v>
      </c>
      <c r="LZ7" s="372">
        <v>105454</v>
      </c>
      <c r="MA7" s="372">
        <v>539132</v>
      </c>
      <c r="MB7" s="372">
        <v>0</v>
      </c>
      <c r="MC7" s="372">
        <v>0</v>
      </c>
      <c r="MD7" s="372">
        <v>0</v>
      </c>
      <c r="ME7" s="372">
        <v>0</v>
      </c>
      <c r="MF7" s="372">
        <v>0</v>
      </c>
      <c r="MG7" s="372">
        <v>0</v>
      </c>
      <c r="MH7" s="372">
        <v>2191690</v>
      </c>
      <c r="MI7" s="372">
        <v>949488</v>
      </c>
      <c r="MJ7" s="372">
        <v>0</v>
      </c>
      <c r="MK7" s="372">
        <v>40913</v>
      </c>
      <c r="ML7" s="372">
        <v>0</v>
      </c>
      <c r="MM7" s="372">
        <v>0</v>
      </c>
      <c r="MN7" s="372">
        <v>0</v>
      </c>
      <c r="MO7" s="372">
        <v>0</v>
      </c>
      <c r="MP7" s="372">
        <v>0</v>
      </c>
      <c r="MQ7" s="372">
        <v>2563365</v>
      </c>
      <c r="MR7" s="372">
        <v>-33394</v>
      </c>
      <c r="MS7" s="372">
        <v>0</v>
      </c>
      <c r="MT7" s="372">
        <v>0</v>
      </c>
      <c r="MU7" s="372">
        <v>0</v>
      </c>
      <c r="MV7" s="372">
        <v>0</v>
      </c>
      <c r="MW7" s="372">
        <v>0</v>
      </c>
      <c r="MX7" s="372">
        <v>0</v>
      </c>
      <c r="MY7" s="372">
        <v>0</v>
      </c>
      <c r="MZ7" s="372">
        <v>1136823</v>
      </c>
      <c r="NA7" s="372">
        <v>327690</v>
      </c>
      <c r="NB7" s="372">
        <v>0</v>
      </c>
      <c r="NC7" s="372">
        <v>6457302</v>
      </c>
      <c r="ND7" s="372">
        <v>0</v>
      </c>
      <c r="NE7" s="372">
        <v>0</v>
      </c>
      <c r="NF7" s="372">
        <v>0</v>
      </c>
      <c r="NG7" s="372">
        <v>0</v>
      </c>
      <c r="NH7" s="372">
        <v>0</v>
      </c>
      <c r="NI7" s="372">
        <v>0</v>
      </c>
      <c r="NJ7" s="372">
        <v>0</v>
      </c>
      <c r="NK7" s="372">
        <v>0</v>
      </c>
      <c r="NL7" s="372">
        <v>0</v>
      </c>
      <c r="NM7" s="372">
        <v>0</v>
      </c>
      <c r="NN7" s="372">
        <v>0</v>
      </c>
      <c r="NO7" s="372">
        <v>0</v>
      </c>
      <c r="NP7" s="372">
        <v>0</v>
      </c>
      <c r="NQ7" s="372">
        <v>0</v>
      </c>
      <c r="NR7" s="372">
        <v>1617954</v>
      </c>
      <c r="NS7" s="372">
        <v>88772</v>
      </c>
      <c r="NT7" s="372">
        <v>0</v>
      </c>
      <c r="NU7" s="372">
        <v>1681753</v>
      </c>
      <c r="NV7" s="372">
        <v>0</v>
      </c>
      <c r="NW7" s="372">
        <v>0</v>
      </c>
      <c r="NX7" s="372">
        <v>0</v>
      </c>
      <c r="NY7" s="372">
        <v>0</v>
      </c>
      <c r="NZ7" s="372">
        <v>0</v>
      </c>
      <c r="OA7" s="372">
        <v>0</v>
      </c>
      <c r="OB7" s="372">
        <v>0</v>
      </c>
      <c r="OC7" s="372">
        <v>0</v>
      </c>
      <c r="OD7" s="372">
        <v>0</v>
      </c>
      <c r="OE7" s="372">
        <v>0</v>
      </c>
      <c r="OF7" s="372">
        <v>0</v>
      </c>
      <c r="OG7" s="372">
        <v>0</v>
      </c>
      <c r="OH7" s="372">
        <v>0</v>
      </c>
      <c r="OI7" s="372">
        <v>0</v>
      </c>
      <c r="OJ7" s="372">
        <v>0</v>
      </c>
      <c r="OK7" s="372">
        <v>0</v>
      </c>
      <c r="OL7" s="372">
        <v>0</v>
      </c>
      <c r="OM7" s="372">
        <v>0</v>
      </c>
      <c r="ON7" s="372">
        <v>0</v>
      </c>
      <c r="OO7" s="372">
        <v>0</v>
      </c>
      <c r="OP7" s="372">
        <v>0</v>
      </c>
      <c r="OQ7" s="372">
        <v>0</v>
      </c>
      <c r="OR7" s="372">
        <v>0</v>
      </c>
      <c r="OS7" s="372">
        <v>1141587</v>
      </c>
      <c r="OT7" s="372">
        <v>-165381</v>
      </c>
      <c r="OU7" s="372">
        <v>0</v>
      </c>
      <c r="OV7" s="372">
        <v>0</v>
      </c>
      <c r="OW7" s="372">
        <v>0</v>
      </c>
      <c r="OX7" s="372">
        <v>0</v>
      </c>
      <c r="OY7" s="372">
        <v>0</v>
      </c>
      <c r="OZ7" s="372">
        <v>0</v>
      </c>
      <c r="PA7" s="372">
        <v>0</v>
      </c>
      <c r="PB7" s="372">
        <v>0</v>
      </c>
      <c r="PC7" s="372">
        <v>0</v>
      </c>
      <c r="PD7" s="372">
        <v>0</v>
      </c>
      <c r="PE7" s="372">
        <v>0</v>
      </c>
      <c r="PF7" s="372">
        <v>0</v>
      </c>
      <c r="PG7" s="372">
        <v>0</v>
      </c>
      <c r="PH7" s="372">
        <v>0</v>
      </c>
      <c r="PI7" s="372">
        <v>0</v>
      </c>
      <c r="PJ7" s="372">
        <v>0</v>
      </c>
      <c r="PK7" s="372">
        <v>-1357000</v>
      </c>
      <c r="PL7" s="372">
        <v>-103424</v>
      </c>
      <c r="PM7" s="372">
        <v>0</v>
      </c>
      <c r="PN7" s="372">
        <v>0</v>
      </c>
      <c r="PO7" s="372">
        <v>0</v>
      </c>
      <c r="PP7" s="372">
        <v>0</v>
      </c>
      <c r="PQ7" s="372">
        <v>0</v>
      </c>
      <c r="PR7" s="372">
        <v>0</v>
      </c>
      <c r="PS7" s="372">
        <v>0</v>
      </c>
      <c r="PT7" s="372">
        <v>0</v>
      </c>
      <c r="PU7" s="372">
        <v>0</v>
      </c>
      <c r="PV7" s="372">
        <v>0</v>
      </c>
      <c r="PW7" s="372">
        <v>0</v>
      </c>
      <c r="PX7" s="372">
        <v>0</v>
      </c>
      <c r="PY7" s="372">
        <v>0</v>
      </c>
      <c r="PZ7" s="372">
        <v>0</v>
      </c>
      <c r="QA7" s="372">
        <v>0</v>
      </c>
      <c r="QB7" s="372">
        <v>-40984</v>
      </c>
      <c r="QC7" s="372">
        <v>0</v>
      </c>
      <c r="QD7" s="372">
        <v>0</v>
      </c>
      <c r="QE7" s="372">
        <v>0</v>
      </c>
      <c r="QF7" s="372">
        <v>0</v>
      </c>
      <c r="QG7" s="372">
        <v>0</v>
      </c>
      <c r="QH7" s="372">
        <v>0</v>
      </c>
      <c r="QI7" s="372">
        <v>0</v>
      </c>
      <c r="QJ7" s="372">
        <v>0</v>
      </c>
      <c r="QK7" s="372">
        <v>0</v>
      </c>
      <c r="QL7" s="372">
        <v>0</v>
      </c>
      <c r="QM7" s="372">
        <v>0</v>
      </c>
      <c r="QN7" s="372">
        <v>0</v>
      </c>
      <c r="QO7" s="372">
        <v>0</v>
      </c>
      <c r="QP7" s="372">
        <v>0</v>
      </c>
      <c r="QQ7" s="372">
        <v>0</v>
      </c>
      <c r="QR7" s="372">
        <v>0</v>
      </c>
      <c r="QS7" s="372">
        <v>0</v>
      </c>
      <c r="QT7" s="372">
        <v>0</v>
      </c>
      <c r="QU7" s="372">
        <v>0</v>
      </c>
      <c r="QV7" s="372">
        <v>0</v>
      </c>
      <c r="QW7" s="372">
        <v>0</v>
      </c>
      <c r="QX7" s="372">
        <v>0</v>
      </c>
      <c r="QY7" s="372">
        <v>0</v>
      </c>
      <c r="QZ7" s="372">
        <v>0</v>
      </c>
      <c r="RA7" s="372">
        <v>0</v>
      </c>
      <c r="RB7" s="372">
        <v>0</v>
      </c>
      <c r="RC7" s="372">
        <v>-2307452</v>
      </c>
      <c r="RD7" s="372">
        <v>0</v>
      </c>
      <c r="RE7" s="372">
        <v>0</v>
      </c>
      <c r="RF7" s="372">
        <v>0</v>
      </c>
      <c r="RG7" s="372">
        <v>0</v>
      </c>
      <c r="RH7" s="372">
        <v>0</v>
      </c>
      <c r="RI7" s="372">
        <v>0</v>
      </c>
      <c r="RJ7" s="372">
        <v>0</v>
      </c>
      <c r="RK7" s="372">
        <v>0</v>
      </c>
      <c r="RL7" s="372">
        <v>0</v>
      </c>
      <c r="RM7" s="372">
        <v>0</v>
      </c>
      <c r="RN7" s="372">
        <v>0</v>
      </c>
      <c r="RO7" s="372">
        <v>0</v>
      </c>
      <c r="RP7" s="372">
        <v>0</v>
      </c>
      <c r="RQ7" s="372">
        <v>0</v>
      </c>
      <c r="RR7" s="372">
        <v>0</v>
      </c>
      <c r="RS7" s="372">
        <v>0</v>
      </c>
      <c r="RT7" s="372">
        <v>0</v>
      </c>
      <c r="RU7" s="372">
        <v>0</v>
      </c>
      <c r="RV7" s="372">
        <v>0</v>
      </c>
      <c r="RW7" s="372">
        <v>0</v>
      </c>
      <c r="RX7" s="372">
        <v>0</v>
      </c>
      <c r="RY7" s="372">
        <v>0</v>
      </c>
      <c r="RZ7" s="372">
        <v>0</v>
      </c>
      <c r="SA7" s="372">
        <v>0</v>
      </c>
      <c r="SB7" s="372">
        <v>0</v>
      </c>
      <c r="SC7" s="372">
        <v>0</v>
      </c>
      <c r="SD7" s="372">
        <v>0</v>
      </c>
      <c r="SE7" s="372">
        <v>1617954</v>
      </c>
      <c r="SF7" s="372">
        <v>88772</v>
      </c>
      <c r="SG7" s="372">
        <v>0</v>
      </c>
      <c r="SH7" s="372">
        <v>1681753</v>
      </c>
      <c r="SI7" s="372">
        <v>0</v>
      </c>
      <c r="SJ7" s="372">
        <v>0</v>
      </c>
      <c r="SK7" s="372">
        <v>0</v>
      </c>
      <c r="SL7" s="372">
        <v>0</v>
      </c>
      <c r="SM7" s="372">
        <v>0</v>
      </c>
      <c r="SN7" s="372">
        <v>4484573</v>
      </c>
      <c r="SO7" s="372">
        <v>0</v>
      </c>
      <c r="SP7" s="372">
        <v>0</v>
      </c>
      <c r="SQ7" s="372">
        <v>6643963</v>
      </c>
      <c r="SR7" s="372">
        <v>-2366251</v>
      </c>
      <c r="SS7" s="372">
        <v>175099</v>
      </c>
      <c r="ST7" s="372">
        <v>0</v>
      </c>
      <c r="SU7" s="372">
        <v>332576</v>
      </c>
      <c r="SV7" s="372">
        <v>72927</v>
      </c>
      <c r="SW7" s="372">
        <v>0</v>
      </c>
      <c r="SX7" s="372">
        <v>1488219</v>
      </c>
      <c r="SY7" s="372">
        <v>919383</v>
      </c>
      <c r="SZ7" s="372">
        <v>400275</v>
      </c>
      <c r="TA7" s="372">
        <v>0</v>
      </c>
      <c r="TB7" s="372">
        <v>0</v>
      </c>
      <c r="TC7" s="372">
        <v>407233</v>
      </c>
      <c r="TD7" s="372">
        <v>0</v>
      </c>
      <c r="TE7" s="372">
        <v>1541937</v>
      </c>
      <c r="TF7" s="372">
        <v>0</v>
      </c>
      <c r="TG7" s="372">
        <v>0</v>
      </c>
      <c r="TH7" s="372">
        <v>50520</v>
      </c>
      <c r="TI7" s="372">
        <v>0</v>
      </c>
      <c r="TJ7" s="372">
        <v>342335</v>
      </c>
      <c r="TK7" s="372">
        <v>675993</v>
      </c>
      <c r="TL7" s="372">
        <v>0</v>
      </c>
      <c r="TM7" s="372">
        <v>0</v>
      </c>
      <c r="TN7" s="372">
        <v>0</v>
      </c>
      <c r="TO7" s="372">
        <v>0</v>
      </c>
      <c r="TP7" s="372">
        <v>0</v>
      </c>
      <c r="TQ7" s="372">
        <v>0</v>
      </c>
      <c r="TR7" s="372">
        <v>262253</v>
      </c>
      <c r="TS7" s="372">
        <v>7124752</v>
      </c>
      <c r="TT7" s="372">
        <v>0</v>
      </c>
      <c r="TU7" s="372">
        <v>1631064</v>
      </c>
      <c r="TV7" s="372">
        <v>2657037</v>
      </c>
      <c r="TW7" s="372">
        <v>1996230</v>
      </c>
      <c r="TX7" s="372">
        <v>3182091</v>
      </c>
      <c r="TY7" s="372">
        <v>2545646</v>
      </c>
      <c r="TZ7" s="372">
        <v>7889252</v>
      </c>
      <c r="UA7" s="372">
        <v>0</v>
      </c>
      <c r="UB7" s="372">
        <v>3403546</v>
      </c>
      <c r="UC7" s="372">
        <v>0</v>
      </c>
      <c r="UD7" s="372">
        <v>0</v>
      </c>
      <c r="UE7" s="372">
        <v>0</v>
      </c>
      <c r="UF7" s="372" t="s">
        <v>1585</v>
      </c>
      <c r="UG7" s="372" t="s">
        <v>1586</v>
      </c>
      <c r="UH7" s="372" t="s">
        <v>1599</v>
      </c>
    </row>
    <row r="8" spans="1:554" s="280" customFormat="1" ht="33" customHeight="1" thickBot="1">
      <c r="A8" s="373">
        <v>510</v>
      </c>
      <c r="B8" s="374" t="s">
        <v>109</v>
      </c>
      <c r="C8" s="375" t="s">
        <v>318</v>
      </c>
      <c r="D8" s="280" t="s">
        <v>1580</v>
      </c>
      <c r="E8" s="371">
        <v>23485</v>
      </c>
      <c r="F8" s="372">
        <v>132741925</v>
      </c>
      <c r="G8" s="372" t="s">
        <v>1581</v>
      </c>
      <c r="H8" s="372" t="s">
        <v>109</v>
      </c>
      <c r="I8" s="372">
        <v>0</v>
      </c>
      <c r="J8" s="372">
        <v>0</v>
      </c>
      <c r="K8" s="372">
        <v>0</v>
      </c>
      <c r="L8" s="372">
        <v>0</v>
      </c>
      <c r="M8" s="372">
        <v>17540489</v>
      </c>
      <c r="N8" s="372">
        <v>0</v>
      </c>
      <c r="O8" s="372">
        <v>0</v>
      </c>
      <c r="P8" s="372">
        <v>0</v>
      </c>
      <c r="Q8" s="372">
        <v>0</v>
      </c>
      <c r="R8" s="372">
        <v>0</v>
      </c>
      <c r="S8" s="372">
        <v>0</v>
      </c>
      <c r="T8" s="372">
        <v>0</v>
      </c>
      <c r="U8" s="372">
        <v>0</v>
      </c>
      <c r="V8" s="372">
        <v>379147</v>
      </c>
      <c r="W8" s="372">
        <v>0</v>
      </c>
      <c r="X8" s="372">
        <v>0</v>
      </c>
      <c r="Y8" s="372">
        <v>10000</v>
      </c>
      <c r="Z8" s="372">
        <v>0</v>
      </c>
      <c r="AA8" s="372">
        <v>0</v>
      </c>
      <c r="AB8" s="372">
        <v>0</v>
      </c>
      <c r="AC8" s="372">
        <v>0</v>
      </c>
      <c r="AD8" s="372">
        <v>0</v>
      </c>
      <c r="AE8" s="372">
        <v>0</v>
      </c>
      <c r="AF8" s="372">
        <v>0</v>
      </c>
      <c r="AG8" s="372">
        <v>0</v>
      </c>
      <c r="AH8" s="372">
        <v>0</v>
      </c>
      <c r="AI8" s="372">
        <v>0</v>
      </c>
      <c r="AJ8" s="372">
        <v>0</v>
      </c>
      <c r="AK8" s="372">
        <v>0</v>
      </c>
      <c r="AL8" s="372">
        <v>0</v>
      </c>
      <c r="AM8" s="372">
        <v>0</v>
      </c>
      <c r="AN8" s="372">
        <v>2217102</v>
      </c>
      <c r="AO8" s="372">
        <v>0</v>
      </c>
      <c r="AP8" s="372">
        <v>0</v>
      </c>
      <c r="AQ8" s="372">
        <v>0</v>
      </c>
      <c r="AR8" s="372">
        <v>0</v>
      </c>
      <c r="AS8" s="372">
        <v>0</v>
      </c>
      <c r="AT8" s="372">
        <v>0</v>
      </c>
      <c r="AU8" s="372">
        <v>0</v>
      </c>
      <c r="AV8" s="372">
        <v>0</v>
      </c>
      <c r="AW8" s="372">
        <v>0</v>
      </c>
      <c r="AX8" s="372">
        <v>0</v>
      </c>
      <c r="AY8" s="372">
        <v>0</v>
      </c>
      <c r="AZ8" s="372">
        <v>0</v>
      </c>
      <c r="BA8" s="372">
        <v>0</v>
      </c>
      <c r="BB8" s="372">
        <v>0</v>
      </c>
      <c r="BC8" s="372">
        <v>0</v>
      </c>
      <c r="BD8" s="372">
        <v>0</v>
      </c>
      <c r="BE8" s="372">
        <v>0</v>
      </c>
      <c r="BF8" s="372">
        <v>-324002</v>
      </c>
      <c r="BG8" s="372">
        <v>-3585</v>
      </c>
      <c r="BH8" s="372">
        <v>0</v>
      </c>
      <c r="BI8" s="372">
        <v>0</v>
      </c>
      <c r="BJ8" s="372">
        <v>0</v>
      </c>
      <c r="BK8" s="372">
        <v>0</v>
      </c>
      <c r="BL8" s="372">
        <v>0</v>
      </c>
      <c r="BM8" s="372">
        <v>0</v>
      </c>
      <c r="BN8" s="372">
        <v>0</v>
      </c>
      <c r="BO8" s="372">
        <v>0</v>
      </c>
      <c r="BP8" s="372">
        <v>0</v>
      </c>
      <c r="BQ8" s="372">
        <v>0</v>
      </c>
      <c r="BR8" s="372">
        <v>0</v>
      </c>
      <c r="BS8" s="372">
        <v>0</v>
      </c>
      <c r="BT8" s="372">
        <v>0</v>
      </c>
      <c r="BU8" s="372">
        <v>0</v>
      </c>
      <c r="BV8" s="372">
        <v>0</v>
      </c>
      <c r="BW8" s="372">
        <v>0</v>
      </c>
      <c r="BX8" s="372">
        <v>0</v>
      </c>
      <c r="BY8" s="372">
        <v>0</v>
      </c>
      <c r="BZ8" s="372">
        <v>0</v>
      </c>
      <c r="CA8" s="372">
        <v>0</v>
      </c>
      <c r="CB8" s="372">
        <v>0</v>
      </c>
      <c r="CC8" s="372">
        <v>0</v>
      </c>
      <c r="CD8" s="372">
        <v>0</v>
      </c>
      <c r="CE8" s="372">
        <v>0</v>
      </c>
      <c r="CF8" s="372">
        <v>0</v>
      </c>
      <c r="CG8" s="372">
        <v>0</v>
      </c>
      <c r="CH8" s="372">
        <v>0</v>
      </c>
      <c r="CI8" s="372">
        <v>0</v>
      </c>
      <c r="CJ8" s="372">
        <v>0</v>
      </c>
      <c r="CK8" s="372">
        <v>0</v>
      </c>
      <c r="CL8" s="372">
        <v>0</v>
      </c>
      <c r="CM8" s="372">
        <v>0</v>
      </c>
      <c r="CN8" s="372">
        <v>0</v>
      </c>
      <c r="CO8" s="372">
        <v>0</v>
      </c>
      <c r="CP8" s="372">
        <v>2328148</v>
      </c>
      <c r="CQ8" s="372">
        <v>1100105</v>
      </c>
      <c r="CR8" s="372">
        <v>0</v>
      </c>
      <c r="CS8" s="372">
        <v>0</v>
      </c>
      <c r="CT8" s="372">
        <v>0</v>
      </c>
      <c r="CU8" s="372">
        <v>0</v>
      </c>
      <c r="CV8" s="372">
        <v>0</v>
      </c>
      <c r="CW8" s="372">
        <v>0</v>
      </c>
      <c r="CX8" s="372">
        <v>0</v>
      </c>
      <c r="CY8" s="372">
        <v>0</v>
      </c>
      <c r="CZ8" s="372">
        <v>0</v>
      </c>
      <c r="DA8" s="372">
        <v>0</v>
      </c>
      <c r="DB8" s="372">
        <v>0</v>
      </c>
      <c r="DC8" s="372">
        <v>0</v>
      </c>
      <c r="DD8" s="372">
        <v>0</v>
      </c>
      <c r="DE8" s="372">
        <v>0</v>
      </c>
      <c r="DF8" s="372">
        <v>0</v>
      </c>
      <c r="DG8" s="372">
        <v>0</v>
      </c>
      <c r="DH8" s="372">
        <v>0</v>
      </c>
      <c r="DI8" s="372">
        <v>0</v>
      </c>
      <c r="DJ8" s="372">
        <v>0</v>
      </c>
      <c r="DK8" s="372">
        <v>0</v>
      </c>
      <c r="DL8" s="372">
        <v>0</v>
      </c>
      <c r="DM8" s="372">
        <v>0</v>
      </c>
      <c r="DN8" s="372">
        <v>0</v>
      </c>
      <c r="DO8" s="372">
        <v>0</v>
      </c>
      <c r="DP8" s="372">
        <v>0</v>
      </c>
      <c r="DQ8" s="372">
        <v>-69913</v>
      </c>
      <c r="DR8" s="372">
        <v>-48060</v>
      </c>
      <c r="DS8" s="372">
        <v>0</v>
      </c>
      <c r="DT8" s="372">
        <v>0</v>
      </c>
      <c r="DU8" s="372">
        <v>0</v>
      </c>
      <c r="DV8" s="372">
        <v>0</v>
      </c>
      <c r="DW8" s="372">
        <v>0</v>
      </c>
      <c r="DX8" s="372">
        <v>0</v>
      </c>
      <c r="DY8" s="372">
        <v>0</v>
      </c>
      <c r="DZ8" s="372">
        <v>0</v>
      </c>
      <c r="EA8" s="372">
        <v>0</v>
      </c>
      <c r="EB8" s="372">
        <v>0</v>
      </c>
      <c r="EC8" s="372">
        <v>0</v>
      </c>
      <c r="ED8" s="372">
        <v>0</v>
      </c>
      <c r="EE8" s="372">
        <v>0</v>
      </c>
      <c r="EF8" s="372">
        <v>0</v>
      </c>
      <c r="EG8" s="372">
        <v>0</v>
      </c>
      <c r="EH8" s="372">
        <v>0</v>
      </c>
      <c r="EI8" s="372">
        <v>-516130</v>
      </c>
      <c r="EJ8" s="372">
        <v>-224960</v>
      </c>
      <c r="EK8" s="372">
        <v>0</v>
      </c>
      <c r="EL8" s="372">
        <v>0</v>
      </c>
      <c r="EM8" s="372">
        <v>0</v>
      </c>
      <c r="EN8" s="372">
        <v>0</v>
      </c>
      <c r="EO8" s="372">
        <v>0</v>
      </c>
      <c r="EP8" s="372">
        <v>0</v>
      </c>
      <c r="EQ8" s="372">
        <v>0</v>
      </c>
      <c r="ER8" s="372">
        <v>-4</v>
      </c>
      <c r="ES8" s="372">
        <v>-535</v>
      </c>
      <c r="ET8" s="372">
        <v>-105</v>
      </c>
      <c r="EU8" s="372">
        <v>0</v>
      </c>
      <c r="EV8" s="372">
        <v>0</v>
      </c>
      <c r="EW8" s="372">
        <v>0</v>
      </c>
      <c r="EX8" s="372">
        <v>0</v>
      </c>
      <c r="EY8" s="372">
        <v>0</v>
      </c>
      <c r="EZ8" s="372">
        <v>0</v>
      </c>
      <c r="FA8" s="372">
        <v>0</v>
      </c>
      <c r="FB8" s="372">
        <v>0</v>
      </c>
      <c r="FC8" s="372">
        <v>0</v>
      </c>
      <c r="FD8" s="372">
        <v>0</v>
      </c>
      <c r="FE8" s="372">
        <v>0</v>
      </c>
      <c r="FF8" s="372">
        <v>0</v>
      </c>
      <c r="FG8" s="372">
        <v>0</v>
      </c>
      <c r="FH8" s="372">
        <v>0</v>
      </c>
      <c r="FI8" s="372">
        <v>0</v>
      </c>
      <c r="FJ8" s="372">
        <v>0</v>
      </c>
      <c r="FK8" s="372">
        <v>0</v>
      </c>
      <c r="FL8" s="372">
        <v>0</v>
      </c>
      <c r="FM8" s="372">
        <v>0</v>
      </c>
      <c r="FN8" s="372">
        <v>0</v>
      </c>
      <c r="FO8" s="372">
        <v>0</v>
      </c>
      <c r="FP8" s="372">
        <v>0</v>
      </c>
      <c r="FQ8" s="372">
        <v>0</v>
      </c>
      <c r="FR8" s="372">
        <v>0</v>
      </c>
      <c r="FS8" s="372">
        <v>0</v>
      </c>
      <c r="FT8" s="372">
        <v>0</v>
      </c>
      <c r="FU8" s="372">
        <v>0</v>
      </c>
      <c r="FV8" s="372">
        <v>0</v>
      </c>
      <c r="FW8" s="372">
        <v>0</v>
      </c>
      <c r="FX8" s="372">
        <v>0</v>
      </c>
      <c r="FY8" s="372">
        <v>0</v>
      </c>
      <c r="FZ8" s="372">
        <v>0</v>
      </c>
      <c r="GA8" s="372">
        <v>0</v>
      </c>
      <c r="GB8" s="372">
        <v>11184</v>
      </c>
      <c r="GC8" s="372">
        <v>2190253</v>
      </c>
      <c r="GD8" s="372">
        <v>278815</v>
      </c>
      <c r="GE8" s="372">
        <v>0</v>
      </c>
      <c r="GF8" s="372">
        <v>0</v>
      </c>
      <c r="GG8" s="372">
        <v>0</v>
      </c>
      <c r="GH8" s="372">
        <v>0</v>
      </c>
      <c r="GI8" s="372">
        <v>0</v>
      </c>
      <c r="GJ8" s="372">
        <v>0</v>
      </c>
      <c r="GK8" s="372">
        <v>0</v>
      </c>
      <c r="GL8" s="372">
        <v>0</v>
      </c>
      <c r="GM8" s="372">
        <v>0</v>
      </c>
      <c r="GN8" s="372">
        <v>0</v>
      </c>
      <c r="GO8" s="372">
        <v>0</v>
      </c>
      <c r="GP8" s="372">
        <v>0</v>
      </c>
      <c r="GQ8" s="372">
        <v>0</v>
      </c>
      <c r="GR8" s="372">
        <v>0</v>
      </c>
      <c r="GS8" s="372">
        <v>0</v>
      </c>
      <c r="GT8" s="372">
        <v>0</v>
      </c>
      <c r="GU8" s="372">
        <v>0</v>
      </c>
      <c r="GV8" s="372">
        <v>0</v>
      </c>
      <c r="GW8" s="372">
        <v>0</v>
      </c>
      <c r="GX8" s="372">
        <v>0</v>
      </c>
      <c r="GY8" s="372">
        <v>0</v>
      </c>
      <c r="GZ8" s="372">
        <v>0</v>
      </c>
      <c r="HA8" s="372">
        <v>0</v>
      </c>
      <c r="HB8" s="372">
        <v>0</v>
      </c>
      <c r="HC8" s="372">
        <v>-388</v>
      </c>
      <c r="HD8" s="372">
        <v>-67033</v>
      </c>
      <c r="HE8" s="372">
        <v>-11018</v>
      </c>
      <c r="HF8" s="372">
        <v>0</v>
      </c>
      <c r="HG8" s="372">
        <v>0</v>
      </c>
      <c r="HH8" s="372">
        <v>0</v>
      </c>
      <c r="HI8" s="372">
        <v>0</v>
      </c>
      <c r="HJ8" s="372">
        <v>0</v>
      </c>
      <c r="HK8" s="372">
        <v>0</v>
      </c>
      <c r="HL8" s="372">
        <v>0</v>
      </c>
      <c r="HM8" s="372">
        <v>0</v>
      </c>
      <c r="HN8" s="372">
        <v>0</v>
      </c>
      <c r="HO8" s="372">
        <v>0</v>
      </c>
      <c r="HP8" s="372">
        <v>0</v>
      </c>
      <c r="HQ8" s="372">
        <v>0</v>
      </c>
      <c r="HR8" s="372">
        <v>0</v>
      </c>
      <c r="HS8" s="372">
        <v>0</v>
      </c>
      <c r="HT8" s="372">
        <v>0</v>
      </c>
      <c r="HU8" s="372">
        <v>-2414</v>
      </c>
      <c r="HV8" s="372">
        <v>-483972</v>
      </c>
      <c r="HW8" s="372">
        <v>-58479</v>
      </c>
      <c r="HX8" s="372">
        <v>0</v>
      </c>
      <c r="HY8" s="372">
        <v>0</v>
      </c>
      <c r="HZ8" s="372">
        <v>0</v>
      </c>
      <c r="IA8" s="372">
        <v>0</v>
      </c>
      <c r="IB8" s="372">
        <v>0</v>
      </c>
      <c r="IC8" s="372">
        <v>0</v>
      </c>
      <c r="ID8" s="372">
        <v>0</v>
      </c>
      <c r="IE8" s="372">
        <v>6105</v>
      </c>
      <c r="IF8" s="372">
        <v>0</v>
      </c>
      <c r="IG8" s="372">
        <v>12847209</v>
      </c>
      <c r="IH8" s="372">
        <v>0</v>
      </c>
      <c r="II8" s="372">
        <v>0</v>
      </c>
      <c r="IJ8" s="372">
        <v>0</v>
      </c>
      <c r="IK8" s="372">
        <v>0</v>
      </c>
      <c r="IL8" s="372">
        <v>0</v>
      </c>
      <c r="IM8" s="372">
        <v>18686</v>
      </c>
      <c r="IN8" s="372">
        <v>59533</v>
      </c>
      <c r="IO8" s="372">
        <v>0</v>
      </c>
      <c r="IP8" s="372">
        <v>945</v>
      </c>
      <c r="IQ8" s="372">
        <v>0</v>
      </c>
      <c r="IR8" s="372">
        <v>0</v>
      </c>
      <c r="IS8" s="372">
        <v>0</v>
      </c>
      <c r="IT8" s="372">
        <v>0</v>
      </c>
      <c r="IU8" s="372">
        <v>0</v>
      </c>
      <c r="IV8" s="372">
        <v>0</v>
      </c>
      <c r="IW8" s="372">
        <v>0</v>
      </c>
      <c r="IX8" s="372">
        <v>0</v>
      </c>
      <c r="IY8" s="372">
        <v>0</v>
      </c>
      <c r="IZ8" s="372">
        <v>0</v>
      </c>
      <c r="JA8" s="372">
        <v>0</v>
      </c>
      <c r="JB8" s="372">
        <v>0</v>
      </c>
      <c r="JC8" s="372">
        <v>0</v>
      </c>
      <c r="JD8" s="372">
        <v>0</v>
      </c>
      <c r="JE8" s="372">
        <v>0</v>
      </c>
      <c r="JF8" s="372">
        <v>172490</v>
      </c>
      <c r="JG8" s="372">
        <v>14704</v>
      </c>
      <c r="JH8" s="372">
        <v>1192070</v>
      </c>
      <c r="JI8" s="372">
        <v>0</v>
      </c>
      <c r="JJ8" s="372">
        <v>0</v>
      </c>
      <c r="JK8" s="372">
        <v>0</v>
      </c>
      <c r="JL8" s="372">
        <v>0</v>
      </c>
      <c r="JM8" s="372">
        <v>0</v>
      </c>
      <c r="JN8" s="372">
        <v>0</v>
      </c>
      <c r="JO8" s="372">
        <v>2791</v>
      </c>
      <c r="JP8" s="372">
        <v>158904</v>
      </c>
      <c r="JQ8" s="372">
        <v>1322402</v>
      </c>
      <c r="JR8" s="372">
        <v>0</v>
      </c>
      <c r="JS8" s="372">
        <v>0</v>
      </c>
      <c r="JT8" s="372">
        <v>0</v>
      </c>
      <c r="JU8" s="372">
        <v>0</v>
      </c>
      <c r="JV8" s="372">
        <v>0</v>
      </c>
      <c r="JW8" s="372">
        <v>0</v>
      </c>
      <c r="JX8" s="372">
        <v>0</v>
      </c>
      <c r="JY8" s="372">
        <v>0</v>
      </c>
      <c r="JZ8" s="372">
        <v>0</v>
      </c>
      <c r="KA8" s="372">
        <v>0</v>
      </c>
      <c r="KB8" s="372">
        <v>0</v>
      </c>
      <c r="KC8" s="372">
        <v>0</v>
      </c>
      <c r="KD8" s="372">
        <v>0</v>
      </c>
      <c r="KE8" s="372">
        <v>0</v>
      </c>
      <c r="KF8" s="372">
        <v>0</v>
      </c>
      <c r="KG8" s="372">
        <v>473789</v>
      </c>
      <c r="KH8" s="372">
        <v>25669</v>
      </c>
      <c r="KI8" s="372">
        <v>539316</v>
      </c>
      <c r="KJ8" s="372">
        <v>0</v>
      </c>
      <c r="KK8" s="372">
        <v>0</v>
      </c>
      <c r="KL8" s="372">
        <v>0</v>
      </c>
      <c r="KM8" s="372">
        <v>0</v>
      </c>
      <c r="KN8" s="372">
        <v>0</v>
      </c>
      <c r="KO8" s="372">
        <v>7821162</v>
      </c>
      <c r="KP8" s="372">
        <v>572044</v>
      </c>
      <c r="KQ8" s="372">
        <v>0</v>
      </c>
      <c r="KR8" s="372">
        <v>844245</v>
      </c>
      <c r="KS8" s="372">
        <v>0</v>
      </c>
      <c r="KT8" s="372">
        <v>0</v>
      </c>
      <c r="KU8" s="372">
        <v>0</v>
      </c>
      <c r="KV8" s="372">
        <v>0</v>
      </c>
      <c r="KW8" s="372">
        <v>0</v>
      </c>
      <c r="KX8" s="372">
        <v>0</v>
      </c>
      <c r="KY8" s="372">
        <v>0</v>
      </c>
      <c r="KZ8" s="372">
        <v>0</v>
      </c>
      <c r="LA8" s="372">
        <v>0</v>
      </c>
      <c r="LB8" s="372">
        <v>0</v>
      </c>
      <c r="LC8" s="372">
        <v>0</v>
      </c>
      <c r="LD8" s="372">
        <v>0</v>
      </c>
      <c r="LE8" s="372">
        <v>0</v>
      </c>
      <c r="LF8" s="372">
        <v>0</v>
      </c>
      <c r="LG8" s="372">
        <v>186899</v>
      </c>
      <c r="LH8" s="372">
        <v>18529</v>
      </c>
      <c r="LI8" s="372">
        <v>0</v>
      </c>
      <c r="LJ8" s="372">
        <v>68963</v>
      </c>
      <c r="LK8" s="372">
        <v>0</v>
      </c>
      <c r="LL8" s="372">
        <v>0</v>
      </c>
      <c r="LM8" s="372">
        <v>0</v>
      </c>
      <c r="LN8" s="372">
        <v>0</v>
      </c>
      <c r="LO8" s="372">
        <v>0</v>
      </c>
      <c r="LP8" s="372">
        <v>1570753</v>
      </c>
      <c r="LQ8" s="372">
        <v>364567</v>
      </c>
      <c r="LR8" s="372">
        <v>0</v>
      </c>
      <c r="LS8" s="372">
        <v>1969072</v>
      </c>
      <c r="LT8" s="372">
        <v>0</v>
      </c>
      <c r="LU8" s="372">
        <v>0</v>
      </c>
      <c r="LV8" s="372">
        <v>0</v>
      </c>
      <c r="LW8" s="372">
        <v>0</v>
      </c>
      <c r="LX8" s="372">
        <v>0</v>
      </c>
      <c r="LY8" s="372">
        <v>1576320</v>
      </c>
      <c r="LZ8" s="372">
        <v>91967</v>
      </c>
      <c r="MA8" s="372">
        <v>0</v>
      </c>
      <c r="MB8" s="372">
        <v>56631</v>
      </c>
      <c r="MC8" s="372">
        <v>0</v>
      </c>
      <c r="MD8" s="372">
        <v>0</v>
      </c>
      <c r="ME8" s="372">
        <v>0</v>
      </c>
      <c r="MF8" s="372">
        <v>0</v>
      </c>
      <c r="MG8" s="372">
        <v>0</v>
      </c>
      <c r="MH8" s="372">
        <v>4448189</v>
      </c>
      <c r="MI8" s="372">
        <v>849399</v>
      </c>
      <c r="MJ8" s="372">
        <v>0</v>
      </c>
      <c r="MK8" s="372">
        <v>67660</v>
      </c>
      <c r="ML8" s="372">
        <v>0</v>
      </c>
      <c r="MM8" s="372">
        <v>0</v>
      </c>
      <c r="MN8" s="372">
        <v>0</v>
      </c>
      <c r="MO8" s="372">
        <v>0</v>
      </c>
      <c r="MP8" s="372">
        <v>0</v>
      </c>
      <c r="MQ8" s="372">
        <v>2363737</v>
      </c>
      <c r="MR8" s="372">
        <v>301032</v>
      </c>
      <c r="MS8" s="372">
        <v>0</v>
      </c>
      <c r="MT8" s="372">
        <v>0</v>
      </c>
      <c r="MU8" s="372">
        <v>0</v>
      </c>
      <c r="MV8" s="372">
        <v>0</v>
      </c>
      <c r="MW8" s="372">
        <v>0</v>
      </c>
      <c r="MX8" s="372">
        <v>0</v>
      </c>
      <c r="MY8" s="372">
        <v>0</v>
      </c>
      <c r="MZ8" s="372">
        <v>484134</v>
      </c>
      <c r="NA8" s="372">
        <v>489521</v>
      </c>
      <c r="NB8" s="372">
        <v>0</v>
      </c>
      <c r="NC8" s="372">
        <v>5971838</v>
      </c>
      <c r="ND8" s="372">
        <v>0</v>
      </c>
      <c r="NE8" s="372">
        <v>0</v>
      </c>
      <c r="NF8" s="372">
        <v>0</v>
      </c>
      <c r="NG8" s="372">
        <v>0</v>
      </c>
      <c r="NH8" s="372">
        <v>0</v>
      </c>
      <c r="NI8" s="372">
        <v>0</v>
      </c>
      <c r="NJ8" s="372">
        <v>0</v>
      </c>
      <c r="NK8" s="372">
        <v>1212028</v>
      </c>
      <c r="NL8" s="372">
        <v>0</v>
      </c>
      <c r="NM8" s="372">
        <v>0</v>
      </c>
      <c r="NN8" s="372">
        <v>0</v>
      </c>
      <c r="NO8" s="372">
        <v>0</v>
      </c>
      <c r="NP8" s="372">
        <v>0</v>
      </c>
      <c r="NQ8" s="372">
        <v>0</v>
      </c>
      <c r="NR8" s="372">
        <v>1008199</v>
      </c>
      <c r="NS8" s="372">
        <v>0</v>
      </c>
      <c r="NT8" s="372">
        <v>0</v>
      </c>
      <c r="NU8" s="372">
        <v>5149706</v>
      </c>
      <c r="NV8" s="372">
        <v>0</v>
      </c>
      <c r="NW8" s="372">
        <v>0</v>
      </c>
      <c r="NX8" s="372">
        <v>0</v>
      </c>
      <c r="NY8" s="372">
        <v>0</v>
      </c>
      <c r="NZ8" s="372">
        <v>0</v>
      </c>
      <c r="OA8" s="372">
        <v>0</v>
      </c>
      <c r="OB8" s="372">
        <v>0</v>
      </c>
      <c r="OC8" s="372">
        <v>0</v>
      </c>
      <c r="OD8" s="372">
        <v>0</v>
      </c>
      <c r="OE8" s="372">
        <v>0</v>
      </c>
      <c r="OF8" s="372">
        <v>0</v>
      </c>
      <c r="OG8" s="372">
        <v>0</v>
      </c>
      <c r="OH8" s="372">
        <v>0</v>
      </c>
      <c r="OI8" s="372">
        <v>0</v>
      </c>
      <c r="OJ8" s="372">
        <v>0</v>
      </c>
      <c r="OK8" s="372">
        <v>0</v>
      </c>
      <c r="OL8" s="372">
        <v>0</v>
      </c>
      <c r="OM8" s="372">
        <v>0</v>
      </c>
      <c r="ON8" s="372">
        <v>0</v>
      </c>
      <c r="OO8" s="372">
        <v>0</v>
      </c>
      <c r="OP8" s="372">
        <v>0</v>
      </c>
      <c r="OQ8" s="372">
        <v>0</v>
      </c>
      <c r="OR8" s="372">
        <v>0</v>
      </c>
      <c r="OS8" s="372">
        <v>536094</v>
      </c>
      <c r="OT8" s="372">
        <v>-740436</v>
      </c>
      <c r="OU8" s="372">
        <v>827225</v>
      </c>
      <c r="OV8" s="372">
        <v>-271436</v>
      </c>
      <c r="OW8" s="372">
        <v>1938</v>
      </c>
      <c r="OX8" s="372">
        <v>-655</v>
      </c>
      <c r="OY8" s="372">
        <v>1961</v>
      </c>
      <c r="OZ8" s="372">
        <v>0</v>
      </c>
      <c r="PA8" s="372">
        <v>49459</v>
      </c>
      <c r="PB8" s="372">
        <v>0</v>
      </c>
      <c r="PC8" s="372">
        <v>0</v>
      </c>
      <c r="PD8" s="372">
        <v>0</v>
      </c>
      <c r="PE8" s="372">
        <v>0</v>
      </c>
      <c r="PF8" s="372">
        <v>0</v>
      </c>
      <c r="PG8" s="372">
        <v>0</v>
      </c>
      <c r="PH8" s="372">
        <v>0</v>
      </c>
      <c r="PI8" s="372">
        <v>0</v>
      </c>
      <c r="PJ8" s="372">
        <v>0</v>
      </c>
      <c r="PK8" s="372">
        <v>-1217750</v>
      </c>
      <c r="PL8" s="372">
        <v>0</v>
      </c>
      <c r="PM8" s="372">
        <v>0</v>
      </c>
      <c r="PN8" s="372">
        <v>0</v>
      </c>
      <c r="PO8" s="372">
        <v>0</v>
      </c>
      <c r="PP8" s="372">
        <v>0</v>
      </c>
      <c r="PQ8" s="372">
        <v>0</v>
      </c>
      <c r="PR8" s="372">
        <v>0</v>
      </c>
      <c r="PS8" s="372">
        <v>0</v>
      </c>
      <c r="PT8" s="372">
        <v>0</v>
      </c>
      <c r="PU8" s="372">
        <v>0</v>
      </c>
      <c r="PV8" s="372">
        <v>0</v>
      </c>
      <c r="PW8" s="372">
        <v>-272178</v>
      </c>
      <c r="PX8" s="372">
        <v>0</v>
      </c>
      <c r="PY8" s="372">
        <v>0</v>
      </c>
      <c r="PZ8" s="372">
        <v>0</v>
      </c>
      <c r="QA8" s="372">
        <v>0</v>
      </c>
      <c r="QB8" s="372">
        <v>0</v>
      </c>
      <c r="QC8" s="372">
        <v>0</v>
      </c>
      <c r="QD8" s="372">
        <v>0</v>
      </c>
      <c r="QE8" s="372">
        <v>0</v>
      </c>
      <c r="QF8" s="372">
        <v>0</v>
      </c>
      <c r="QG8" s="372">
        <v>0</v>
      </c>
      <c r="QH8" s="372">
        <v>0</v>
      </c>
      <c r="QI8" s="372">
        <v>0</v>
      </c>
      <c r="QJ8" s="372">
        <v>0</v>
      </c>
      <c r="QK8" s="372">
        <v>0</v>
      </c>
      <c r="QL8" s="372">
        <v>0</v>
      </c>
      <c r="QM8" s="372">
        <v>0</v>
      </c>
      <c r="QN8" s="372">
        <v>0</v>
      </c>
      <c r="QO8" s="372">
        <v>0</v>
      </c>
      <c r="QP8" s="372">
        <v>0</v>
      </c>
      <c r="QQ8" s="372">
        <v>0</v>
      </c>
      <c r="QR8" s="372">
        <v>0</v>
      </c>
      <c r="QS8" s="372">
        <v>0</v>
      </c>
      <c r="QT8" s="372">
        <v>0</v>
      </c>
      <c r="QU8" s="372">
        <v>0</v>
      </c>
      <c r="QV8" s="372">
        <v>0</v>
      </c>
      <c r="QW8" s="372">
        <v>0</v>
      </c>
      <c r="QX8" s="372">
        <v>0</v>
      </c>
      <c r="QY8" s="372">
        <v>0</v>
      </c>
      <c r="QZ8" s="372">
        <v>0</v>
      </c>
      <c r="RA8" s="372">
        <v>0</v>
      </c>
      <c r="RB8" s="372">
        <v>0</v>
      </c>
      <c r="RC8" s="372">
        <v>-2330206</v>
      </c>
      <c r="RD8" s="372">
        <v>0</v>
      </c>
      <c r="RE8" s="372">
        <v>0</v>
      </c>
      <c r="RF8" s="372">
        <v>0</v>
      </c>
      <c r="RG8" s="372">
        <v>0</v>
      </c>
      <c r="RH8" s="372">
        <v>0</v>
      </c>
      <c r="RI8" s="372">
        <v>0</v>
      </c>
      <c r="RJ8" s="372">
        <v>0</v>
      </c>
      <c r="RK8" s="372">
        <v>0</v>
      </c>
      <c r="RL8" s="372">
        <v>0</v>
      </c>
      <c r="RM8" s="372">
        <v>0</v>
      </c>
      <c r="RN8" s="372">
        <v>0</v>
      </c>
      <c r="RO8" s="372">
        <v>0</v>
      </c>
      <c r="RP8" s="372">
        <v>0</v>
      </c>
      <c r="RQ8" s="372">
        <v>0</v>
      </c>
      <c r="RR8" s="372">
        <v>0</v>
      </c>
      <c r="RS8" s="372">
        <v>0</v>
      </c>
      <c r="RT8" s="372">
        <v>0</v>
      </c>
      <c r="RU8" s="372">
        <v>0</v>
      </c>
      <c r="RV8" s="372">
        <v>0</v>
      </c>
      <c r="RW8" s="372">
        <v>0</v>
      </c>
      <c r="RX8" s="372">
        <v>0</v>
      </c>
      <c r="RY8" s="372">
        <v>0</v>
      </c>
      <c r="RZ8" s="372">
        <v>0</v>
      </c>
      <c r="SA8" s="372">
        <v>0</v>
      </c>
      <c r="SB8" s="372">
        <v>0</v>
      </c>
      <c r="SC8" s="372">
        <v>0</v>
      </c>
      <c r="SD8" s="372">
        <v>0</v>
      </c>
      <c r="SE8" s="372">
        <v>1008200</v>
      </c>
      <c r="SF8" s="372">
        <v>0</v>
      </c>
      <c r="SG8" s="372">
        <v>0</v>
      </c>
      <c r="SH8" s="372">
        <v>5149706</v>
      </c>
      <c r="SI8" s="372">
        <v>0</v>
      </c>
      <c r="SJ8" s="372">
        <v>0</v>
      </c>
      <c r="SK8" s="372">
        <v>0</v>
      </c>
      <c r="SL8" s="372">
        <v>0</v>
      </c>
      <c r="SM8" s="372">
        <v>0</v>
      </c>
      <c r="SN8" s="372">
        <v>6662816</v>
      </c>
      <c r="SO8" s="372">
        <v>0</v>
      </c>
      <c r="SP8" s="372">
        <v>0</v>
      </c>
      <c r="SQ8" s="372">
        <v>5908505</v>
      </c>
      <c r="SR8" s="372">
        <v>-1482367</v>
      </c>
      <c r="SS8" s="372">
        <v>5840800</v>
      </c>
      <c r="ST8" s="372">
        <v>0</v>
      </c>
      <c r="SU8" s="372">
        <v>0</v>
      </c>
      <c r="SV8" s="372">
        <v>0</v>
      </c>
      <c r="SW8" s="372">
        <v>0</v>
      </c>
      <c r="SX8" s="372">
        <v>5092</v>
      </c>
      <c r="SY8" s="372">
        <v>312013</v>
      </c>
      <c r="SZ8" s="372">
        <v>0</v>
      </c>
      <c r="TA8" s="372">
        <v>0</v>
      </c>
      <c r="TB8" s="372">
        <v>0</v>
      </c>
      <c r="TC8" s="372">
        <v>0</v>
      </c>
      <c r="TD8" s="372">
        <v>0</v>
      </c>
      <c r="TE8" s="372">
        <v>0</v>
      </c>
      <c r="TF8" s="372">
        <v>0</v>
      </c>
      <c r="TG8" s="372">
        <v>0</v>
      </c>
      <c r="TH8" s="372">
        <v>0</v>
      </c>
      <c r="TI8" s="372">
        <v>0</v>
      </c>
      <c r="TJ8" s="372">
        <v>0</v>
      </c>
      <c r="TK8" s="372">
        <v>0</v>
      </c>
      <c r="TL8" s="372">
        <v>0</v>
      </c>
      <c r="TM8" s="372">
        <v>0</v>
      </c>
      <c r="TN8" s="372">
        <v>0</v>
      </c>
      <c r="TO8" s="372">
        <v>0</v>
      </c>
      <c r="TP8" s="372">
        <v>0</v>
      </c>
      <c r="TQ8" s="372">
        <v>0</v>
      </c>
      <c r="TR8" s="372">
        <v>0</v>
      </c>
      <c r="TS8" s="372">
        <v>9237451</v>
      </c>
      <c r="TT8" s="372">
        <v>0</v>
      </c>
      <c r="TU8" s="372">
        <v>274391</v>
      </c>
      <c r="TV8" s="372">
        <v>3904392</v>
      </c>
      <c r="TW8" s="372">
        <v>1724918</v>
      </c>
      <c r="TX8" s="372">
        <v>5365248</v>
      </c>
      <c r="TY8" s="372">
        <v>2664769</v>
      </c>
      <c r="TZ8" s="372">
        <v>6945493</v>
      </c>
      <c r="UA8" s="372">
        <v>1212028</v>
      </c>
      <c r="UB8" s="372">
        <v>2835116</v>
      </c>
      <c r="UC8" s="372">
        <v>0</v>
      </c>
      <c r="UD8" s="372">
        <v>0</v>
      </c>
      <c r="UE8" s="372">
        <v>0</v>
      </c>
      <c r="UF8" s="372" t="s">
        <v>1587</v>
      </c>
      <c r="UG8" s="372" t="s">
        <v>1588</v>
      </c>
      <c r="UH8" s="372" t="s">
        <v>1589</v>
      </c>
    </row>
    <row r="9" spans="1:554" s="280" customFormat="1" ht="36.75" customHeight="1" thickBot="1">
      <c r="A9" s="373">
        <v>520</v>
      </c>
      <c r="B9" s="374" t="s">
        <v>97</v>
      </c>
      <c r="C9" s="375" t="s">
        <v>320</v>
      </c>
      <c r="D9" s="280" t="s">
        <v>1580</v>
      </c>
      <c r="E9" s="371">
        <v>9225</v>
      </c>
      <c r="F9" s="372">
        <v>166496016</v>
      </c>
      <c r="G9" s="372" t="s">
        <v>1581</v>
      </c>
      <c r="H9" s="372" t="s">
        <v>97</v>
      </c>
      <c r="I9" s="372">
        <v>0</v>
      </c>
      <c r="J9" s="372">
        <v>0</v>
      </c>
      <c r="K9" s="372">
        <v>0</v>
      </c>
      <c r="L9" s="372">
        <v>0</v>
      </c>
      <c r="M9" s="372">
        <v>30867699</v>
      </c>
      <c r="N9" s="372">
        <v>0</v>
      </c>
      <c r="O9" s="372">
        <v>0</v>
      </c>
      <c r="P9" s="372">
        <v>0</v>
      </c>
      <c r="Q9" s="372">
        <v>0</v>
      </c>
      <c r="R9" s="372">
        <v>0</v>
      </c>
      <c r="S9" s="372">
        <v>0</v>
      </c>
      <c r="T9" s="372">
        <v>0</v>
      </c>
      <c r="U9" s="372">
        <v>0</v>
      </c>
      <c r="V9" s="372">
        <v>19334</v>
      </c>
      <c r="W9" s="372">
        <v>0</v>
      </c>
      <c r="X9" s="372">
        <v>0</v>
      </c>
      <c r="Y9" s="372">
        <v>154449</v>
      </c>
      <c r="Z9" s="372">
        <v>0</v>
      </c>
      <c r="AA9" s="372">
        <v>0</v>
      </c>
      <c r="AB9" s="372">
        <v>0</v>
      </c>
      <c r="AC9" s="372">
        <v>0</v>
      </c>
      <c r="AD9" s="372">
        <v>0</v>
      </c>
      <c r="AE9" s="372">
        <v>0</v>
      </c>
      <c r="AF9" s="372">
        <v>0</v>
      </c>
      <c r="AG9" s="372">
        <v>0</v>
      </c>
      <c r="AH9" s="372">
        <v>0</v>
      </c>
      <c r="AI9" s="372">
        <v>0</v>
      </c>
      <c r="AJ9" s="372">
        <v>0</v>
      </c>
      <c r="AK9" s="372">
        <v>0</v>
      </c>
      <c r="AL9" s="372">
        <v>0</v>
      </c>
      <c r="AM9" s="372">
        <v>0</v>
      </c>
      <c r="AN9" s="372">
        <v>2268221</v>
      </c>
      <c r="AO9" s="372">
        <v>0</v>
      </c>
      <c r="AP9" s="372">
        <v>0</v>
      </c>
      <c r="AQ9" s="372">
        <v>0</v>
      </c>
      <c r="AR9" s="372">
        <v>0</v>
      </c>
      <c r="AS9" s="372">
        <v>0</v>
      </c>
      <c r="AT9" s="372">
        <v>0</v>
      </c>
      <c r="AU9" s="372">
        <v>0</v>
      </c>
      <c r="AV9" s="372">
        <v>0</v>
      </c>
      <c r="AW9" s="372">
        <v>0</v>
      </c>
      <c r="AX9" s="372">
        <v>0</v>
      </c>
      <c r="AY9" s="372">
        <v>0</v>
      </c>
      <c r="AZ9" s="372">
        <v>0</v>
      </c>
      <c r="BA9" s="372">
        <v>0</v>
      </c>
      <c r="BB9" s="372">
        <v>0</v>
      </c>
      <c r="BC9" s="372">
        <v>0</v>
      </c>
      <c r="BD9" s="372">
        <v>0</v>
      </c>
      <c r="BE9" s="372">
        <v>0</v>
      </c>
      <c r="BF9" s="372">
        <v>-8301</v>
      </c>
      <c r="BG9" s="372">
        <v>0</v>
      </c>
      <c r="BH9" s="372">
        <v>0</v>
      </c>
      <c r="BI9" s="372">
        <v>0</v>
      </c>
      <c r="BJ9" s="372">
        <v>0</v>
      </c>
      <c r="BK9" s="372">
        <v>0</v>
      </c>
      <c r="BL9" s="372">
        <v>0</v>
      </c>
      <c r="BM9" s="372">
        <v>0</v>
      </c>
      <c r="BN9" s="372">
        <v>0</v>
      </c>
      <c r="BO9" s="372">
        <v>0</v>
      </c>
      <c r="BP9" s="372">
        <v>0</v>
      </c>
      <c r="BQ9" s="372">
        <v>0</v>
      </c>
      <c r="BR9" s="372">
        <v>0</v>
      </c>
      <c r="BS9" s="372">
        <v>0</v>
      </c>
      <c r="BT9" s="372">
        <v>0</v>
      </c>
      <c r="BU9" s="372">
        <v>0</v>
      </c>
      <c r="BV9" s="372">
        <v>0</v>
      </c>
      <c r="BW9" s="372">
        <v>0</v>
      </c>
      <c r="BX9" s="372">
        <v>0</v>
      </c>
      <c r="BY9" s="372">
        <v>0</v>
      </c>
      <c r="BZ9" s="372">
        <v>0</v>
      </c>
      <c r="CA9" s="372">
        <v>0</v>
      </c>
      <c r="CB9" s="372">
        <v>0</v>
      </c>
      <c r="CC9" s="372">
        <v>0</v>
      </c>
      <c r="CD9" s="372">
        <v>0</v>
      </c>
      <c r="CE9" s="372">
        <v>0</v>
      </c>
      <c r="CF9" s="372">
        <v>0</v>
      </c>
      <c r="CG9" s="372">
        <v>0</v>
      </c>
      <c r="CH9" s="372">
        <v>0</v>
      </c>
      <c r="CI9" s="372">
        <v>0</v>
      </c>
      <c r="CJ9" s="372">
        <v>0</v>
      </c>
      <c r="CK9" s="372">
        <v>0</v>
      </c>
      <c r="CL9" s="372">
        <v>0</v>
      </c>
      <c r="CM9" s="372">
        <v>0</v>
      </c>
      <c r="CN9" s="372">
        <v>0</v>
      </c>
      <c r="CO9" s="372">
        <v>0</v>
      </c>
      <c r="CP9" s="372">
        <v>1783613</v>
      </c>
      <c r="CQ9" s="372">
        <v>10370933</v>
      </c>
      <c r="CR9" s="372">
        <v>0</v>
      </c>
      <c r="CS9" s="372">
        <v>0</v>
      </c>
      <c r="CT9" s="372">
        <v>0</v>
      </c>
      <c r="CU9" s="372">
        <v>0</v>
      </c>
      <c r="CV9" s="372">
        <v>0</v>
      </c>
      <c r="CW9" s="372">
        <v>0</v>
      </c>
      <c r="CX9" s="372">
        <v>0</v>
      </c>
      <c r="CY9" s="372">
        <v>0</v>
      </c>
      <c r="CZ9" s="372">
        <v>0</v>
      </c>
      <c r="DA9" s="372">
        <v>0</v>
      </c>
      <c r="DB9" s="372">
        <v>0</v>
      </c>
      <c r="DC9" s="372">
        <v>0</v>
      </c>
      <c r="DD9" s="372">
        <v>0</v>
      </c>
      <c r="DE9" s="372">
        <v>0</v>
      </c>
      <c r="DF9" s="372">
        <v>0</v>
      </c>
      <c r="DG9" s="372">
        <v>0</v>
      </c>
      <c r="DH9" s="372">
        <v>0</v>
      </c>
      <c r="DI9" s="372">
        <v>0</v>
      </c>
      <c r="DJ9" s="372">
        <v>0</v>
      </c>
      <c r="DK9" s="372">
        <v>0</v>
      </c>
      <c r="DL9" s="372">
        <v>0</v>
      </c>
      <c r="DM9" s="372">
        <v>0</v>
      </c>
      <c r="DN9" s="372">
        <v>0</v>
      </c>
      <c r="DO9" s="372">
        <v>0</v>
      </c>
      <c r="DP9" s="372">
        <v>0</v>
      </c>
      <c r="DQ9" s="372">
        <v>-160651</v>
      </c>
      <c r="DR9" s="372">
        <v>0</v>
      </c>
      <c r="DS9" s="372">
        <v>0</v>
      </c>
      <c r="DT9" s="372">
        <v>0</v>
      </c>
      <c r="DU9" s="372">
        <v>0</v>
      </c>
      <c r="DV9" s="372">
        <v>0</v>
      </c>
      <c r="DW9" s="372">
        <v>0</v>
      </c>
      <c r="DX9" s="372">
        <v>0</v>
      </c>
      <c r="DY9" s="372">
        <v>0</v>
      </c>
      <c r="DZ9" s="372">
        <v>0</v>
      </c>
      <c r="EA9" s="372">
        <v>-506730</v>
      </c>
      <c r="EB9" s="372">
        <v>0</v>
      </c>
      <c r="EC9" s="372">
        <v>0</v>
      </c>
      <c r="ED9" s="372">
        <v>0</v>
      </c>
      <c r="EE9" s="372">
        <v>0</v>
      </c>
      <c r="EF9" s="372">
        <v>0</v>
      </c>
      <c r="EG9" s="372">
        <v>0</v>
      </c>
      <c r="EH9" s="372">
        <v>0</v>
      </c>
      <c r="EI9" s="372">
        <v>-439339</v>
      </c>
      <c r="EJ9" s="372">
        <v>-2999008</v>
      </c>
      <c r="EK9" s="372">
        <v>0</v>
      </c>
      <c r="EL9" s="372">
        <v>0</v>
      </c>
      <c r="EM9" s="372">
        <v>0</v>
      </c>
      <c r="EN9" s="372">
        <v>0</v>
      </c>
      <c r="EO9" s="372">
        <v>0</v>
      </c>
      <c r="EP9" s="372">
        <v>0</v>
      </c>
      <c r="EQ9" s="372">
        <v>0</v>
      </c>
      <c r="ER9" s="372">
        <v>0</v>
      </c>
      <c r="ES9" s="372">
        <v>0</v>
      </c>
      <c r="ET9" s="372">
        <v>0</v>
      </c>
      <c r="EU9" s="372">
        <v>0</v>
      </c>
      <c r="EV9" s="372">
        <v>0</v>
      </c>
      <c r="EW9" s="372">
        <v>0</v>
      </c>
      <c r="EX9" s="372">
        <v>0</v>
      </c>
      <c r="EY9" s="372">
        <v>0</v>
      </c>
      <c r="EZ9" s="372">
        <v>0</v>
      </c>
      <c r="FA9" s="372">
        <v>0</v>
      </c>
      <c r="FB9" s="372">
        <v>0</v>
      </c>
      <c r="FC9" s="372">
        <v>0</v>
      </c>
      <c r="FD9" s="372">
        <v>0</v>
      </c>
      <c r="FE9" s="372">
        <v>0</v>
      </c>
      <c r="FF9" s="372">
        <v>0</v>
      </c>
      <c r="FG9" s="372">
        <v>0</v>
      </c>
      <c r="FH9" s="372">
        <v>0</v>
      </c>
      <c r="FI9" s="372">
        <v>0</v>
      </c>
      <c r="FJ9" s="372">
        <v>0</v>
      </c>
      <c r="FK9" s="372">
        <v>0</v>
      </c>
      <c r="FL9" s="372">
        <v>0</v>
      </c>
      <c r="FM9" s="372">
        <v>0</v>
      </c>
      <c r="FN9" s="372">
        <v>0</v>
      </c>
      <c r="FO9" s="372">
        <v>0</v>
      </c>
      <c r="FP9" s="372">
        <v>0</v>
      </c>
      <c r="FQ9" s="372">
        <v>0</v>
      </c>
      <c r="FR9" s="372">
        <v>0</v>
      </c>
      <c r="FS9" s="372">
        <v>0</v>
      </c>
      <c r="FT9" s="372">
        <v>0</v>
      </c>
      <c r="FU9" s="372">
        <v>0</v>
      </c>
      <c r="FV9" s="372">
        <v>0</v>
      </c>
      <c r="FW9" s="372">
        <v>0</v>
      </c>
      <c r="FX9" s="372">
        <v>0</v>
      </c>
      <c r="FY9" s="372">
        <v>0</v>
      </c>
      <c r="FZ9" s="372">
        <v>0</v>
      </c>
      <c r="GA9" s="372">
        <v>0</v>
      </c>
      <c r="GB9" s="372">
        <v>0</v>
      </c>
      <c r="GC9" s="372">
        <v>59286</v>
      </c>
      <c r="GD9" s="372">
        <v>0</v>
      </c>
      <c r="GE9" s="372">
        <v>0</v>
      </c>
      <c r="GF9" s="372">
        <v>0</v>
      </c>
      <c r="GG9" s="372">
        <v>0</v>
      </c>
      <c r="GH9" s="372">
        <v>0</v>
      </c>
      <c r="GI9" s="372">
        <v>0</v>
      </c>
      <c r="GJ9" s="372">
        <v>0</v>
      </c>
      <c r="GK9" s="372">
        <v>0</v>
      </c>
      <c r="GL9" s="372">
        <v>0</v>
      </c>
      <c r="GM9" s="372">
        <v>0</v>
      </c>
      <c r="GN9" s="372">
        <v>0</v>
      </c>
      <c r="GO9" s="372">
        <v>0</v>
      </c>
      <c r="GP9" s="372">
        <v>0</v>
      </c>
      <c r="GQ9" s="372">
        <v>0</v>
      </c>
      <c r="GR9" s="372">
        <v>0</v>
      </c>
      <c r="GS9" s="372">
        <v>0</v>
      </c>
      <c r="GT9" s="372">
        <v>0</v>
      </c>
      <c r="GU9" s="372">
        <v>0</v>
      </c>
      <c r="GV9" s="372">
        <v>0</v>
      </c>
      <c r="GW9" s="372">
        <v>0</v>
      </c>
      <c r="GX9" s="372">
        <v>0</v>
      </c>
      <c r="GY9" s="372">
        <v>0</v>
      </c>
      <c r="GZ9" s="372">
        <v>0</v>
      </c>
      <c r="HA9" s="372">
        <v>0</v>
      </c>
      <c r="HB9" s="372">
        <v>0</v>
      </c>
      <c r="HC9" s="372">
        <v>0</v>
      </c>
      <c r="HD9" s="372">
        <v>0</v>
      </c>
      <c r="HE9" s="372">
        <v>0</v>
      </c>
      <c r="HF9" s="372">
        <v>0</v>
      </c>
      <c r="HG9" s="372">
        <v>0</v>
      </c>
      <c r="HH9" s="372">
        <v>0</v>
      </c>
      <c r="HI9" s="372">
        <v>0</v>
      </c>
      <c r="HJ9" s="372">
        <v>0</v>
      </c>
      <c r="HK9" s="372">
        <v>0</v>
      </c>
      <c r="HL9" s="372">
        <v>0</v>
      </c>
      <c r="HM9" s="372">
        <v>0</v>
      </c>
      <c r="HN9" s="372">
        <v>0</v>
      </c>
      <c r="HO9" s="372">
        <v>0</v>
      </c>
      <c r="HP9" s="372">
        <v>0</v>
      </c>
      <c r="HQ9" s="372">
        <v>0</v>
      </c>
      <c r="HR9" s="372">
        <v>0</v>
      </c>
      <c r="HS9" s="372">
        <v>0</v>
      </c>
      <c r="HT9" s="372">
        <v>0</v>
      </c>
      <c r="HU9" s="372">
        <v>0</v>
      </c>
      <c r="HV9" s="372">
        <v>-2880</v>
      </c>
      <c r="HW9" s="372">
        <v>0</v>
      </c>
      <c r="HX9" s="372">
        <v>0</v>
      </c>
      <c r="HY9" s="372">
        <v>0</v>
      </c>
      <c r="HZ9" s="372">
        <v>0</v>
      </c>
      <c r="IA9" s="372">
        <v>0</v>
      </c>
      <c r="IB9" s="372">
        <v>0</v>
      </c>
      <c r="IC9" s="372">
        <v>0</v>
      </c>
      <c r="ID9" s="372">
        <v>0</v>
      </c>
      <c r="IE9" s="372">
        <v>0</v>
      </c>
      <c r="IF9" s="372">
        <v>0</v>
      </c>
      <c r="IG9" s="372">
        <v>7646370</v>
      </c>
      <c r="IH9" s="372">
        <v>0</v>
      </c>
      <c r="II9" s="372">
        <v>0</v>
      </c>
      <c r="IJ9" s="372">
        <v>0</v>
      </c>
      <c r="IK9" s="372">
        <v>0</v>
      </c>
      <c r="IL9" s="372">
        <v>0</v>
      </c>
      <c r="IM9" s="372">
        <v>0</v>
      </c>
      <c r="IN9" s="372">
        <v>0</v>
      </c>
      <c r="IO9" s="372">
        <v>0</v>
      </c>
      <c r="IP9" s="372">
        <v>0</v>
      </c>
      <c r="IQ9" s="372">
        <v>-2802</v>
      </c>
      <c r="IR9" s="372">
        <v>0</v>
      </c>
      <c r="IS9" s="372">
        <v>236</v>
      </c>
      <c r="IT9" s="372">
        <v>0</v>
      </c>
      <c r="IU9" s="372">
        <v>0</v>
      </c>
      <c r="IV9" s="372">
        <v>0</v>
      </c>
      <c r="IW9" s="372">
        <v>0</v>
      </c>
      <c r="IX9" s="372">
        <v>0</v>
      </c>
      <c r="IY9" s="372">
        <v>5250</v>
      </c>
      <c r="IZ9" s="372">
        <v>0</v>
      </c>
      <c r="JA9" s="372">
        <v>0</v>
      </c>
      <c r="JB9" s="372">
        <v>0</v>
      </c>
      <c r="JC9" s="372">
        <v>0</v>
      </c>
      <c r="JD9" s="372">
        <v>0</v>
      </c>
      <c r="JE9" s="372">
        <v>0</v>
      </c>
      <c r="JF9" s="372">
        <v>194541</v>
      </c>
      <c r="JG9" s="372">
        <v>0</v>
      </c>
      <c r="JH9" s="372">
        <v>457622</v>
      </c>
      <c r="JI9" s="372">
        <v>0</v>
      </c>
      <c r="JJ9" s="372">
        <v>0</v>
      </c>
      <c r="JK9" s="372">
        <v>0</v>
      </c>
      <c r="JL9" s="372">
        <v>0</v>
      </c>
      <c r="JM9" s="372">
        <v>0</v>
      </c>
      <c r="JN9" s="372">
        <v>0</v>
      </c>
      <c r="JO9" s="372">
        <v>2130065</v>
      </c>
      <c r="JP9" s="372">
        <v>0</v>
      </c>
      <c r="JQ9" s="372">
        <v>9090</v>
      </c>
      <c r="JR9" s="372">
        <v>0</v>
      </c>
      <c r="JS9" s="372">
        <v>0</v>
      </c>
      <c r="JT9" s="372">
        <v>0</v>
      </c>
      <c r="JU9" s="372">
        <v>0</v>
      </c>
      <c r="JV9" s="372">
        <v>0</v>
      </c>
      <c r="JW9" s="372">
        <v>0</v>
      </c>
      <c r="JX9" s="372">
        <v>0</v>
      </c>
      <c r="JY9" s="372">
        <v>1084945</v>
      </c>
      <c r="JZ9" s="372">
        <v>0</v>
      </c>
      <c r="KA9" s="372">
        <v>0</v>
      </c>
      <c r="KB9" s="372">
        <v>0</v>
      </c>
      <c r="KC9" s="372">
        <v>0</v>
      </c>
      <c r="KD9" s="372">
        <v>0</v>
      </c>
      <c r="KE9" s="372">
        <v>0</v>
      </c>
      <c r="KF9" s="372">
        <v>0</v>
      </c>
      <c r="KG9" s="372">
        <v>0</v>
      </c>
      <c r="KH9" s="372">
        <v>0</v>
      </c>
      <c r="KI9" s="372">
        <v>0</v>
      </c>
      <c r="KJ9" s="372">
        <v>0</v>
      </c>
      <c r="KK9" s="372">
        <v>0</v>
      </c>
      <c r="KL9" s="372">
        <v>1899</v>
      </c>
      <c r="KM9" s="372">
        <v>0</v>
      </c>
      <c r="KN9" s="372">
        <v>0</v>
      </c>
      <c r="KO9" s="372">
        <v>17254845</v>
      </c>
      <c r="KP9" s="372">
        <v>2530232</v>
      </c>
      <c r="KQ9" s="372">
        <v>0</v>
      </c>
      <c r="KR9" s="372">
        <v>1045536</v>
      </c>
      <c r="KS9" s="372">
        <v>0</v>
      </c>
      <c r="KT9" s="372">
        <v>0</v>
      </c>
      <c r="KU9" s="372">
        <v>0</v>
      </c>
      <c r="KV9" s="372">
        <v>0</v>
      </c>
      <c r="KW9" s="372">
        <v>0</v>
      </c>
      <c r="KX9" s="372">
        <v>0</v>
      </c>
      <c r="KY9" s="372">
        <v>0</v>
      </c>
      <c r="KZ9" s="372">
        <v>0</v>
      </c>
      <c r="LA9" s="372">
        <v>0</v>
      </c>
      <c r="LB9" s="372">
        <v>0</v>
      </c>
      <c r="LC9" s="372">
        <v>0</v>
      </c>
      <c r="LD9" s="372">
        <v>0</v>
      </c>
      <c r="LE9" s="372">
        <v>0</v>
      </c>
      <c r="LF9" s="372">
        <v>0</v>
      </c>
      <c r="LG9" s="372">
        <v>0</v>
      </c>
      <c r="LH9" s="372">
        <v>0</v>
      </c>
      <c r="LI9" s="372">
        <v>0</v>
      </c>
      <c r="LJ9" s="372">
        <v>0</v>
      </c>
      <c r="LK9" s="372">
        <v>0</v>
      </c>
      <c r="LL9" s="372">
        <v>0</v>
      </c>
      <c r="LM9" s="372">
        <v>0</v>
      </c>
      <c r="LN9" s="372">
        <v>0</v>
      </c>
      <c r="LO9" s="372">
        <v>0</v>
      </c>
      <c r="LP9" s="372">
        <v>3625473</v>
      </c>
      <c r="LQ9" s="372">
        <v>-4911</v>
      </c>
      <c r="LR9" s="372">
        <v>0</v>
      </c>
      <c r="LS9" s="372">
        <v>148137</v>
      </c>
      <c r="LT9" s="372">
        <v>0</v>
      </c>
      <c r="LU9" s="372">
        <v>0</v>
      </c>
      <c r="LV9" s="372">
        <v>0</v>
      </c>
      <c r="LW9" s="372">
        <v>0</v>
      </c>
      <c r="LX9" s="372">
        <v>0</v>
      </c>
      <c r="LY9" s="372">
        <v>4794882</v>
      </c>
      <c r="LZ9" s="372">
        <v>857706</v>
      </c>
      <c r="MA9" s="372">
        <v>0</v>
      </c>
      <c r="MB9" s="372">
        <v>31629</v>
      </c>
      <c r="MC9" s="372">
        <v>0</v>
      </c>
      <c r="MD9" s="372">
        <v>0</v>
      </c>
      <c r="ME9" s="372">
        <v>0</v>
      </c>
      <c r="MF9" s="372">
        <v>0</v>
      </c>
      <c r="MG9" s="372">
        <v>0</v>
      </c>
      <c r="MH9" s="372">
        <v>4228522</v>
      </c>
      <c r="MI9" s="372">
        <v>969510</v>
      </c>
      <c r="MJ9" s="372">
        <v>0</v>
      </c>
      <c r="MK9" s="372">
        <v>3050</v>
      </c>
      <c r="ML9" s="372">
        <v>0</v>
      </c>
      <c r="MM9" s="372">
        <v>0</v>
      </c>
      <c r="MN9" s="372">
        <v>0</v>
      </c>
      <c r="MO9" s="372">
        <v>0</v>
      </c>
      <c r="MP9" s="372">
        <v>0</v>
      </c>
      <c r="MQ9" s="372">
        <v>2655657</v>
      </c>
      <c r="MR9" s="372">
        <v>1016581</v>
      </c>
      <c r="MS9" s="372">
        <v>0</v>
      </c>
      <c r="MT9" s="372">
        <v>0</v>
      </c>
      <c r="MU9" s="372">
        <v>0</v>
      </c>
      <c r="MV9" s="372">
        <v>0</v>
      </c>
      <c r="MW9" s="372">
        <v>0</v>
      </c>
      <c r="MX9" s="372">
        <v>0</v>
      </c>
      <c r="MY9" s="372">
        <v>0</v>
      </c>
      <c r="MZ9" s="372">
        <v>0</v>
      </c>
      <c r="NA9" s="372">
        <v>0</v>
      </c>
      <c r="NB9" s="372">
        <v>0</v>
      </c>
      <c r="NC9" s="372">
        <v>4340666</v>
      </c>
      <c r="ND9" s="372">
        <v>0</v>
      </c>
      <c r="NE9" s="372">
        <v>0</v>
      </c>
      <c r="NF9" s="372">
        <v>0</v>
      </c>
      <c r="NG9" s="372">
        <v>0</v>
      </c>
      <c r="NH9" s="372">
        <v>0</v>
      </c>
      <c r="NI9" s="372">
        <v>0</v>
      </c>
      <c r="NJ9" s="372">
        <v>0</v>
      </c>
      <c r="NK9" s="372">
        <v>1416036</v>
      </c>
      <c r="NL9" s="372">
        <v>0</v>
      </c>
      <c r="NM9" s="372">
        <v>0</v>
      </c>
      <c r="NN9" s="372">
        <v>0</v>
      </c>
      <c r="NO9" s="372">
        <v>0</v>
      </c>
      <c r="NP9" s="372">
        <v>0</v>
      </c>
      <c r="NQ9" s="372">
        <v>0</v>
      </c>
      <c r="NR9" s="372">
        <v>3050</v>
      </c>
      <c r="NS9" s="372">
        <v>125466</v>
      </c>
      <c r="NT9" s="372">
        <v>0</v>
      </c>
      <c r="NU9" s="372">
        <v>792862</v>
      </c>
      <c r="NV9" s="372">
        <v>0</v>
      </c>
      <c r="NW9" s="372">
        <v>0</v>
      </c>
      <c r="NX9" s="372">
        <v>0</v>
      </c>
      <c r="NY9" s="372">
        <v>0</v>
      </c>
      <c r="NZ9" s="372">
        <v>0</v>
      </c>
      <c r="OA9" s="372">
        <v>0</v>
      </c>
      <c r="OB9" s="372">
        <v>0</v>
      </c>
      <c r="OC9" s="372">
        <v>0</v>
      </c>
      <c r="OD9" s="372">
        <v>0</v>
      </c>
      <c r="OE9" s="372">
        <v>0</v>
      </c>
      <c r="OF9" s="372">
        <v>0</v>
      </c>
      <c r="OG9" s="372">
        <v>419253</v>
      </c>
      <c r="OH9" s="372">
        <v>0</v>
      </c>
      <c r="OI9" s="372">
        <v>0</v>
      </c>
      <c r="OJ9" s="372">
        <v>0</v>
      </c>
      <c r="OK9" s="372">
        <v>0</v>
      </c>
      <c r="OL9" s="372">
        <v>0</v>
      </c>
      <c r="OM9" s="372">
        <v>0</v>
      </c>
      <c r="ON9" s="372">
        <v>0</v>
      </c>
      <c r="OO9" s="372">
        <v>0</v>
      </c>
      <c r="OP9" s="372">
        <v>-519329</v>
      </c>
      <c r="OQ9" s="372">
        <v>0</v>
      </c>
      <c r="OR9" s="372">
        <v>0</v>
      </c>
      <c r="OS9" s="372">
        <v>-2354734</v>
      </c>
      <c r="OT9" s="372">
        <v>1893262</v>
      </c>
      <c r="OU9" s="372">
        <v>487882</v>
      </c>
      <c r="OV9" s="372">
        <v>-2191142</v>
      </c>
      <c r="OW9" s="372">
        <v>-853225</v>
      </c>
      <c r="OX9" s="372">
        <v>0</v>
      </c>
      <c r="OY9" s="372">
        <v>2790253</v>
      </c>
      <c r="OZ9" s="372">
        <v>2449247</v>
      </c>
      <c r="PA9" s="372">
        <v>0</v>
      </c>
      <c r="PB9" s="372">
        <v>0</v>
      </c>
      <c r="PC9" s="372">
        <v>0</v>
      </c>
      <c r="PD9" s="372">
        <v>0</v>
      </c>
      <c r="PE9" s="372">
        <v>0</v>
      </c>
      <c r="PF9" s="372">
        <v>0</v>
      </c>
      <c r="PG9" s="372">
        <v>0</v>
      </c>
      <c r="PH9" s="372">
        <v>0</v>
      </c>
      <c r="PI9" s="372">
        <v>0</v>
      </c>
      <c r="PJ9" s="372">
        <v>0</v>
      </c>
      <c r="PK9" s="372">
        <v>0</v>
      </c>
      <c r="PL9" s="372">
        <v>0</v>
      </c>
      <c r="PM9" s="372">
        <v>0</v>
      </c>
      <c r="PN9" s="372">
        <v>0</v>
      </c>
      <c r="PO9" s="372">
        <v>0</v>
      </c>
      <c r="PP9" s="372">
        <v>0</v>
      </c>
      <c r="PQ9" s="372">
        <v>0</v>
      </c>
      <c r="PR9" s="372">
        <v>-2449247</v>
      </c>
      <c r="PS9" s="372">
        <v>2061743</v>
      </c>
      <c r="PT9" s="372">
        <v>0</v>
      </c>
      <c r="PU9" s="372">
        <v>0</v>
      </c>
      <c r="PV9" s="372">
        <v>0</v>
      </c>
      <c r="PW9" s="372">
        <v>0</v>
      </c>
      <c r="PX9" s="372">
        <v>0</v>
      </c>
      <c r="PY9" s="372">
        <v>0</v>
      </c>
      <c r="PZ9" s="372">
        <v>0</v>
      </c>
      <c r="QA9" s="372">
        <v>0</v>
      </c>
      <c r="QB9" s="372">
        <v>0</v>
      </c>
      <c r="QC9" s="372">
        <v>0</v>
      </c>
      <c r="QD9" s="372">
        <v>0</v>
      </c>
      <c r="QE9" s="372">
        <v>0</v>
      </c>
      <c r="QF9" s="372">
        <v>0</v>
      </c>
      <c r="QG9" s="372">
        <v>0</v>
      </c>
      <c r="QH9" s="372">
        <v>0</v>
      </c>
      <c r="QI9" s="372">
        <v>0</v>
      </c>
      <c r="QJ9" s="372">
        <v>0</v>
      </c>
      <c r="QK9" s="372">
        <v>0</v>
      </c>
      <c r="QL9" s="372">
        <v>0</v>
      </c>
      <c r="QM9" s="372">
        <v>0</v>
      </c>
      <c r="QN9" s="372">
        <v>0</v>
      </c>
      <c r="QO9" s="372">
        <v>0</v>
      </c>
      <c r="QP9" s="372">
        <v>0</v>
      </c>
      <c r="QQ9" s="372">
        <v>0</v>
      </c>
      <c r="QR9" s="372">
        <v>0</v>
      </c>
      <c r="QS9" s="372">
        <v>0</v>
      </c>
      <c r="QT9" s="372">
        <v>0</v>
      </c>
      <c r="QU9" s="372">
        <v>0</v>
      </c>
      <c r="QV9" s="372">
        <v>0</v>
      </c>
      <c r="QW9" s="372">
        <v>0</v>
      </c>
      <c r="QX9" s="372">
        <v>0</v>
      </c>
      <c r="QY9" s="372">
        <v>0</v>
      </c>
      <c r="QZ9" s="372">
        <v>0</v>
      </c>
      <c r="RA9" s="372">
        <v>0</v>
      </c>
      <c r="RB9" s="372">
        <v>0</v>
      </c>
      <c r="RC9" s="372">
        <v>-3385724</v>
      </c>
      <c r="RD9" s="372">
        <v>0</v>
      </c>
      <c r="RE9" s="372">
        <v>0</v>
      </c>
      <c r="RF9" s="372">
        <v>0</v>
      </c>
      <c r="RG9" s="372">
        <v>0</v>
      </c>
      <c r="RH9" s="372">
        <v>0</v>
      </c>
      <c r="RI9" s="372">
        <v>0</v>
      </c>
      <c r="RJ9" s="372">
        <v>0</v>
      </c>
      <c r="RK9" s="372">
        <v>0</v>
      </c>
      <c r="RL9" s="372">
        <v>0</v>
      </c>
      <c r="RM9" s="372">
        <v>0</v>
      </c>
      <c r="RN9" s="372">
        <v>0</v>
      </c>
      <c r="RO9" s="372">
        <v>0</v>
      </c>
      <c r="RP9" s="372">
        <v>0</v>
      </c>
      <c r="RQ9" s="372">
        <v>0</v>
      </c>
      <c r="RR9" s="372">
        <v>0</v>
      </c>
      <c r="RS9" s="372">
        <v>0</v>
      </c>
      <c r="RT9" s="372">
        <v>0</v>
      </c>
      <c r="RU9" s="372">
        <v>0</v>
      </c>
      <c r="RV9" s="372">
        <v>0</v>
      </c>
      <c r="RW9" s="372">
        <v>0</v>
      </c>
      <c r="RX9" s="372">
        <v>0</v>
      </c>
      <c r="RY9" s="372">
        <v>0</v>
      </c>
      <c r="RZ9" s="372">
        <v>0</v>
      </c>
      <c r="SA9" s="372">
        <v>0</v>
      </c>
      <c r="SB9" s="372">
        <v>0</v>
      </c>
      <c r="SC9" s="372">
        <v>0</v>
      </c>
      <c r="SD9" s="372">
        <v>-35702</v>
      </c>
      <c r="SE9" s="372">
        <v>3050</v>
      </c>
      <c r="SF9" s="372">
        <v>125466</v>
      </c>
      <c r="SG9" s="372">
        <v>0</v>
      </c>
      <c r="SH9" s="372">
        <v>792862</v>
      </c>
      <c r="SI9" s="372">
        <v>0</v>
      </c>
      <c r="SJ9" s="372">
        <v>0</v>
      </c>
      <c r="SK9" s="372">
        <v>519329</v>
      </c>
      <c r="SL9" s="372">
        <v>0</v>
      </c>
      <c r="SM9" s="372">
        <v>0</v>
      </c>
      <c r="SN9" s="372">
        <v>6021952</v>
      </c>
      <c r="SO9" s="372">
        <v>0</v>
      </c>
      <c r="SP9" s="372">
        <v>0</v>
      </c>
      <c r="SQ9" s="372">
        <v>12213832</v>
      </c>
      <c r="SR9" s="372">
        <v>-4108608</v>
      </c>
      <c r="SS9" s="372">
        <v>849058</v>
      </c>
      <c r="ST9" s="372">
        <v>0</v>
      </c>
      <c r="SU9" s="372">
        <v>0</v>
      </c>
      <c r="SV9" s="372">
        <v>26884</v>
      </c>
      <c r="SW9" s="372">
        <v>2086</v>
      </c>
      <c r="SX9" s="372">
        <v>0</v>
      </c>
      <c r="SY9" s="372">
        <v>43350</v>
      </c>
      <c r="SZ9" s="372">
        <v>0</v>
      </c>
      <c r="TA9" s="372">
        <v>0</v>
      </c>
      <c r="TB9" s="372">
        <v>0</v>
      </c>
      <c r="TC9" s="372">
        <v>0</v>
      </c>
      <c r="TD9" s="372">
        <v>0</v>
      </c>
      <c r="TE9" s="372">
        <v>0</v>
      </c>
      <c r="TF9" s="372">
        <v>0</v>
      </c>
      <c r="TG9" s="372">
        <v>0</v>
      </c>
      <c r="TH9" s="372">
        <v>0</v>
      </c>
      <c r="TI9" s="372">
        <v>0</v>
      </c>
      <c r="TJ9" s="372">
        <v>0</v>
      </c>
      <c r="TK9" s="372">
        <v>0</v>
      </c>
      <c r="TL9" s="372">
        <v>0</v>
      </c>
      <c r="TM9" s="372">
        <v>0</v>
      </c>
      <c r="TN9" s="372">
        <v>0</v>
      </c>
      <c r="TO9" s="372">
        <v>0</v>
      </c>
      <c r="TP9" s="372">
        <v>0</v>
      </c>
      <c r="TQ9" s="372">
        <v>0</v>
      </c>
      <c r="TR9" s="372">
        <v>0</v>
      </c>
      <c r="TS9" s="372">
        <v>20830613</v>
      </c>
      <c r="TT9" s="372">
        <v>0</v>
      </c>
      <c r="TU9" s="372">
        <v>0</v>
      </c>
      <c r="TV9" s="372">
        <v>3768699</v>
      </c>
      <c r="TW9" s="372">
        <v>5684217</v>
      </c>
      <c r="TX9" s="372">
        <v>5201082</v>
      </c>
      <c r="TY9" s="372">
        <v>3672238</v>
      </c>
      <c r="TZ9" s="372">
        <v>4340666</v>
      </c>
      <c r="UA9" s="372">
        <v>1416036</v>
      </c>
      <c r="UB9" s="372">
        <v>8002671</v>
      </c>
      <c r="UC9" s="372">
        <v>0</v>
      </c>
      <c r="UD9" s="372">
        <v>0</v>
      </c>
      <c r="UE9" s="372">
        <v>0</v>
      </c>
      <c r="UF9" s="372" t="s">
        <v>1582</v>
      </c>
      <c r="UG9" s="372" t="s">
        <v>1583</v>
      </c>
      <c r="UH9" s="372" t="s">
        <v>1584</v>
      </c>
    </row>
    <row r="10" spans="1:554" s="280" customFormat="1" ht="32.25" customHeight="1" thickBot="1">
      <c r="A10" s="373">
        <v>530</v>
      </c>
      <c r="B10" s="374" t="s">
        <v>98</v>
      </c>
      <c r="C10" s="375" t="s">
        <v>1298</v>
      </c>
      <c r="D10" s="280" t="s">
        <v>1580</v>
      </c>
      <c r="E10" s="371">
        <v>9932</v>
      </c>
      <c r="F10" s="372">
        <v>80871593</v>
      </c>
      <c r="G10" s="372" t="s">
        <v>1581</v>
      </c>
      <c r="H10" s="372" t="s">
        <v>98</v>
      </c>
      <c r="I10" s="372">
        <v>0</v>
      </c>
      <c r="J10" s="372">
        <v>0</v>
      </c>
      <c r="K10" s="372">
        <v>0</v>
      </c>
      <c r="L10" s="372">
        <v>0</v>
      </c>
      <c r="M10" s="372">
        <v>18736693</v>
      </c>
      <c r="N10" s="372">
        <v>0</v>
      </c>
      <c r="O10" s="372">
        <v>0</v>
      </c>
      <c r="P10" s="372">
        <v>0</v>
      </c>
      <c r="Q10" s="372">
        <v>0</v>
      </c>
      <c r="R10" s="372">
        <v>0</v>
      </c>
      <c r="S10" s="372">
        <v>0</v>
      </c>
      <c r="T10" s="372">
        <v>0</v>
      </c>
      <c r="U10" s="372">
        <v>0</v>
      </c>
      <c r="V10" s="372">
        <v>-61102</v>
      </c>
      <c r="W10" s="372">
        <v>0</v>
      </c>
      <c r="X10" s="372">
        <v>0</v>
      </c>
      <c r="Y10" s="372">
        <v>458689</v>
      </c>
      <c r="Z10" s="372">
        <v>0</v>
      </c>
      <c r="AA10" s="372">
        <v>0</v>
      </c>
      <c r="AB10" s="372">
        <v>0</v>
      </c>
      <c r="AC10" s="372">
        <v>0</v>
      </c>
      <c r="AD10" s="372">
        <v>0</v>
      </c>
      <c r="AE10" s="372">
        <v>0</v>
      </c>
      <c r="AF10" s="372">
        <v>0</v>
      </c>
      <c r="AG10" s="372">
        <v>0</v>
      </c>
      <c r="AH10" s="372">
        <v>0</v>
      </c>
      <c r="AI10" s="372">
        <v>0</v>
      </c>
      <c r="AJ10" s="372">
        <v>0</v>
      </c>
      <c r="AK10" s="372">
        <v>0</v>
      </c>
      <c r="AL10" s="372">
        <v>0</v>
      </c>
      <c r="AM10" s="372">
        <v>0</v>
      </c>
      <c r="AN10" s="372">
        <v>970665</v>
      </c>
      <c r="AO10" s="372">
        <v>0</v>
      </c>
      <c r="AP10" s="372">
        <v>0</v>
      </c>
      <c r="AQ10" s="372">
        <v>0</v>
      </c>
      <c r="AR10" s="372">
        <v>0</v>
      </c>
      <c r="AS10" s="372">
        <v>0</v>
      </c>
      <c r="AT10" s="372">
        <v>0</v>
      </c>
      <c r="AU10" s="372">
        <v>0</v>
      </c>
      <c r="AV10" s="372">
        <v>0</v>
      </c>
      <c r="AW10" s="372">
        <v>0</v>
      </c>
      <c r="AX10" s="372">
        <v>0</v>
      </c>
      <c r="AY10" s="372">
        <v>0</v>
      </c>
      <c r="AZ10" s="372">
        <v>0</v>
      </c>
      <c r="BA10" s="372">
        <v>0</v>
      </c>
      <c r="BB10" s="372">
        <v>0</v>
      </c>
      <c r="BC10" s="372">
        <v>0</v>
      </c>
      <c r="BD10" s="372">
        <v>0</v>
      </c>
      <c r="BE10" s="372">
        <v>0</v>
      </c>
      <c r="BF10" s="372">
        <v>-25506</v>
      </c>
      <c r="BG10" s="372">
        <v>0</v>
      </c>
      <c r="BH10" s="372">
        <v>0</v>
      </c>
      <c r="BI10" s="372">
        <v>0</v>
      </c>
      <c r="BJ10" s="372">
        <v>0</v>
      </c>
      <c r="BK10" s="372">
        <v>0</v>
      </c>
      <c r="BL10" s="372">
        <v>0</v>
      </c>
      <c r="BM10" s="372">
        <v>0</v>
      </c>
      <c r="BN10" s="372">
        <v>0</v>
      </c>
      <c r="BO10" s="372">
        <v>0</v>
      </c>
      <c r="BP10" s="372">
        <v>0</v>
      </c>
      <c r="BQ10" s="372">
        <v>0</v>
      </c>
      <c r="BR10" s="372">
        <v>0</v>
      </c>
      <c r="BS10" s="372">
        <v>0</v>
      </c>
      <c r="BT10" s="372">
        <v>0</v>
      </c>
      <c r="BU10" s="372">
        <v>0</v>
      </c>
      <c r="BV10" s="372">
        <v>0</v>
      </c>
      <c r="BW10" s="372">
        <v>0</v>
      </c>
      <c r="BX10" s="372">
        <v>0</v>
      </c>
      <c r="BY10" s="372">
        <v>0</v>
      </c>
      <c r="BZ10" s="372">
        <v>0</v>
      </c>
      <c r="CA10" s="372">
        <v>0</v>
      </c>
      <c r="CB10" s="372">
        <v>0</v>
      </c>
      <c r="CC10" s="372">
        <v>0</v>
      </c>
      <c r="CD10" s="372">
        <v>0</v>
      </c>
      <c r="CE10" s="372">
        <v>0</v>
      </c>
      <c r="CF10" s="372">
        <v>0</v>
      </c>
      <c r="CG10" s="372">
        <v>0</v>
      </c>
      <c r="CH10" s="372">
        <v>0</v>
      </c>
      <c r="CI10" s="372">
        <v>0</v>
      </c>
      <c r="CJ10" s="372">
        <v>0</v>
      </c>
      <c r="CK10" s="372">
        <v>0</v>
      </c>
      <c r="CL10" s="372">
        <v>0</v>
      </c>
      <c r="CM10" s="372">
        <v>0</v>
      </c>
      <c r="CN10" s="372">
        <v>0</v>
      </c>
      <c r="CO10" s="372">
        <v>0</v>
      </c>
      <c r="CP10" s="372">
        <v>801490</v>
      </c>
      <c r="CQ10" s="372">
        <v>4198509</v>
      </c>
      <c r="CR10" s="372">
        <v>0</v>
      </c>
      <c r="CS10" s="372">
        <v>0</v>
      </c>
      <c r="CT10" s="372">
        <v>0</v>
      </c>
      <c r="CU10" s="372">
        <v>0</v>
      </c>
      <c r="CV10" s="372">
        <v>0</v>
      </c>
      <c r="CW10" s="372">
        <v>0</v>
      </c>
      <c r="CX10" s="372">
        <v>0</v>
      </c>
      <c r="CY10" s="372">
        <v>0</v>
      </c>
      <c r="CZ10" s="372">
        <v>0</v>
      </c>
      <c r="DA10" s="372">
        <v>0</v>
      </c>
      <c r="DB10" s="372">
        <v>0</v>
      </c>
      <c r="DC10" s="372">
        <v>0</v>
      </c>
      <c r="DD10" s="372">
        <v>0</v>
      </c>
      <c r="DE10" s="372">
        <v>0</v>
      </c>
      <c r="DF10" s="372">
        <v>0</v>
      </c>
      <c r="DG10" s="372">
        <v>0</v>
      </c>
      <c r="DH10" s="372">
        <v>0</v>
      </c>
      <c r="DI10" s="372">
        <v>0</v>
      </c>
      <c r="DJ10" s="372">
        <v>0</v>
      </c>
      <c r="DK10" s="372">
        <v>0</v>
      </c>
      <c r="DL10" s="372">
        <v>0</v>
      </c>
      <c r="DM10" s="372">
        <v>0</v>
      </c>
      <c r="DN10" s="372">
        <v>0</v>
      </c>
      <c r="DO10" s="372">
        <v>0</v>
      </c>
      <c r="DP10" s="372">
        <v>0</v>
      </c>
      <c r="DQ10" s="372">
        <v>-122337</v>
      </c>
      <c r="DR10" s="372">
        <v>0</v>
      </c>
      <c r="DS10" s="372">
        <v>0</v>
      </c>
      <c r="DT10" s="372">
        <v>0</v>
      </c>
      <c r="DU10" s="372">
        <v>0</v>
      </c>
      <c r="DV10" s="372">
        <v>0</v>
      </c>
      <c r="DW10" s="372">
        <v>0</v>
      </c>
      <c r="DX10" s="372">
        <v>0</v>
      </c>
      <c r="DY10" s="372">
        <v>0</v>
      </c>
      <c r="DZ10" s="372">
        <v>0</v>
      </c>
      <c r="EA10" s="372">
        <v>-285046</v>
      </c>
      <c r="EB10" s="372">
        <v>0</v>
      </c>
      <c r="EC10" s="372">
        <v>0</v>
      </c>
      <c r="ED10" s="372">
        <v>0</v>
      </c>
      <c r="EE10" s="372">
        <v>0</v>
      </c>
      <c r="EF10" s="372">
        <v>0</v>
      </c>
      <c r="EG10" s="372">
        <v>0</v>
      </c>
      <c r="EH10" s="372">
        <v>0</v>
      </c>
      <c r="EI10" s="372">
        <v>-231248</v>
      </c>
      <c r="EJ10" s="372">
        <v>-1568970</v>
      </c>
      <c r="EK10" s="372">
        <v>0</v>
      </c>
      <c r="EL10" s="372">
        <v>0</v>
      </c>
      <c r="EM10" s="372">
        <v>0</v>
      </c>
      <c r="EN10" s="372">
        <v>0</v>
      </c>
      <c r="EO10" s="372">
        <v>0</v>
      </c>
      <c r="EP10" s="372">
        <v>0</v>
      </c>
      <c r="EQ10" s="372">
        <v>0</v>
      </c>
      <c r="ER10" s="372">
        <v>0</v>
      </c>
      <c r="ES10" s="372">
        <v>0</v>
      </c>
      <c r="ET10" s="372">
        <v>0</v>
      </c>
      <c r="EU10" s="372">
        <v>0</v>
      </c>
      <c r="EV10" s="372">
        <v>0</v>
      </c>
      <c r="EW10" s="372">
        <v>0</v>
      </c>
      <c r="EX10" s="372">
        <v>0</v>
      </c>
      <c r="EY10" s="372">
        <v>0</v>
      </c>
      <c r="EZ10" s="372">
        <v>0</v>
      </c>
      <c r="FA10" s="372">
        <v>0</v>
      </c>
      <c r="FB10" s="372">
        <v>0</v>
      </c>
      <c r="FC10" s="372">
        <v>0</v>
      </c>
      <c r="FD10" s="372">
        <v>0</v>
      </c>
      <c r="FE10" s="372">
        <v>0</v>
      </c>
      <c r="FF10" s="372">
        <v>0</v>
      </c>
      <c r="FG10" s="372">
        <v>0</v>
      </c>
      <c r="FH10" s="372">
        <v>0</v>
      </c>
      <c r="FI10" s="372">
        <v>0</v>
      </c>
      <c r="FJ10" s="372">
        <v>0</v>
      </c>
      <c r="FK10" s="372">
        <v>0</v>
      </c>
      <c r="FL10" s="372">
        <v>0</v>
      </c>
      <c r="FM10" s="372">
        <v>0</v>
      </c>
      <c r="FN10" s="372">
        <v>0</v>
      </c>
      <c r="FO10" s="372">
        <v>0</v>
      </c>
      <c r="FP10" s="372">
        <v>0</v>
      </c>
      <c r="FQ10" s="372">
        <v>0</v>
      </c>
      <c r="FR10" s="372">
        <v>0</v>
      </c>
      <c r="FS10" s="372">
        <v>0</v>
      </c>
      <c r="FT10" s="372">
        <v>0</v>
      </c>
      <c r="FU10" s="372">
        <v>0</v>
      </c>
      <c r="FV10" s="372">
        <v>0</v>
      </c>
      <c r="FW10" s="372">
        <v>0</v>
      </c>
      <c r="FX10" s="372">
        <v>0</v>
      </c>
      <c r="FY10" s="372">
        <v>0</v>
      </c>
      <c r="FZ10" s="372">
        <v>0</v>
      </c>
      <c r="GA10" s="372">
        <v>0</v>
      </c>
      <c r="GB10" s="372">
        <v>0</v>
      </c>
      <c r="GC10" s="372">
        <v>4097</v>
      </c>
      <c r="GD10" s="372">
        <v>0</v>
      </c>
      <c r="GE10" s="372">
        <v>0</v>
      </c>
      <c r="GF10" s="372">
        <v>0</v>
      </c>
      <c r="GG10" s="372">
        <v>0</v>
      </c>
      <c r="GH10" s="372">
        <v>0</v>
      </c>
      <c r="GI10" s="372">
        <v>0</v>
      </c>
      <c r="GJ10" s="372">
        <v>0</v>
      </c>
      <c r="GK10" s="372">
        <v>0</v>
      </c>
      <c r="GL10" s="372">
        <v>0</v>
      </c>
      <c r="GM10" s="372">
        <v>0</v>
      </c>
      <c r="GN10" s="372">
        <v>0</v>
      </c>
      <c r="GO10" s="372">
        <v>0</v>
      </c>
      <c r="GP10" s="372">
        <v>0</v>
      </c>
      <c r="GQ10" s="372">
        <v>0</v>
      </c>
      <c r="GR10" s="372">
        <v>0</v>
      </c>
      <c r="GS10" s="372">
        <v>0</v>
      </c>
      <c r="GT10" s="372">
        <v>0</v>
      </c>
      <c r="GU10" s="372">
        <v>0</v>
      </c>
      <c r="GV10" s="372">
        <v>0</v>
      </c>
      <c r="GW10" s="372">
        <v>0</v>
      </c>
      <c r="GX10" s="372">
        <v>0</v>
      </c>
      <c r="GY10" s="372">
        <v>0</v>
      </c>
      <c r="GZ10" s="372">
        <v>0</v>
      </c>
      <c r="HA10" s="372">
        <v>0</v>
      </c>
      <c r="HB10" s="372">
        <v>0</v>
      </c>
      <c r="HC10" s="372">
        <v>0</v>
      </c>
      <c r="HD10" s="372">
        <v>0</v>
      </c>
      <c r="HE10" s="372">
        <v>0</v>
      </c>
      <c r="HF10" s="372">
        <v>0</v>
      </c>
      <c r="HG10" s="372">
        <v>0</v>
      </c>
      <c r="HH10" s="372">
        <v>0</v>
      </c>
      <c r="HI10" s="372">
        <v>0</v>
      </c>
      <c r="HJ10" s="372">
        <v>0</v>
      </c>
      <c r="HK10" s="372">
        <v>0</v>
      </c>
      <c r="HL10" s="372">
        <v>0</v>
      </c>
      <c r="HM10" s="372">
        <v>0</v>
      </c>
      <c r="HN10" s="372">
        <v>0</v>
      </c>
      <c r="HO10" s="372">
        <v>0</v>
      </c>
      <c r="HP10" s="372">
        <v>0</v>
      </c>
      <c r="HQ10" s="372">
        <v>0</v>
      </c>
      <c r="HR10" s="372">
        <v>0</v>
      </c>
      <c r="HS10" s="372">
        <v>0</v>
      </c>
      <c r="HT10" s="372">
        <v>0</v>
      </c>
      <c r="HU10" s="372">
        <v>0</v>
      </c>
      <c r="HV10" s="372">
        <v>0</v>
      </c>
      <c r="HW10" s="372">
        <v>0</v>
      </c>
      <c r="HX10" s="372">
        <v>0</v>
      </c>
      <c r="HY10" s="372">
        <v>0</v>
      </c>
      <c r="HZ10" s="372">
        <v>0</v>
      </c>
      <c r="IA10" s="372">
        <v>0</v>
      </c>
      <c r="IB10" s="372">
        <v>0</v>
      </c>
      <c r="IC10" s="372">
        <v>0</v>
      </c>
      <c r="ID10" s="372">
        <v>264900</v>
      </c>
      <c r="IE10" s="372">
        <v>0</v>
      </c>
      <c r="IF10" s="372">
        <v>0</v>
      </c>
      <c r="IG10" s="372">
        <v>4675600</v>
      </c>
      <c r="IH10" s="372">
        <v>0</v>
      </c>
      <c r="II10" s="372">
        <v>0</v>
      </c>
      <c r="IJ10" s="372">
        <v>0</v>
      </c>
      <c r="IK10" s="372">
        <v>0</v>
      </c>
      <c r="IL10" s="372">
        <v>0</v>
      </c>
      <c r="IM10" s="372">
        <v>0</v>
      </c>
      <c r="IN10" s="372">
        <v>-2095</v>
      </c>
      <c r="IO10" s="372">
        <v>0</v>
      </c>
      <c r="IP10" s="372">
        <v>556</v>
      </c>
      <c r="IQ10" s="372">
        <v>-1887</v>
      </c>
      <c r="IR10" s="372">
        <v>0</v>
      </c>
      <c r="IS10" s="372">
        <v>0</v>
      </c>
      <c r="IT10" s="372">
        <v>0</v>
      </c>
      <c r="IU10" s="372">
        <v>0</v>
      </c>
      <c r="IV10" s="372">
        <v>0</v>
      </c>
      <c r="IW10" s="372">
        <v>0</v>
      </c>
      <c r="IX10" s="372">
        <v>0</v>
      </c>
      <c r="IY10" s="372">
        <v>10750</v>
      </c>
      <c r="IZ10" s="372">
        <v>0</v>
      </c>
      <c r="JA10" s="372">
        <v>0</v>
      </c>
      <c r="JB10" s="372">
        <v>0</v>
      </c>
      <c r="JC10" s="372">
        <v>0</v>
      </c>
      <c r="JD10" s="372">
        <v>0</v>
      </c>
      <c r="JE10" s="372">
        <v>0</v>
      </c>
      <c r="JF10" s="372">
        <v>72000</v>
      </c>
      <c r="JG10" s="372">
        <v>0</v>
      </c>
      <c r="JH10" s="372">
        <v>35967</v>
      </c>
      <c r="JI10" s="372">
        <v>0</v>
      </c>
      <c r="JJ10" s="372">
        <v>0</v>
      </c>
      <c r="JK10" s="372">
        <v>0</v>
      </c>
      <c r="JL10" s="372">
        <v>0</v>
      </c>
      <c r="JM10" s="372">
        <v>0</v>
      </c>
      <c r="JN10" s="372">
        <v>0</v>
      </c>
      <c r="JO10" s="372">
        <v>1199002</v>
      </c>
      <c r="JP10" s="372">
        <v>0</v>
      </c>
      <c r="JQ10" s="372">
        <v>0</v>
      </c>
      <c r="JR10" s="372">
        <v>0</v>
      </c>
      <c r="JS10" s="372">
        <v>0</v>
      </c>
      <c r="JT10" s="372">
        <v>0</v>
      </c>
      <c r="JU10" s="372">
        <v>0</v>
      </c>
      <c r="JV10" s="372">
        <v>0</v>
      </c>
      <c r="JW10" s="372">
        <v>0</v>
      </c>
      <c r="JX10" s="372">
        <v>0</v>
      </c>
      <c r="JY10" s="372">
        <v>551497</v>
      </c>
      <c r="JZ10" s="372">
        <v>0</v>
      </c>
      <c r="KA10" s="372">
        <v>0</v>
      </c>
      <c r="KB10" s="372">
        <v>0</v>
      </c>
      <c r="KC10" s="372">
        <v>0</v>
      </c>
      <c r="KD10" s="372">
        <v>0</v>
      </c>
      <c r="KE10" s="372">
        <v>0</v>
      </c>
      <c r="KF10" s="372">
        <v>0</v>
      </c>
      <c r="KG10" s="372">
        <v>0</v>
      </c>
      <c r="KH10" s="372">
        <v>0</v>
      </c>
      <c r="KI10" s="372">
        <v>0</v>
      </c>
      <c r="KJ10" s="372">
        <v>0</v>
      </c>
      <c r="KK10" s="372">
        <v>0</v>
      </c>
      <c r="KL10" s="372">
        <v>0</v>
      </c>
      <c r="KM10" s="372">
        <v>0</v>
      </c>
      <c r="KN10" s="372">
        <v>0</v>
      </c>
      <c r="KO10" s="372">
        <v>8619908</v>
      </c>
      <c r="KP10" s="372">
        <v>902431</v>
      </c>
      <c r="KQ10" s="372">
        <v>0</v>
      </c>
      <c r="KR10" s="372">
        <v>507309</v>
      </c>
      <c r="KS10" s="372">
        <v>0</v>
      </c>
      <c r="KT10" s="372">
        <v>0</v>
      </c>
      <c r="KU10" s="372">
        <v>0</v>
      </c>
      <c r="KV10" s="372">
        <v>0</v>
      </c>
      <c r="KW10" s="372">
        <v>0</v>
      </c>
      <c r="KX10" s="372">
        <v>0</v>
      </c>
      <c r="KY10" s="372">
        <v>0</v>
      </c>
      <c r="KZ10" s="372">
        <v>0</v>
      </c>
      <c r="LA10" s="372">
        <v>0</v>
      </c>
      <c r="LB10" s="372">
        <v>0</v>
      </c>
      <c r="LC10" s="372">
        <v>0</v>
      </c>
      <c r="LD10" s="372">
        <v>0</v>
      </c>
      <c r="LE10" s="372">
        <v>0</v>
      </c>
      <c r="LF10" s="372">
        <v>0</v>
      </c>
      <c r="LG10" s="372">
        <v>0</v>
      </c>
      <c r="LH10" s="372">
        <v>0</v>
      </c>
      <c r="LI10" s="372">
        <v>0</v>
      </c>
      <c r="LJ10" s="372">
        <v>0</v>
      </c>
      <c r="LK10" s="372">
        <v>0</v>
      </c>
      <c r="LL10" s="372">
        <v>0</v>
      </c>
      <c r="LM10" s="372">
        <v>0</v>
      </c>
      <c r="LN10" s="372">
        <v>0</v>
      </c>
      <c r="LO10" s="372">
        <v>0</v>
      </c>
      <c r="LP10" s="372">
        <v>3692448</v>
      </c>
      <c r="LQ10" s="372">
        <v>98762</v>
      </c>
      <c r="LR10" s="372">
        <v>0</v>
      </c>
      <c r="LS10" s="372">
        <v>5892</v>
      </c>
      <c r="LT10" s="372">
        <v>0</v>
      </c>
      <c r="LU10" s="372">
        <v>0</v>
      </c>
      <c r="LV10" s="372">
        <v>0</v>
      </c>
      <c r="LW10" s="372">
        <v>0</v>
      </c>
      <c r="LX10" s="372">
        <v>0</v>
      </c>
      <c r="LY10" s="372">
        <v>2623613</v>
      </c>
      <c r="LZ10" s="372">
        <v>543382</v>
      </c>
      <c r="MA10" s="372">
        <v>0</v>
      </c>
      <c r="MB10" s="372">
        <v>48140</v>
      </c>
      <c r="MC10" s="372">
        <v>0</v>
      </c>
      <c r="MD10" s="372">
        <v>0</v>
      </c>
      <c r="ME10" s="372">
        <v>0</v>
      </c>
      <c r="MF10" s="372">
        <v>0</v>
      </c>
      <c r="MG10" s="372">
        <v>0</v>
      </c>
      <c r="MH10" s="372">
        <v>2306982</v>
      </c>
      <c r="MI10" s="372">
        <v>471264</v>
      </c>
      <c r="MJ10" s="372">
        <v>0</v>
      </c>
      <c r="MK10" s="372">
        <v>0</v>
      </c>
      <c r="ML10" s="372">
        <v>0</v>
      </c>
      <c r="MM10" s="372">
        <v>0</v>
      </c>
      <c r="MN10" s="372">
        <v>0</v>
      </c>
      <c r="MO10" s="372">
        <v>0</v>
      </c>
      <c r="MP10" s="372">
        <v>0</v>
      </c>
      <c r="MQ10" s="372">
        <v>2096148</v>
      </c>
      <c r="MR10" s="372">
        <v>937957</v>
      </c>
      <c r="MS10" s="372">
        <v>0</v>
      </c>
      <c r="MT10" s="372">
        <v>0</v>
      </c>
      <c r="MU10" s="372">
        <v>0</v>
      </c>
      <c r="MV10" s="372">
        <v>0</v>
      </c>
      <c r="MW10" s="372">
        <v>0</v>
      </c>
      <c r="MX10" s="372">
        <v>0</v>
      </c>
      <c r="MY10" s="372">
        <v>0</v>
      </c>
      <c r="MZ10" s="372">
        <v>0</v>
      </c>
      <c r="NA10" s="372">
        <v>0</v>
      </c>
      <c r="NB10" s="372">
        <v>0</v>
      </c>
      <c r="NC10" s="372">
        <v>2298565</v>
      </c>
      <c r="ND10" s="372">
        <v>0</v>
      </c>
      <c r="NE10" s="372">
        <v>0</v>
      </c>
      <c r="NF10" s="372">
        <v>0</v>
      </c>
      <c r="NG10" s="372">
        <v>0</v>
      </c>
      <c r="NH10" s="372">
        <v>0</v>
      </c>
      <c r="NI10" s="372">
        <v>0</v>
      </c>
      <c r="NJ10" s="372">
        <v>0</v>
      </c>
      <c r="NK10" s="372">
        <v>956983</v>
      </c>
      <c r="NL10" s="372">
        <v>0</v>
      </c>
      <c r="NM10" s="372">
        <v>0</v>
      </c>
      <c r="NN10" s="372">
        <v>0</v>
      </c>
      <c r="NO10" s="372">
        <v>0</v>
      </c>
      <c r="NP10" s="372">
        <v>0</v>
      </c>
      <c r="NQ10" s="372">
        <v>0</v>
      </c>
      <c r="NR10" s="372">
        <v>30226</v>
      </c>
      <c r="NS10" s="372">
        <v>110662</v>
      </c>
      <c r="NT10" s="372">
        <v>0</v>
      </c>
      <c r="NU10" s="372">
        <v>744016</v>
      </c>
      <c r="NV10" s="372">
        <v>0</v>
      </c>
      <c r="NW10" s="372">
        <v>0</v>
      </c>
      <c r="NX10" s="372">
        <v>0</v>
      </c>
      <c r="NY10" s="372">
        <v>0</v>
      </c>
      <c r="NZ10" s="372">
        <v>0</v>
      </c>
      <c r="OA10" s="372">
        <v>0</v>
      </c>
      <c r="OB10" s="372">
        <v>0</v>
      </c>
      <c r="OC10" s="372">
        <v>0</v>
      </c>
      <c r="OD10" s="372">
        <v>0</v>
      </c>
      <c r="OE10" s="372">
        <v>0</v>
      </c>
      <c r="OF10" s="372">
        <v>0</v>
      </c>
      <c r="OG10" s="372">
        <v>603058</v>
      </c>
      <c r="OH10" s="372">
        <v>2</v>
      </c>
      <c r="OI10" s="372">
        <v>0</v>
      </c>
      <c r="OJ10" s="372">
        <v>0</v>
      </c>
      <c r="OK10" s="372">
        <v>0</v>
      </c>
      <c r="OL10" s="372">
        <v>0</v>
      </c>
      <c r="OM10" s="372">
        <v>0</v>
      </c>
      <c r="ON10" s="372">
        <v>0</v>
      </c>
      <c r="OO10" s="372">
        <v>0</v>
      </c>
      <c r="OP10" s="372">
        <v>-88193</v>
      </c>
      <c r="OQ10" s="372">
        <v>0</v>
      </c>
      <c r="OR10" s="372">
        <v>0</v>
      </c>
      <c r="OS10" s="372">
        <v>-3198105</v>
      </c>
      <c r="OT10" s="372">
        <v>1080366</v>
      </c>
      <c r="OU10" s="372">
        <v>370763</v>
      </c>
      <c r="OV10" s="372">
        <v>-1612657</v>
      </c>
      <c r="OW10" s="372">
        <v>-555256</v>
      </c>
      <c r="OX10" s="372">
        <v>0</v>
      </c>
      <c r="OY10" s="372">
        <v>0</v>
      </c>
      <c r="OZ10" s="372">
        <v>1622373</v>
      </c>
      <c r="PA10" s="372">
        <v>0</v>
      </c>
      <c r="PB10" s="372">
        <v>0</v>
      </c>
      <c r="PC10" s="372">
        <v>0</v>
      </c>
      <c r="PD10" s="372">
        <v>0</v>
      </c>
      <c r="PE10" s="372">
        <v>0</v>
      </c>
      <c r="PF10" s="372">
        <v>0</v>
      </c>
      <c r="PG10" s="372">
        <v>0</v>
      </c>
      <c r="PH10" s="372">
        <v>0</v>
      </c>
      <c r="PI10" s="372">
        <v>0</v>
      </c>
      <c r="PJ10" s="372">
        <v>0</v>
      </c>
      <c r="PK10" s="372">
        <v>0</v>
      </c>
      <c r="PL10" s="372">
        <v>0</v>
      </c>
      <c r="PM10" s="372">
        <v>0</v>
      </c>
      <c r="PN10" s="372">
        <v>0</v>
      </c>
      <c r="PO10" s="372">
        <v>0</v>
      </c>
      <c r="PP10" s="372">
        <v>0</v>
      </c>
      <c r="PQ10" s="372">
        <v>0</v>
      </c>
      <c r="PR10" s="372">
        <v>-1622371</v>
      </c>
      <c r="PS10" s="372">
        <v>1219212</v>
      </c>
      <c r="PT10" s="372">
        <v>0</v>
      </c>
      <c r="PU10" s="372">
        <v>0</v>
      </c>
      <c r="PV10" s="372">
        <v>0</v>
      </c>
      <c r="PW10" s="372">
        <v>0</v>
      </c>
      <c r="PX10" s="372">
        <v>0</v>
      </c>
      <c r="PY10" s="372">
        <v>0</v>
      </c>
      <c r="PZ10" s="372">
        <v>0</v>
      </c>
      <c r="QA10" s="372">
        <v>0</v>
      </c>
      <c r="QB10" s="372">
        <v>0</v>
      </c>
      <c r="QC10" s="372">
        <v>0</v>
      </c>
      <c r="QD10" s="372">
        <v>0</v>
      </c>
      <c r="QE10" s="372">
        <v>0</v>
      </c>
      <c r="QF10" s="372">
        <v>0</v>
      </c>
      <c r="QG10" s="372">
        <v>0</v>
      </c>
      <c r="QH10" s="372">
        <v>0</v>
      </c>
      <c r="QI10" s="372">
        <v>0</v>
      </c>
      <c r="QJ10" s="372">
        <v>0</v>
      </c>
      <c r="QK10" s="372">
        <v>0</v>
      </c>
      <c r="QL10" s="372">
        <v>0</v>
      </c>
      <c r="QM10" s="372">
        <v>0</v>
      </c>
      <c r="QN10" s="372">
        <v>0</v>
      </c>
      <c r="QO10" s="372">
        <v>0</v>
      </c>
      <c r="QP10" s="372">
        <v>0</v>
      </c>
      <c r="QQ10" s="372">
        <v>0</v>
      </c>
      <c r="QR10" s="372">
        <v>0</v>
      </c>
      <c r="QS10" s="372">
        <v>0</v>
      </c>
      <c r="QT10" s="372">
        <v>0</v>
      </c>
      <c r="QU10" s="372">
        <v>0</v>
      </c>
      <c r="QV10" s="372">
        <v>0</v>
      </c>
      <c r="QW10" s="372">
        <v>0</v>
      </c>
      <c r="QX10" s="372">
        <v>0</v>
      </c>
      <c r="QY10" s="372">
        <v>0</v>
      </c>
      <c r="QZ10" s="372">
        <v>0</v>
      </c>
      <c r="RA10" s="372">
        <v>0</v>
      </c>
      <c r="RB10" s="372">
        <v>0</v>
      </c>
      <c r="RC10" s="372">
        <v>-2392017</v>
      </c>
      <c r="RD10" s="372">
        <v>0</v>
      </c>
      <c r="RE10" s="372">
        <v>0</v>
      </c>
      <c r="RF10" s="372">
        <v>0</v>
      </c>
      <c r="RG10" s="372">
        <v>0</v>
      </c>
      <c r="RH10" s="372">
        <v>0</v>
      </c>
      <c r="RI10" s="372">
        <v>0</v>
      </c>
      <c r="RJ10" s="372">
        <v>0</v>
      </c>
      <c r="RK10" s="372">
        <v>0</v>
      </c>
      <c r="RL10" s="372">
        <v>0</v>
      </c>
      <c r="RM10" s="372">
        <v>0</v>
      </c>
      <c r="RN10" s="372">
        <v>0</v>
      </c>
      <c r="RO10" s="372">
        <v>0</v>
      </c>
      <c r="RP10" s="372">
        <v>0</v>
      </c>
      <c r="RQ10" s="372">
        <v>0</v>
      </c>
      <c r="RR10" s="372">
        <v>0</v>
      </c>
      <c r="RS10" s="372">
        <v>0</v>
      </c>
      <c r="RT10" s="372">
        <v>0</v>
      </c>
      <c r="RU10" s="372">
        <v>0</v>
      </c>
      <c r="RV10" s="372">
        <v>0</v>
      </c>
      <c r="RW10" s="372">
        <v>0</v>
      </c>
      <c r="RX10" s="372">
        <v>0</v>
      </c>
      <c r="RY10" s="372">
        <v>0</v>
      </c>
      <c r="RZ10" s="372">
        <v>0</v>
      </c>
      <c r="SA10" s="372">
        <v>0</v>
      </c>
      <c r="SB10" s="372">
        <v>0</v>
      </c>
      <c r="SC10" s="372">
        <v>0</v>
      </c>
      <c r="SD10" s="372">
        <v>43050</v>
      </c>
      <c r="SE10" s="372">
        <v>30226</v>
      </c>
      <c r="SF10" s="372">
        <v>110662</v>
      </c>
      <c r="SG10" s="372">
        <v>0</v>
      </c>
      <c r="SH10" s="372">
        <v>744016</v>
      </c>
      <c r="SI10" s="372">
        <v>0</v>
      </c>
      <c r="SJ10" s="372">
        <v>0</v>
      </c>
      <c r="SK10" s="372">
        <v>88193</v>
      </c>
      <c r="SL10" s="372">
        <v>0</v>
      </c>
      <c r="SM10" s="372">
        <v>0</v>
      </c>
      <c r="SN10" s="372">
        <v>-2049756</v>
      </c>
      <c r="SO10" s="372">
        <v>0</v>
      </c>
      <c r="SP10" s="372">
        <v>0</v>
      </c>
      <c r="SQ10" s="372">
        <v>5004096</v>
      </c>
      <c r="SR10" s="372">
        <v>-2207601</v>
      </c>
      <c r="SS10" s="372">
        <v>829341</v>
      </c>
      <c r="ST10" s="372">
        <v>0</v>
      </c>
      <c r="SU10" s="372">
        <v>0</v>
      </c>
      <c r="SV10" s="372">
        <v>3914</v>
      </c>
      <c r="SW10" s="372">
        <v>25113</v>
      </c>
      <c r="SX10" s="372">
        <v>26536</v>
      </c>
      <c r="SY10" s="372">
        <v>0</v>
      </c>
      <c r="SZ10" s="372">
        <v>0</v>
      </c>
      <c r="TA10" s="372">
        <v>0</v>
      </c>
      <c r="TB10" s="372">
        <v>0</v>
      </c>
      <c r="TC10" s="372">
        <v>0</v>
      </c>
      <c r="TD10" s="372">
        <v>0</v>
      </c>
      <c r="TE10" s="372">
        <v>0</v>
      </c>
      <c r="TF10" s="372">
        <v>0</v>
      </c>
      <c r="TG10" s="372">
        <v>0</v>
      </c>
      <c r="TH10" s="372">
        <v>0</v>
      </c>
      <c r="TI10" s="372">
        <v>0</v>
      </c>
      <c r="TJ10" s="372">
        <v>0</v>
      </c>
      <c r="TK10" s="372">
        <v>0</v>
      </c>
      <c r="TL10" s="372">
        <v>0</v>
      </c>
      <c r="TM10" s="372">
        <v>0</v>
      </c>
      <c r="TN10" s="372">
        <v>0</v>
      </c>
      <c r="TO10" s="372">
        <v>0</v>
      </c>
      <c r="TP10" s="372">
        <v>0</v>
      </c>
      <c r="TQ10" s="372">
        <v>0</v>
      </c>
      <c r="TR10" s="372">
        <v>0</v>
      </c>
      <c r="TS10" s="372">
        <v>10029648</v>
      </c>
      <c r="TT10" s="372">
        <v>0</v>
      </c>
      <c r="TU10" s="372">
        <v>0</v>
      </c>
      <c r="TV10" s="372">
        <v>3797102</v>
      </c>
      <c r="TW10" s="372">
        <v>3215135</v>
      </c>
      <c r="TX10" s="372">
        <v>2778246</v>
      </c>
      <c r="TY10" s="372">
        <v>3034105</v>
      </c>
      <c r="TZ10" s="372">
        <v>2298565</v>
      </c>
      <c r="UA10" s="372">
        <v>956983</v>
      </c>
      <c r="UB10" s="372">
        <v>0</v>
      </c>
      <c r="UC10" s="372">
        <v>0</v>
      </c>
      <c r="UD10" s="372">
        <v>0</v>
      </c>
      <c r="UE10" s="372">
        <v>0</v>
      </c>
      <c r="UF10" s="372" t="s">
        <v>1582</v>
      </c>
      <c r="UG10" s="372" t="s">
        <v>1583</v>
      </c>
      <c r="UH10" s="372" t="s">
        <v>1584</v>
      </c>
    </row>
    <row r="11" spans="1:554" s="280" customFormat="1" ht="33.75" customHeight="1" thickBot="1">
      <c r="A11" s="373">
        <v>540</v>
      </c>
      <c r="B11" s="374" t="s">
        <v>99</v>
      </c>
      <c r="C11" s="375" t="s">
        <v>325</v>
      </c>
      <c r="D11" s="280" t="s">
        <v>1580</v>
      </c>
      <c r="E11" s="371">
        <v>33965</v>
      </c>
      <c r="F11" s="372">
        <v>38922088</v>
      </c>
      <c r="G11" s="372" t="s">
        <v>1581</v>
      </c>
      <c r="H11" s="372" t="s">
        <v>99</v>
      </c>
      <c r="I11" s="372">
        <v>0</v>
      </c>
      <c r="J11" s="372">
        <v>0</v>
      </c>
      <c r="K11" s="372">
        <v>0</v>
      </c>
      <c r="L11" s="372">
        <v>0</v>
      </c>
      <c r="M11" s="372">
        <v>6873858</v>
      </c>
      <c r="N11" s="372">
        <v>0</v>
      </c>
      <c r="O11" s="372">
        <v>0</v>
      </c>
      <c r="P11" s="372">
        <v>0</v>
      </c>
      <c r="Q11" s="372">
        <v>0</v>
      </c>
      <c r="R11" s="372">
        <v>0</v>
      </c>
      <c r="S11" s="372">
        <v>0</v>
      </c>
      <c r="T11" s="372">
        <v>0</v>
      </c>
      <c r="U11" s="372">
        <v>0</v>
      </c>
      <c r="V11" s="372">
        <v>2339</v>
      </c>
      <c r="W11" s="372">
        <v>0</v>
      </c>
      <c r="X11" s="372">
        <v>0</v>
      </c>
      <c r="Y11" s="372">
        <v>129520</v>
      </c>
      <c r="Z11" s="372">
        <v>0</v>
      </c>
      <c r="AA11" s="372">
        <v>0</v>
      </c>
      <c r="AB11" s="372">
        <v>0</v>
      </c>
      <c r="AC11" s="372">
        <v>0</v>
      </c>
      <c r="AD11" s="372">
        <v>0</v>
      </c>
      <c r="AE11" s="372">
        <v>0</v>
      </c>
      <c r="AF11" s="372">
        <v>0</v>
      </c>
      <c r="AG11" s="372">
        <v>0</v>
      </c>
      <c r="AH11" s="372">
        <v>0</v>
      </c>
      <c r="AI11" s="372">
        <v>0</v>
      </c>
      <c r="AJ11" s="372">
        <v>0</v>
      </c>
      <c r="AK11" s="372">
        <v>0</v>
      </c>
      <c r="AL11" s="372">
        <v>0</v>
      </c>
      <c r="AM11" s="372">
        <v>0</v>
      </c>
      <c r="AN11" s="372">
        <v>357565</v>
      </c>
      <c r="AO11" s="372">
        <v>0</v>
      </c>
      <c r="AP11" s="372">
        <v>0</v>
      </c>
      <c r="AQ11" s="372">
        <v>0</v>
      </c>
      <c r="AR11" s="372">
        <v>0</v>
      </c>
      <c r="AS11" s="372">
        <v>0</v>
      </c>
      <c r="AT11" s="372">
        <v>0</v>
      </c>
      <c r="AU11" s="372">
        <v>0</v>
      </c>
      <c r="AV11" s="372">
        <v>0</v>
      </c>
      <c r="AW11" s="372">
        <v>0</v>
      </c>
      <c r="AX11" s="372">
        <v>0</v>
      </c>
      <c r="AY11" s="372">
        <v>0</v>
      </c>
      <c r="AZ11" s="372">
        <v>0</v>
      </c>
      <c r="BA11" s="372">
        <v>0</v>
      </c>
      <c r="BB11" s="372">
        <v>0</v>
      </c>
      <c r="BC11" s="372">
        <v>0</v>
      </c>
      <c r="BD11" s="372">
        <v>0</v>
      </c>
      <c r="BE11" s="372">
        <v>0</v>
      </c>
      <c r="BF11" s="372">
        <v>-34510</v>
      </c>
      <c r="BG11" s="372">
        <v>0</v>
      </c>
      <c r="BH11" s="372">
        <v>0</v>
      </c>
      <c r="BI11" s="372">
        <v>0</v>
      </c>
      <c r="BJ11" s="372">
        <v>0</v>
      </c>
      <c r="BK11" s="372">
        <v>0</v>
      </c>
      <c r="BL11" s="372">
        <v>0</v>
      </c>
      <c r="BM11" s="372">
        <v>0</v>
      </c>
      <c r="BN11" s="372">
        <v>0</v>
      </c>
      <c r="BO11" s="372">
        <v>0</v>
      </c>
      <c r="BP11" s="372">
        <v>0</v>
      </c>
      <c r="BQ11" s="372">
        <v>0</v>
      </c>
      <c r="BR11" s="372">
        <v>0</v>
      </c>
      <c r="BS11" s="372">
        <v>0</v>
      </c>
      <c r="BT11" s="372">
        <v>0</v>
      </c>
      <c r="BU11" s="372">
        <v>0</v>
      </c>
      <c r="BV11" s="372">
        <v>0</v>
      </c>
      <c r="BW11" s="372">
        <v>0</v>
      </c>
      <c r="BX11" s="372">
        <v>0</v>
      </c>
      <c r="BY11" s="372">
        <v>0</v>
      </c>
      <c r="BZ11" s="372">
        <v>0</v>
      </c>
      <c r="CA11" s="372">
        <v>0</v>
      </c>
      <c r="CB11" s="372">
        <v>0</v>
      </c>
      <c r="CC11" s="372">
        <v>0</v>
      </c>
      <c r="CD11" s="372">
        <v>0</v>
      </c>
      <c r="CE11" s="372">
        <v>0</v>
      </c>
      <c r="CF11" s="372">
        <v>0</v>
      </c>
      <c r="CG11" s="372">
        <v>0</v>
      </c>
      <c r="CH11" s="372">
        <v>0</v>
      </c>
      <c r="CI11" s="372">
        <v>0</v>
      </c>
      <c r="CJ11" s="372">
        <v>0</v>
      </c>
      <c r="CK11" s="372">
        <v>0</v>
      </c>
      <c r="CL11" s="372">
        <v>0</v>
      </c>
      <c r="CM11" s="372">
        <v>0</v>
      </c>
      <c r="CN11" s="372">
        <v>0</v>
      </c>
      <c r="CO11" s="372">
        <v>0</v>
      </c>
      <c r="CP11" s="372">
        <v>413778</v>
      </c>
      <c r="CQ11" s="372">
        <v>3184296</v>
      </c>
      <c r="CR11" s="372">
        <v>0</v>
      </c>
      <c r="CS11" s="372">
        <v>0</v>
      </c>
      <c r="CT11" s="372">
        <v>0</v>
      </c>
      <c r="CU11" s="372">
        <v>0</v>
      </c>
      <c r="CV11" s="372">
        <v>0</v>
      </c>
      <c r="CW11" s="372">
        <v>0</v>
      </c>
      <c r="CX11" s="372">
        <v>0</v>
      </c>
      <c r="CY11" s="372">
        <v>0</v>
      </c>
      <c r="CZ11" s="372">
        <v>0</v>
      </c>
      <c r="DA11" s="372">
        <v>0</v>
      </c>
      <c r="DB11" s="372">
        <v>0</v>
      </c>
      <c r="DC11" s="372">
        <v>0</v>
      </c>
      <c r="DD11" s="372">
        <v>0</v>
      </c>
      <c r="DE11" s="372">
        <v>0</v>
      </c>
      <c r="DF11" s="372">
        <v>0</v>
      </c>
      <c r="DG11" s="372">
        <v>0</v>
      </c>
      <c r="DH11" s="372">
        <v>0</v>
      </c>
      <c r="DI11" s="372">
        <v>0</v>
      </c>
      <c r="DJ11" s="372">
        <v>0</v>
      </c>
      <c r="DK11" s="372">
        <v>0</v>
      </c>
      <c r="DL11" s="372">
        <v>0</v>
      </c>
      <c r="DM11" s="372">
        <v>0</v>
      </c>
      <c r="DN11" s="372">
        <v>0</v>
      </c>
      <c r="DO11" s="372">
        <v>0</v>
      </c>
      <c r="DP11" s="372">
        <v>0</v>
      </c>
      <c r="DQ11" s="372">
        <v>-63181</v>
      </c>
      <c r="DR11" s="372">
        <v>0</v>
      </c>
      <c r="DS11" s="372">
        <v>0</v>
      </c>
      <c r="DT11" s="372">
        <v>0</v>
      </c>
      <c r="DU11" s="372">
        <v>0</v>
      </c>
      <c r="DV11" s="372">
        <v>0</v>
      </c>
      <c r="DW11" s="372">
        <v>0</v>
      </c>
      <c r="DX11" s="372">
        <v>0</v>
      </c>
      <c r="DY11" s="372">
        <v>0</v>
      </c>
      <c r="DZ11" s="372">
        <v>0</v>
      </c>
      <c r="EA11" s="372">
        <v>-173422</v>
      </c>
      <c r="EB11" s="372">
        <v>0</v>
      </c>
      <c r="EC11" s="372">
        <v>0</v>
      </c>
      <c r="ED11" s="372">
        <v>0</v>
      </c>
      <c r="EE11" s="372">
        <v>0</v>
      </c>
      <c r="EF11" s="372">
        <v>0</v>
      </c>
      <c r="EG11" s="372">
        <v>0</v>
      </c>
      <c r="EH11" s="372">
        <v>0</v>
      </c>
      <c r="EI11" s="372">
        <v>-104090</v>
      </c>
      <c r="EJ11" s="372">
        <v>-1114229</v>
      </c>
      <c r="EK11" s="372">
        <v>0</v>
      </c>
      <c r="EL11" s="372">
        <v>0</v>
      </c>
      <c r="EM11" s="372">
        <v>0</v>
      </c>
      <c r="EN11" s="372">
        <v>0</v>
      </c>
      <c r="EO11" s="372">
        <v>0</v>
      </c>
      <c r="EP11" s="372">
        <v>0</v>
      </c>
      <c r="EQ11" s="372">
        <v>0</v>
      </c>
      <c r="ER11" s="372">
        <v>0</v>
      </c>
      <c r="ES11" s="372">
        <v>0</v>
      </c>
      <c r="ET11" s="372">
        <v>0</v>
      </c>
      <c r="EU11" s="372">
        <v>0</v>
      </c>
      <c r="EV11" s="372">
        <v>0</v>
      </c>
      <c r="EW11" s="372">
        <v>0</v>
      </c>
      <c r="EX11" s="372">
        <v>0</v>
      </c>
      <c r="EY11" s="372">
        <v>0</v>
      </c>
      <c r="EZ11" s="372">
        <v>0</v>
      </c>
      <c r="FA11" s="372">
        <v>0</v>
      </c>
      <c r="FB11" s="372">
        <v>0</v>
      </c>
      <c r="FC11" s="372">
        <v>0</v>
      </c>
      <c r="FD11" s="372">
        <v>0</v>
      </c>
      <c r="FE11" s="372">
        <v>0</v>
      </c>
      <c r="FF11" s="372">
        <v>0</v>
      </c>
      <c r="FG11" s="372">
        <v>0</v>
      </c>
      <c r="FH11" s="372">
        <v>0</v>
      </c>
      <c r="FI11" s="372">
        <v>0</v>
      </c>
      <c r="FJ11" s="372">
        <v>0</v>
      </c>
      <c r="FK11" s="372">
        <v>0</v>
      </c>
      <c r="FL11" s="372">
        <v>0</v>
      </c>
      <c r="FM11" s="372">
        <v>0</v>
      </c>
      <c r="FN11" s="372">
        <v>0</v>
      </c>
      <c r="FO11" s="372">
        <v>0</v>
      </c>
      <c r="FP11" s="372">
        <v>0</v>
      </c>
      <c r="FQ11" s="372">
        <v>0</v>
      </c>
      <c r="FR11" s="372">
        <v>0</v>
      </c>
      <c r="FS11" s="372">
        <v>0</v>
      </c>
      <c r="FT11" s="372">
        <v>0</v>
      </c>
      <c r="FU11" s="372">
        <v>0</v>
      </c>
      <c r="FV11" s="372">
        <v>0</v>
      </c>
      <c r="FW11" s="372">
        <v>0</v>
      </c>
      <c r="FX11" s="372">
        <v>0</v>
      </c>
      <c r="FY11" s="372">
        <v>0</v>
      </c>
      <c r="FZ11" s="372">
        <v>0</v>
      </c>
      <c r="GA11" s="372">
        <v>0</v>
      </c>
      <c r="GB11" s="372">
        <v>0</v>
      </c>
      <c r="GC11" s="372">
        <v>964</v>
      </c>
      <c r="GD11" s="372">
        <v>0</v>
      </c>
      <c r="GE11" s="372">
        <v>0</v>
      </c>
      <c r="GF11" s="372">
        <v>0</v>
      </c>
      <c r="GG11" s="372">
        <v>0</v>
      </c>
      <c r="GH11" s="372">
        <v>0</v>
      </c>
      <c r="GI11" s="372">
        <v>0</v>
      </c>
      <c r="GJ11" s="372">
        <v>0</v>
      </c>
      <c r="GK11" s="372">
        <v>0</v>
      </c>
      <c r="GL11" s="372">
        <v>0</v>
      </c>
      <c r="GM11" s="372">
        <v>0</v>
      </c>
      <c r="GN11" s="372">
        <v>0</v>
      </c>
      <c r="GO11" s="372">
        <v>0</v>
      </c>
      <c r="GP11" s="372">
        <v>0</v>
      </c>
      <c r="GQ11" s="372">
        <v>0</v>
      </c>
      <c r="GR11" s="372">
        <v>0</v>
      </c>
      <c r="GS11" s="372">
        <v>0</v>
      </c>
      <c r="GT11" s="372">
        <v>0</v>
      </c>
      <c r="GU11" s="372">
        <v>0</v>
      </c>
      <c r="GV11" s="372">
        <v>0</v>
      </c>
      <c r="GW11" s="372">
        <v>0</v>
      </c>
      <c r="GX11" s="372">
        <v>0</v>
      </c>
      <c r="GY11" s="372">
        <v>0</v>
      </c>
      <c r="GZ11" s="372">
        <v>0</v>
      </c>
      <c r="HA11" s="372">
        <v>0</v>
      </c>
      <c r="HB11" s="372">
        <v>0</v>
      </c>
      <c r="HC11" s="372">
        <v>0</v>
      </c>
      <c r="HD11" s="372">
        <v>0</v>
      </c>
      <c r="HE11" s="372">
        <v>0</v>
      </c>
      <c r="HF11" s="372">
        <v>0</v>
      </c>
      <c r="HG11" s="372">
        <v>0</v>
      </c>
      <c r="HH11" s="372">
        <v>0</v>
      </c>
      <c r="HI11" s="372">
        <v>0</v>
      </c>
      <c r="HJ11" s="372">
        <v>0</v>
      </c>
      <c r="HK11" s="372">
        <v>0</v>
      </c>
      <c r="HL11" s="372">
        <v>0</v>
      </c>
      <c r="HM11" s="372">
        <v>0</v>
      </c>
      <c r="HN11" s="372">
        <v>0</v>
      </c>
      <c r="HO11" s="372">
        <v>0</v>
      </c>
      <c r="HP11" s="372">
        <v>0</v>
      </c>
      <c r="HQ11" s="372">
        <v>0</v>
      </c>
      <c r="HR11" s="372">
        <v>0</v>
      </c>
      <c r="HS11" s="372">
        <v>0</v>
      </c>
      <c r="HT11" s="372">
        <v>0</v>
      </c>
      <c r="HU11" s="372">
        <v>0</v>
      </c>
      <c r="HV11" s="372">
        <v>0</v>
      </c>
      <c r="HW11" s="372">
        <v>0</v>
      </c>
      <c r="HX11" s="372">
        <v>0</v>
      </c>
      <c r="HY11" s="372">
        <v>0</v>
      </c>
      <c r="HZ11" s="372">
        <v>0</v>
      </c>
      <c r="IA11" s="372">
        <v>0</v>
      </c>
      <c r="IB11" s="372">
        <v>0</v>
      </c>
      <c r="IC11" s="372">
        <v>0</v>
      </c>
      <c r="ID11" s="372">
        <v>0</v>
      </c>
      <c r="IE11" s="372">
        <v>0</v>
      </c>
      <c r="IF11" s="372">
        <v>0</v>
      </c>
      <c r="IG11" s="372">
        <v>2787099</v>
      </c>
      <c r="IH11" s="372">
        <v>0</v>
      </c>
      <c r="II11" s="372">
        <v>0</v>
      </c>
      <c r="IJ11" s="372">
        <v>0</v>
      </c>
      <c r="IK11" s="372">
        <v>0</v>
      </c>
      <c r="IL11" s="372">
        <v>0</v>
      </c>
      <c r="IM11" s="372">
        <v>0</v>
      </c>
      <c r="IN11" s="372">
        <v>-338</v>
      </c>
      <c r="IO11" s="372">
        <v>0</v>
      </c>
      <c r="IP11" s="372">
        <v>0</v>
      </c>
      <c r="IQ11" s="372">
        <v>-505</v>
      </c>
      <c r="IR11" s="372">
        <v>1686</v>
      </c>
      <c r="IS11" s="372">
        <v>0</v>
      </c>
      <c r="IT11" s="372">
        <v>0</v>
      </c>
      <c r="IU11" s="372">
        <v>0</v>
      </c>
      <c r="IV11" s="372">
        <v>0</v>
      </c>
      <c r="IW11" s="372">
        <v>0</v>
      </c>
      <c r="IX11" s="372">
        <v>0</v>
      </c>
      <c r="IY11" s="372">
        <v>2000</v>
      </c>
      <c r="IZ11" s="372">
        <v>0</v>
      </c>
      <c r="JA11" s="372">
        <v>0</v>
      </c>
      <c r="JB11" s="372">
        <v>0</v>
      </c>
      <c r="JC11" s="372">
        <v>0</v>
      </c>
      <c r="JD11" s="372">
        <v>0</v>
      </c>
      <c r="JE11" s="372">
        <v>0</v>
      </c>
      <c r="JF11" s="372">
        <v>19500</v>
      </c>
      <c r="JG11" s="372">
        <v>0</v>
      </c>
      <c r="JH11" s="372">
        <v>106856</v>
      </c>
      <c r="JI11" s="372">
        <v>0</v>
      </c>
      <c r="JJ11" s="372">
        <v>0</v>
      </c>
      <c r="JK11" s="372">
        <v>0</v>
      </c>
      <c r="JL11" s="372">
        <v>0</v>
      </c>
      <c r="JM11" s="372">
        <v>0</v>
      </c>
      <c r="JN11" s="372">
        <v>0</v>
      </c>
      <c r="JO11" s="372">
        <v>110373</v>
      </c>
      <c r="JP11" s="372">
        <v>0</v>
      </c>
      <c r="JQ11" s="372">
        <v>0</v>
      </c>
      <c r="JR11" s="372">
        <v>0</v>
      </c>
      <c r="JS11" s="372">
        <v>0</v>
      </c>
      <c r="JT11" s="372">
        <v>0</v>
      </c>
      <c r="JU11" s="372">
        <v>0</v>
      </c>
      <c r="JV11" s="372">
        <v>0</v>
      </c>
      <c r="JW11" s="372">
        <v>0</v>
      </c>
      <c r="JX11" s="372">
        <v>0</v>
      </c>
      <c r="JY11" s="372">
        <v>294836</v>
      </c>
      <c r="JZ11" s="372">
        <v>0</v>
      </c>
      <c r="KA11" s="372">
        <v>0</v>
      </c>
      <c r="KB11" s="372">
        <v>0</v>
      </c>
      <c r="KC11" s="372">
        <v>0</v>
      </c>
      <c r="KD11" s="372">
        <v>0</v>
      </c>
      <c r="KE11" s="372">
        <v>0</v>
      </c>
      <c r="KF11" s="372">
        <v>0</v>
      </c>
      <c r="KG11" s="372">
        <v>0</v>
      </c>
      <c r="KH11" s="372">
        <v>0</v>
      </c>
      <c r="KI11" s="372">
        <v>0</v>
      </c>
      <c r="KJ11" s="372">
        <v>0</v>
      </c>
      <c r="KK11" s="372">
        <v>0</v>
      </c>
      <c r="KL11" s="372">
        <v>0</v>
      </c>
      <c r="KM11" s="372">
        <v>0</v>
      </c>
      <c r="KN11" s="372">
        <v>0</v>
      </c>
      <c r="KO11" s="372">
        <v>3867509</v>
      </c>
      <c r="KP11" s="372">
        <v>467177</v>
      </c>
      <c r="KQ11" s="372">
        <v>0</v>
      </c>
      <c r="KR11" s="372">
        <v>161836</v>
      </c>
      <c r="KS11" s="372">
        <v>0</v>
      </c>
      <c r="KT11" s="372">
        <v>0</v>
      </c>
      <c r="KU11" s="372">
        <v>0</v>
      </c>
      <c r="KV11" s="372">
        <v>0</v>
      </c>
      <c r="KW11" s="372">
        <v>0</v>
      </c>
      <c r="KX11" s="372">
        <v>0</v>
      </c>
      <c r="KY11" s="372">
        <v>0</v>
      </c>
      <c r="KZ11" s="372">
        <v>0</v>
      </c>
      <c r="LA11" s="372">
        <v>0</v>
      </c>
      <c r="LB11" s="372">
        <v>0</v>
      </c>
      <c r="LC11" s="372">
        <v>0</v>
      </c>
      <c r="LD11" s="372">
        <v>0</v>
      </c>
      <c r="LE11" s="372">
        <v>0</v>
      </c>
      <c r="LF11" s="372">
        <v>0</v>
      </c>
      <c r="LG11" s="372">
        <v>0</v>
      </c>
      <c r="LH11" s="372">
        <v>0</v>
      </c>
      <c r="LI11" s="372">
        <v>0</v>
      </c>
      <c r="LJ11" s="372">
        <v>0</v>
      </c>
      <c r="LK11" s="372">
        <v>0</v>
      </c>
      <c r="LL11" s="372">
        <v>0</v>
      </c>
      <c r="LM11" s="372">
        <v>0</v>
      </c>
      <c r="LN11" s="372">
        <v>0</v>
      </c>
      <c r="LO11" s="372">
        <v>0</v>
      </c>
      <c r="LP11" s="372">
        <v>876173</v>
      </c>
      <c r="LQ11" s="372">
        <v>32392</v>
      </c>
      <c r="LR11" s="372">
        <v>0</v>
      </c>
      <c r="LS11" s="372">
        <v>5352</v>
      </c>
      <c r="LT11" s="372">
        <v>0</v>
      </c>
      <c r="LU11" s="372">
        <v>0</v>
      </c>
      <c r="LV11" s="372">
        <v>0</v>
      </c>
      <c r="LW11" s="372">
        <v>0</v>
      </c>
      <c r="LX11" s="372">
        <v>0</v>
      </c>
      <c r="LY11" s="372">
        <v>1025584</v>
      </c>
      <c r="LZ11" s="372">
        <v>149281</v>
      </c>
      <c r="MA11" s="372">
        <v>0</v>
      </c>
      <c r="MB11" s="372">
        <v>2910</v>
      </c>
      <c r="MC11" s="372">
        <v>0</v>
      </c>
      <c r="MD11" s="372">
        <v>0</v>
      </c>
      <c r="ME11" s="372">
        <v>0</v>
      </c>
      <c r="MF11" s="372">
        <v>0</v>
      </c>
      <c r="MG11" s="372">
        <v>0</v>
      </c>
      <c r="MH11" s="372">
        <v>966931</v>
      </c>
      <c r="MI11" s="372">
        <v>367440</v>
      </c>
      <c r="MJ11" s="372">
        <v>0</v>
      </c>
      <c r="MK11" s="372">
        <v>0</v>
      </c>
      <c r="ML11" s="372">
        <v>0</v>
      </c>
      <c r="MM11" s="372">
        <v>0</v>
      </c>
      <c r="MN11" s="372">
        <v>0</v>
      </c>
      <c r="MO11" s="372">
        <v>0</v>
      </c>
      <c r="MP11" s="372">
        <v>0</v>
      </c>
      <c r="MQ11" s="372">
        <v>517057</v>
      </c>
      <c r="MR11" s="372">
        <v>393994</v>
      </c>
      <c r="MS11" s="372">
        <v>0</v>
      </c>
      <c r="MT11" s="372">
        <v>0</v>
      </c>
      <c r="MU11" s="372">
        <v>0</v>
      </c>
      <c r="MV11" s="372">
        <v>0</v>
      </c>
      <c r="MW11" s="372">
        <v>0</v>
      </c>
      <c r="MX11" s="372">
        <v>0</v>
      </c>
      <c r="MY11" s="372">
        <v>0</v>
      </c>
      <c r="MZ11" s="372">
        <v>0</v>
      </c>
      <c r="NA11" s="372">
        <v>0</v>
      </c>
      <c r="NB11" s="372">
        <v>0</v>
      </c>
      <c r="NC11" s="372">
        <v>1913817</v>
      </c>
      <c r="ND11" s="372">
        <v>0</v>
      </c>
      <c r="NE11" s="372">
        <v>0</v>
      </c>
      <c r="NF11" s="372">
        <v>0</v>
      </c>
      <c r="NG11" s="372">
        <v>0</v>
      </c>
      <c r="NH11" s="372">
        <v>0</v>
      </c>
      <c r="NI11" s="372">
        <v>0</v>
      </c>
      <c r="NJ11" s="372">
        <v>0</v>
      </c>
      <c r="NK11" s="372">
        <v>560779</v>
      </c>
      <c r="NL11" s="372">
        <v>0</v>
      </c>
      <c r="NM11" s="372">
        <v>0</v>
      </c>
      <c r="NN11" s="372">
        <v>0</v>
      </c>
      <c r="NO11" s="372">
        <v>0</v>
      </c>
      <c r="NP11" s="372">
        <v>0</v>
      </c>
      <c r="NQ11" s="372">
        <v>0</v>
      </c>
      <c r="NR11" s="372">
        <v>11320</v>
      </c>
      <c r="NS11" s="372">
        <v>13752</v>
      </c>
      <c r="NT11" s="372">
        <v>117707</v>
      </c>
      <c r="NU11" s="372">
        <v>348969</v>
      </c>
      <c r="NV11" s="372">
        <v>0</v>
      </c>
      <c r="NW11" s="372">
        <v>0</v>
      </c>
      <c r="NX11" s="372">
        <v>0</v>
      </c>
      <c r="NY11" s="372">
        <v>0</v>
      </c>
      <c r="NZ11" s="372">
        <v>0</v>
      </c>
      <c r="OA11" s="372">
        <v>0</v>
      </c>
      <c r="OB11" s="372">
        <v>0</v>
      </c>
      <c r="OC11" s="372">
        <v>0</v>
      </c>
      <c r="OD11" s="372">
        <v>0</v>
      </c>
      <c r="OE11" s="372">
        <v>0</v>
      </c>
      <c r="OF11" s="372">
        <v>0</v>
      </c>
      <c r="OG11" s="372">
        <v>94085</v>
      </c>
      <c r="OH11" s="372">
        <v>1</v>
      </c>
      <c r="OI11" s="372">
        <v>0</v>
      </c>
      <c r="OJ11" s="372">
        <v>0</v>
      </c>
      <c r="OK11" s="372">
        <v>0</v>
      </c>
      <c r="OL11" s="372">
        <v>0</v>
      </c>
      <c r="OM11" s="372">
        <v>0</v>
      </c>
      <c r="ON11" s="372">
        <v>0</v>
      </c>
      <c r="OO11" s="372">
        <v>0</v>
      </c>
      <c r="OP11" s="372">
        <v>-97163</v>
      </c>
      <c r="OQ11" s="372">
        <v>0</v>
      </c>
      <c r="OR11" s="372">
        <v>0</v>
      </c>
      <c r="OS11" s="372">
        <v>-453804</v>
      </c>
      <c r="OT11" s="372">
        <v>556046</v>
      </c>
      <c r="OU11" s="372">
        <v>195674</v>
      </c>
      <c r="OV11" s="372">
        <v>-698127</v>
      </c>
      <c r="OW11" s="372">
        <v>-124352</v>
      </c>
      <c r="OX11" s="372">
        <v>0</v>
      </c>
      <c r="OY11" s="372">
        <v>-3</v>
      </c>
      <c r="OZ11" s="372">
        <v>430153</v>
      </c>
      <c r="PA11" s="372">
        <v>0</v>
      </c>
      <c r="PB11" s="372">
        <v>0</v>
      </c>
      <c r="PC11" s="372">
        <v>0</v>
      </c>
      <c r="PD11" s="372">
        <v>0</v>
      </c>
      <c r="PE11" s="372">
        <v>0</v>
      </c>
      <c r="PF11" s="372">
        <v>0</v>
      </c>
      <c r="PG11" s="372">
        <v>0</v>
      </c>
      <c r="PH11" s="372">
        <v>0</v>
      </c>
      <c r="PI11" s="372">
        <v>0</v>
      </c>
      <c r="PJ11" s="372">
        <v>0</v>
      </c>
      <c r="PK11" s="372">
        <v>0</v>
      </c>
      <c r="PL11" s="372">
        <v>0</v>
      </c>
      <c r="PM11" s="372">
        <v>-12768</v>
      </c>
      <c r="PN11" s="372">
        <v>0</v>
      </c>
      <c r="PO11" s="372">
        <v>0</v>
      </c>
      <c r="PP11" s="372">
        <v>0</v>
      </c>
      <c r="PQ11" s="372">
        <v>0</v>
      </c>
      <c r="PR11" s="372">
        <v>-430152</v>
      </c>
      <c r="PS11" s="372">
        <v>378686</v>
      </c>
      <c r="PT11" s="372">
        <v>0</v>
      </c>
      <c r="PU11" s="372">
        <v>0</v>
      </c>
      <c r="PV11" s="372">
        <v>0</v>
      </c>
      <c r="PW11" s="372">
        <v>0</v>
      </c>
      <c r="PX11" s="372">
        <v>0</v>
      </c>
      <c r="PY11" s="372">
        <v>0</v>
      </c>
      <c r="PZ11" s="372">
        <v>0</v>
      </c>
      <c r="QA11" s="372">
        <v>0</v>
      </c>
      <c r="QB11" s="372">
        <v>0</v>
      </c>
      <c r="QC11" s="372">
        <v>0</v>
      </c>
      <c r="QD11" s="372">
        <v>0</v>
      </c>
      <c r="QE11" s="372">
        <v>0</v>
      </c>
      <c r="QF11" s="372">
        <v>0</v>
      </c>
      <c r="QG11" s="372">
        <v>0</v>
      </c>
      <c r="QH11" s="372">
        <v>0</v>
      </c>
      <c r="QI11" s="372">
        <v>0</v>
      </c>
      <c r="QJ11" s="372">
        <v>0</v>
      </c>
      <c r="QK11" s="372">
        <v>0</v>
      </c>
      <c r="QL11" s="372">
        <v>0</v>
      </c>
      <c r="QM11" s="372">
        <v>0</v>
      </c>
      <c r="QN11" s="372">
        <v>0</v>
      </c>
      <c r="QO11" s="372">
        <v>0</v>
      </c>
      <c r="QP11" s="372">
        <v>0</v>
      </c>
      <c r="QQ11" s="372">
        <v>0</v>
      </c>
      <c r="QR11" s="372">
        <v>0</v>
      </c>
      <c r="QS11" s="372">
        <v>0</v>
      </c>
      <c r="QT11" s="372">
        <v>0</v>
      </c>
      <c r="QU11" s="372">
        <v>0</v>
      </c>
      <c r="QV11" s="372">
        <v>0</v>
      </c>
      <c r="QW11" s="372">
        <v>0</v>
      </c>
      <c r="QX11" s="372">
        <v>0</v>
      </c>
      <c r="QY11" s="372">
        <v>0</v>
      </c>
      <c r="QZ11" s="372">
        <v>0</v>
      </c>
      <c r="RA11" s="372">
        <v>0</v>
      </c>
      <c r="RB11" s="372">
        <v>0</v>
      </c>
      <c r="RC11" s="372">
        <v>-1012252</v>
      </c>
      <c r="RD11" s="372">
        <v>0</v>
      </c>
      <c r="RE11" s="372">
        <v>0</v>
      </c>
      <c r="RF11" s="372">
        <v>0</v>
      </c>
      <c r="RG11" s="372">
        <v>0</v>
      </c>
      <c r="RH11" s="372">
        <v>0</v>
      </c>
      <c r="RI11" s="372">
        <v>0</v>
      </c>
      <c r="RJ11" s="372">
        <v>0</v>
      </c>
      <c r="RK11" s="372">
        <v>0</v>
      </c>
      <c r="RL11" s="372">
        <v>0</v>
      </c>
      <c r="RM11" s="372">
        <v>0</v>
      </c>
      <c r="RN11" s="372">
        <v>0</v>
      </c>
      <c r="RO11" s="372">
        <v>0</v>
      </c>
      <c r="RP11" s="372">
        <v>0</v>
      </c>
      <c r="RQ11" s="372">
        <v>0</v>
      </c>
      <c r="RR11" s="372">
        <v>0</v>
      </c>
      <c r="RS11" s="372">
        <v>0</v>
      </c>
      <c r="RT11" s="372">
        <v>0</v>
      </c>
      <c r="RU11" s="372">
        <v>0</v>
      </c>
      <c r="RV11" s="372">
        <v>0</v>
      </c>
      <c r="RW11" s="372">
        <v>0</v>
      </c>
      <c r="RX11" s="372">
        <v>0</v>
      </c>
      <c r="RY11" s="372">
        <v>0</v>
      </c>
      <c r="RZ11" s="372">
        <v>0</v>
      </c>
      <c r="SA11" s="372">
        <v>0</v>
      </c>
      <c r="SB11" s="372">
        <v>0</v>
      </c>
      <c r="SC11" s="372">
        <v>0</v>
      </c>
      <c r="SD11" s="372">
        <v>0</v>
      </c>
      <c r="SE11" s="372">
        <v>11320</v>
      </c>
      <c r="SF11" s="372">
        <v>13752</v>
      </c>
      <c r="SG11" s="372">
        <v>117707</v>
      </c>
      <c r="SH11" s="372">
        <v>348969</v>
      </c>
      <c r="SI11" s="372">
        <v>0</v>
      </c>
      <c r="SJ11" s="372">
        <v>0</v>
      </c>
      <c r="SK11" s="372">
        <v>97163</v>
      </c>
      <c r="SL11" s="372">
        <v>0</v>
      </c>
      <c r="SM11" s="372">
        <v>0</v>
      </c>
      <c r="SN11" s="372">
        <v>255688</v>
      </c>
      <c r="SO11" s="372">
        <v>0</v>
      </c>
      <c r="SP11" s="372">
        <v>0</v>
      </c>
      <c r="SQ11" s="372">
        <v>3599038</v>
      </c>
      <c r="SR11" s="372">
        <v>-1454922</v>
      </c>
      <c r="SS11" s="372">
        <v>372944</v>
      </c>
      <c r="ST11" s="372">
        <v>0</v>
      </c>
      <c r="SU11" s="372">
        <v>0</v>
      </c>
      <c r="SV11" s="372">
        <v>1097</v>
      </c>
      <c r="SW11" s="372">
        <v>0</v>
      </c>
      <c r="SX11" s="372">
        <v>0</v>
      </c>
      <c r="SY11" s="372">
        <v>117707</v>
      </c>
      <c r="SZ11" s="372">
        <v>0</v>
      </c>
      <c r="TA11" s="372">
        <v>0</v>
      </c>
      <c r="TB11" s="372">
        <v>0</v>
      </c>
      <c r="TC11" s="372">
        <v>0</v>
      </c>
      <c r="TD11" s="372">
        <v>0</v>
      </c>
      <c r="TE11" s="372">
        <v>0</v>
      </c>
      <c r="TF11" s="372">
        <v>0</v>
      </c>
      <c r="TG11" s="372">
        <v>0</v>
      </c>
      <c r="TH11" s="372">
        <v>0</v>
      </c>
      <c r="TI11" s="372">
        <v>0</v>
      </c>
      <c r="TJ11" s="372">
        <v>0</v>
      </c>
      <c r="TK11" s="372">
        <v>0</v>
      </c>
      <c r="TL11" s="372">
        <v>0</v>
      </c>
      <c r="TM11" s="372">
        <v>0</v>
      </c>
      <c r="TN11" s="372">
        <v>0</v>
      </c>
      <c r="TO11" s="372">
        <v>0</v>
      </c>
      <c r="TP11" s="372">
        <v>0</v>
      </c>
      <c r="TQ11" s="372">
        <v>0</v>
      </c>
      <c r="TR11" s="372">
        <v>0</v>
      </c>
      <c r="TS11" s="372">
        <v>4496522</v>
      </c>
      <c r="TT11" s="372">
        <v>0</v>
      </c>
      <c r="TU11" s="372">
        <v>0</v>
      </c>
      <c r="TV11" s="372">
        <v>913917</v>
      </c>
      <c r="TW11" s="372">
        <v>1177775</v>
      </c>
      <c r="TX11" s="372">
        <v>1334371</v>
      </c>
      <c r="TY11" s="372">
        <v>911051</v>
      </c>
      <c r="TZ11" s="372">
        <v>1913817</v>
      </c>
      <c r="UA11" s="372">
        <v>560779</v>
      </c>
      <c r="UB11" s="372">
        <v>679029</v>
      </c>
      <c r="UC11" s="372">
        <v>0</v>
      </c>
      <c r="UD11" s="372">
        <v>0</v>
      </c>
      <c r="UE11" s="372">
        <v>0</v>
      </c>
      <c r="UF11" s="372" t="s">
        <v>1582</v>
      </c>
      <c r="UG11" s="372" t="s">
        <v>1583</v>
      </c>
      <c r="UH11" s="372" t="s">
        <v>1584</v>
      </c>
    </row>
    <row r="12" spans="1:554" s="280" customFormat="1" ht="32.25" customHeight="1" thickBot="1">
      <c r="A12" s="373">
        <v>550</v>
      </c>
      <c r="B12" s="374" t="s">
        <v>100</v>
      </c>
      <c r="C12" s="375" t="s">
        <v>327</v>
      </c>
      <c r="D12" s="280" t="s">
        <v>1580</v>
      </c>
      <c r="E12" s="371">
        <v>3634</v>
      </c>
      <c r="F12" s="372">
        <v>377004334</v>
      </c>
      <c r="G12" s="372" t="s">
        <v>1581</v>
      </c>
      <c r="H12" s="372" t="s">
        <v>100</v>
      </c>
      <c r="I12" s="372">
        <v>0</v>
      </c>
      <c r="J12" s="372">
        <v>0</v>
      </c>
      <c r="K12" s="372">
        <v>0</v>
      </c>
      <c r="L12" s="372">
        <v>0</v>
      </c>
      <c r="M12" s="372">
        <v>46506113</v>
      </c>
      <c r="N12" s="372">
        <v>0</v>
      </c>
      <c r="O12" s="372">
        <v>0</v>
      </c>
      <c r="P12" s="372">
        <v>0</v>
      </c>
      <c r="Q12" s="372">
        <v>0</v>
      </c>
      <c r="R12" s="372">
        <v>0</v>
      </c>
      <c r="S12" s="372">
        <v>0</v>
      </c>
      <c r="T12" s="372">
        <v>0</v>
      </c>
      <c r="U12" s="372">
        <v>0</v>
      </c>
      <c r="V12" s="372">
        <v>15464</v>
      </c>
      <c r="W12" s="372">
        <v>0</v>
      </c>
      <c r="X12" s="372">
        <v>0</v>
      </c>
      <c r="Y12" s="372">
        <v>2385881</v>
      </c>
      <c r="Z12" s="372">
        <v>0</v>
      </c>
      <c r="AA12" s="372">
        <v>0</v>
      </c>
      <c r="AB12" s="372">
        <v>0</v>
      </c>
      <c r="AC12" s="372">
        <v>0</v>
      </c>
      <c r="AD12" s="372">
        <v>0</v>
      </c>
      <c r="AE12" s="372">
        <v>0</v>
      </c>
      <c r="AF12" s="372">
        <v>0</v>
      </c>
      <c r="AG12" s="372">
        <v>0</v>
      </c>
      <c r="AH12" s="372">
        <v>0</v>
      </c>
      <c r="AI12" s="372">
        <v>0</v>
      </c>
      <c r="AJ12" s="372">
        <v>0</v>
      </c>
      <c r="AK12" s="372">
        <v>0</v>
      </c>
      <c r="AL12" s="372">
        <v>0</v>
      </c>
      <c r="AM12" s="372">
        <v>0</v>
      </c>
      <c r="AN12" s="372">
        <v>3500499</v>
      </c>
      <c r="AO12" s="372">
        <v>0</v>
      </c>
      <c r="AP12" s="372">
        <v>0</v>
      </c>
      <c r="AQ12" s="372">
        <v>0</v>
      </c>
      <c r="AR12" s="372">
        <v>0</v>
      </c>
      <c r="AS12" s="372">
        <v>0</v>
      </c>
      <c r="AT12" s="372">
        <v>0</v>
      </c>
      <c r="AU12" s="372">
        <v>0</v>
      </c>
      <c r="AV12" s="372">
        <v>0</v>
      </c>
      <c r="AW12" s="372">
        <v>0</v>
      </c>
      <c r="AX12" s="372">
        <v>0</v>
      </c>
      <c r="AY12" s="372">
        <v>0</v>
      </c>
      <c r="AZ12" s="372">
        <v>0</v>
      </c>
      <c r="BA12" s="372">
        <v>0</v>
      </c>
      <c r="BB12" s="372">
        <v>0</v>
      </c>
      <c r="BC12" s="372">
        <v>0</v>
      </c>
      <c r="BD12" s="372">
        <v>0</v>
      </c>
      <c r="BE12" s="372">
        <v>0</v>
      </c>
      <c r="BF12" s="372">
        <v>-100050</v>
      </c>
      <c r="BG12" s="372">
        <v>0</v>
      </c>
      <c r="BH12" s="372">
        <v>0</v>
      </c>
      <c r="BI12" s="372">
        <v>0</v>
      </c>
      <c r="BJ12" s="372">
        <v>0</v>
      </c>
      <c r="BK12" s="372">
        <v>0</v>
      </c>
      <c r="BL12" s="372">
        <v>0</v>
      </c>
      <c r="BM12" s="372">
        <v>0</v>
      </c>
      <c r="BN12" s="372">
        <v>0</v>
      </c>
      <c r="BO12" s="372">
        <v>0</v>
      </c>
      <c r="BP12" s="372">
        <v>0</v>
      </c>
      <c r="BQ12" s="372">
        <v>0</v>
      </c>
      <c r="BR12" s="372">
        <v>0</v>
      </c>
      <c r="BS12" s="372">
        <v>0</v>
      </c>
      <c r="BT12" s="372">
        <v>0</v>
      </c>
      <c r="BU12" s="372">
        <v>0</v>
      </c>
      <c r="BV12" s="372">
        <v>0</v>
      </c>
      <c r="BW12" s="372">
        <v>0</v>
      </c>
      <c r="BX12" s="372">
        <v>0</v>
      </c>
      <c r="BY12" s="372">
        <v>0</v>
      </c>
      <c r="BZ12" s="372">
        <v>0</v>
      </c>
      <c r="CA12" s="372">
        <v>0</v>
      </c>
      <c r="CB12" s="372">
        <v>0</v>
      </c>
      <c r="CC12" s="372">
        <v>0</v>
      </c>
      <c r="CD12" s="372">
        <v>0</v>
      </c>
      <c r="CE12" s="372">
        <v>0</v>
      </c>
      <c r="CF12" s="372">
        <v>0</v>
      </c>
      <c r="CG12" s="372">
        <v>0</v>
      </c>
      <c r="CH12" s="372">
        <v>0</v>
      </c>
      <c r="CI12" s="372">
        <v>0</v>
      </c>
      <c r="CJ12" s="372">
        <v>0</v>
      </c>
      <c r="CK12" s="372">
        <v>0</v>
      </c>
      <c r="CL12" s="372">
        <v>0</v>
      </c>
      <c r="CM12" s="372">
        <v>0</v>
      </c>
      <c r="CN12" s="372">
        <v>0</v>
      </c>
      <c r="CO12" s="372">
        <v>0</v>
      </c>
      <c r="CP12" s="372">
        <v>3616046</v>
      </c>
      <c r="CQ12" s="372">
        <v>26029440</v>
      </c>
      <c r="CR12" s="372">
        <v>0</v>
      </c>
      <c r="CS12" s="372">
        <v>0</v>
      </c>
      <c r="CT12" s="372">
        <v>0</v>
      </c>
      <c r="CU12" s="372">
        <v>0</v>
      </c>
      <c r="CV12" s="372">
        <v>0</v>
      </c>
      <c r="CW12" s="372">
        <v>0</v>
      </c>
      <c r="CX12" s="372">
        <v>0</v>
      </c>
      <c r="CY12" s="372">
        <v>0</v>
      </c>
      <c r="CZ12" s="372">
        <v>0</v>
      </c>
      <c r="DA12" s="372">
        <v>0</v>
      </c>
      <c r="DB12" s="372">
        <v>0</v>
      </c>
      <c r="DC12" s="372">
        <v>0</v>
      </c>
      <c r="DD12" s="372">
        <v>0</v>
      </c>
      <c r="DE12" s="372">
        <v>0</v>
      </c>
      <c r="DF12" s="372">
        <v>0</v>
      </c>
      <c r="DG12" s="372">
        <v>0</v>
      </c>
      <c r="DH12" s="372">
        <v>0</v>
      </c>
      <c r="DI12" s="372">
        <v>0</v>
      </c>
      <c r="DJ12" s="372">
        <v>0</v>
      </c>
      <c r="DK12" s="372">
        <v>0</v>
      </c>
      <c r="DL12" s="372">
        <v>0</v>
      </c>
      <c r="DM12" s="372">
        <v>0</v>
      </c>
      <c r="DN12" s="372">
        <v>0</v>
      </c>
      <c r="DO12" s="372">
        <v>0</v>
      </c>
      <c r="DP12" s="372">
        <v>0</v>
      </c>
      <c r="DQ12" s="372">
        <v>-270667</v>
      </c>
      <c r="DR12" s="372">
        <v>0</v>
      </c>
      <c r="DS12" s="372">
        <v>0</v>
      </c>
      <c r="DT12" s="372">
        <v>0</v>
      </c>
      <c r="DU12" s="372">
        <v>0</v>
      </c>
      <c r="DV12" s="372">
        <v>0</v>
      </c>
      <c r="DW12" s="372">
        <v>0</v>
      </c>
      <c r="DX12" s="372">
        <v>0</v>
      </c>
      <c r="DY12" s="372">
        <v>0</v>
      </c>
      <c r="DZ12" s="372">
        <v>0</v>
      </c>
      <c r="EA12" s="372">
        <v>-943135</v>
      </c>
      <c r="EB12" s="372">
        <v>0</v>
      </c>
      <c r="EC12" s="372">
        <v>0</v>
      </c>
      <c r="ED12" s="372">
        <v>0</v>
      </c>
      <c r="EE12" s="372">
        <v>0</v>
      </c>
      <c r="EF12" s="372">
        <v>0</v>
      </c>
      <c r="EG12" s="372">
        <v>0</v>
      </c>
      <c r="EH12" s="372">
        <v>0</v>
      </c>
      <c r="EI12" s="372">
        <v>-1801264</v>
      </c>
      <c r="EJ12" s="372">
        <v>-13063842</v>
      </c>
      <c r="EK12" s="372">
        <v>0</v>
      </c>
      <c r="EL12" s="372">
        <v>0</v>
      </c>
      <c r="EM12" s="372">
        <v>0</v>
      </c>
      <c r="EN12" s="372">
        <v>0</v>
      </c>
      <c r="EO12" s="372">
        <v>0</v>
      </c>
      <c r="EP12" s="372">
        <v>0</v>
      </c>
      <c r="EQ12" s="372">
        <v>0</v>
      </c>
      <c r="ER12" s="372">
        <v>0</v>
      </c>
      <c r="ES12" s="372">
        <v>0</v>
      </c>
      <c r="ET12" s="372">
        <v>0</v>
      </c>
      <c r="EU12" s="372">
        <v>0</v>
      </c>
      <c r="EV12" s="372">
        <v>0</v>
      </c>
      <c r="EW12" s="372">
        <v>0</v>
      </c>
      <c r="EX12" s="372">
        <v>0</v>
      </c>
      <c r="EY12" s="372">
        <v>0</v>
      </c>
      <c r="EZ12" s="372">
        <v>0</v>
      </c>
      <c r="FA12" s="372">
        <v>0</v>
      </c>
      <c r="FB12" s="372">
        <v>0</v>
      </c>
      <c r="FC12" s="372">
        <v>0</v>
      </c>
      <c r="FD12" s="372">
        <v>0</v>
      </c>
      <c r="FE12" s="372">
        <v>0</v>
      </c>
      <c r="FF12" s="372">
        <v>0</v>
      </c>
      <c r="FG12" s="372">
        <v>0</v>
      </c>
      <c r="FH12" s="372">
        <v>0</v>
      </c>
      <c r="FI12" s="372">
        <v>0</v>
      </c>
      <c r="FJ12" s="372">
        <v>0</v>
      </c>
      <c r="FK12" s="372">
        <v>0</v>
      </c>
      <c r="FL12" s="372">
        <v>0</v>
      </c>
      <c r="FM12" s="372">
        <v>0</v>
      </c>
      <c r="FN12" s="372">
        <v>0</v>
      </c>
      <c r="FO12" s="372">
        <v>0</v>
      </c>
      <c r="FP12" s="372">
        <v>0</v>
      </c>
      <c r="FQ12" s="372">
        <v>0</v>
      </c>
      <c r="FR12" s="372">
        <v>0</v>
      </c>
      <c r="FS12" s="372">
        <v>0</v>
      </c>
      <c r="FT12" s="372">
        <v>0</v>
      </c>
      <c r="FU12" s="372">
        <v>0</v>
      </c>
      <c r="FV12" s="372">
        <v>0</v>
      </c>
      <c r="FW12" s="372">
        <v>0</v>
      </c>
      <c r="FX12" s="372">
        <v>0</v>
      </c>
      <c r="FY12" s="372">
        <v>0</v>
      </c>
      <c r="FZ12" s="372">
        <v>0</v>
      </c>
      <c r="GA12" s="372">
        <v>0</v>
      </c>
      <c r="GB12" s="372">
        <v>0</v>
      </c>
      <c r="GC12" s="372">
        <v>1699544</v>
      </c>
      <c r="GD12" s="372">
        <v>0</v>
      </c>
      <c r="GE12" s="372">
        <v>0</v>
      </c>
      <c r="GF12" s="372">
        <v>0</v>
      </c>
      <c r="GG12" s="372">
        <v>0</v>
      </c>
      <c r="GH12" s="372">
        <v>0</v>
      </c>
      <c r="GI12" s="372">
        <v>0</v>
      </c>
      <c r="GJ12" s="372">
        <v>0</v>
      </c>
      <c r="GK12" s="372">
        <v>0</v>
      </c>
      <c r="GL12" s="372">
        <v>0</v>
      </c>
      <c r="GM12" s="372">
        <v>0</v>
      </c>
      <c r="GN12" s="372">
        <v>0</v>
      </c>
      <c r="GO12" s="372">
        <v>0</v>
      </c>
      <c r="GP12" s="372">
        <v>0</v>
      </c>
      <c r="GQ12" s="372">
        <v>0</v>
      </c>
      <c r="GR12" s="372">
        <v>0</v>
      </c>
      <c r="GS12" s="372">
        <v>0</v>
      </c>
      <c r="GT12" s="372">
        <v>0</v>
      </c>
      <c r="GU12" s="372">
        <v>0</v>
      </c>
      <c r="GV12" s="372">
        <v>0</v>
      </c>
      <c r="GW12" s="372">
        <v>0</v>
      </c>
      <c r="GX12" s="372">
        <v>0</v>
      </c>
      <c r="GY12" s="372">
        <v>0</v>
      </c>
      <c r="GZ12" s="372">
        <v>0</v>
      </c>
      <c r="HA12" s="372">
        <v>0</v>
      </c>
      <c r="HB12" s="372">
        <v>0</v>
      </c>
      <c r="HC12" s="372">
        <v>0</v>
      </c>
      <c r="HD12" s="372">
        <v>0</v>
      </c>
      <c r="HE12" s="372">
        <v>0</v>
      </c>
      <c r="HF12" s="372">
        <v>0</v>
      </c>
      <c r="HG12" s="372">
        <v>0</v>
      </c>
      <c r="HH12" s="372">
        <v>0</v>
      </c>
      <c r="HI12" s="372">
        <v>0</v>
      </c>
      <c r="HJ12" s="372">
        <v>0</v>
      </c>
      <c r="HK12" s="372">
        <v>0</v>
      </c>
      <c r="HL12" s="372">
        <v>0</v>
      </c>
      <c r="HM12" s="372">
        <v>0</v>
      </c>
      <c r="HN12" s="372">
        <v>0</v>
      </c>
      <c r="HO12" s="372">
        <v>0</v>
      </c>
      <c r="HP12" s="372">
        <v>0</v>
      </c>
      <c r="HQ12" s="372">
        <v>0</v>
      </c>
      <c r="HR12" s="372">
        <v>0</v>
      </c>
      <c r="HS12" s="372">
        <v>0</v>
      </c>
      <c r="HT12" s="372">
        <v>0</v>
      </c>
      <c r="HU12" s="372">
        <v>0</v>
      </c>
      <c r="HV12" s="372">
        <v>-914560</v>
      </c>
      <c r="HW12" s="372">
        <v>0</v>
      </c>
      <c r="HX12" s="372">
        <v>0</v>
      </c>
      <c r="HY12" s="372">
        <v>0</v>
      </c>
      <c r="HZ12" s="372">
        <v>0</v>
      </c>
      <c r="IA12" s="372">
        <v>0</v>
      </c>
      <c r="IB12" s="372">
        <v>0</v>
      </c>
      <c r="IC12" s="372">
        <v>0</v>
      </c>
      <c r="ID12" s="372">
        <v>1313052</v>
      </c>
      <c r="IE12" s="372">
        <v>0</v>
      </c>
      <c r="IF12" s="372">
        <v>0</v>
      </c>
      <c r="IG12" s="372">
        <v>48909352</v>
      </c>
      <c r="IH12" s="372">
        <v>0</v>
      </c>
      <c r="II12" s="372">
        <v>0</v>
      </c>
      <c r="IJ12" s="372">
        <v>0</v>
      </c>
      <c r="IK12" s="372">
        <v>0</v>
      </c>
      <c r="IL12" s="372">
        <v>0</v>
      </c>
      <c r="IM12" s="372">
        <v>0</v>
      </c>
      <c r="IN12" s="372">
        <v>10</v>
      </c>
      <c r="IO12" s="372">
        <v>0</v>
      </c>
      <c r="IP12" s="372">
        <v>517</v>
      </c>
      <c r="IQ12" s="372">
        <v>-1467</v>
      </c>
      <c r="IR12" s="372">
        <v>3</v>
      </c>
      <c r="IS12" s="372">
        <v>63786</v>
      </c>
      <c r="IT12" s="372">
        <v>0</v>
      </c>
      <c r="IU12" s="372">
        <v>0</v>
      </c>
      <c r="IV12" s="372">
        <v>0</v>
      </c>
      <c r="IW12" s="372">
        <v>383905</v>
      </c>
      <c r="IX12" s="372">
        <v>0</v>
      </c>
      <c r="IY12" s="372">
        <v>51000</v>
      </c>
      <c r="IZ12" s="372">
        <v>0</v>
      </c>
      <c r="JA12" s="372">
        <v>0</v>
      </c>
      <c r="JB12" s="372">
        <v>0</v>
      </c>
      <c r="JC12" s="372">
        <v>772379</v>
      </c>
      <c r="JD12" s="372">
        <v>0</v>
      </c>
      <c r="JE12" s="372">
        <v>0</v>
      </c>
      <c r="JF12" s="372">
        <v>750781</v>
      </c>
      <c r="JG12" s="372">
        <v>0</v>
      </c>
      <c r="JH12" s="372">
        <v>365095</v>
      </c>
      <c r="JI12" s="372">
        <v>0</v>
      </c>
      <c r="JJ12" s="372">
        <v>0</v>
      </c>
      <c r="JK12" s="372">
        <v>0</v>
      </c>
      <c r="JL12" s="372">
        <v>0</v>
      </c>
      <c r="JM12" s="372">
        <v>0</v>
      </c>
      <c r="JN12" s="372">
        <v>-1110</v>
      </c>
      <c r="JO12" s="372">
        <v>0</v>
      </c>
      <c r="JP12" s="372">
        <v>0</v>
      </c>
      <c r="JQ12" s="372">
        <v>115402</v>
      </c>
      <c r="JR12" s="372">
        <v>0</v>
      </c>
      <c r="JS12" s="372">
        <v>0</v>
      </c>
      <c r="JT12" s="372">
        <v>0</v>
      </c>
      <c r="JU12" s="372">
        <v>0</v>
      </c>
      <c r="JV12" s="372">
        <v>0</v>
      </c>
      <c r="JW12" s="372">
        <v>0</v>
      </c>
      <c r="JX12" s="372">
        <v>0</v>
      </c>
      <c r="JY12" s="372">
        <v>3436917</v>
      </c>
      <c r="JZ12" s="372">
        <v>0</v>
      </c>
      <c r="KA12" s="372">
        <v>0</v>
      </c>
      <c r="KB12" s="372">
        <v>0</v>
      </c>
      <c r="KC12" s="372">
        <v>0</v>
      </c>
      <c r="KD12" s="372">
        <v>0</v>
      </c>
      <c r="KE12" s="372">
        <v>0</v>
      </c>
      <c r="KF12" s="372">
        <v>0</v>
      </c>
      <c r="KG12" s="372">
        <v>1187142</v>
      </c>
      <c r="KH12" s="372">
        <v>0</v>
      </c>
      <c r="KI12" s="372">
        <v>0</v>
      </c>
      <c r="KJ12" s="372">
        <v>0</v>
      </c>
      <c r="KK12" s="372">
        <v>0</v>
      </c>
      <c r="KL12" s="372">
        <v>1162</v>
      </c>
      <c r="KM12" s="372">
        <v>0</v>
      </c>
      <c r="KN12" s="372">
        <v>0</v>
      </c>
      <c r="KO12" s="372">
        <v>24668185</v>
      </c>
      <c r="KP12" s="372">
        <v>5114174</v>
      </c>
      <c r="KQ12" s="372">
        <v>0</v>
      </c>
      <c r="KR12" s="372">
        <v>9172149</v>
      </c>
      <c r="KS12" s="372">
        <v>0</v>
      </c>
      <c r="KT12" s="372">
        <v>0</v>
      </c>
      <c r="KU12" s="372">
        <v>0</v>
      </c>
      <c r="KV12" s="372">
        <v>0</v>
      </c>
      <c r="KW12" s="372">
        <v>0</v>
      </c>
      <c r="KX12" s="372">
        <v>0</v>
      </c>
      <c r="KY12" s="372">
        <v>0</v>
      </c>
      <c r="KZ12" s="372">
        <v>0</v>
      </c>
      <c r="LA12" s="372">
        <v>0</v>
      </c>
      <c r="LB12" s="372">
        <v>0</v>
      </c>
      <c r="LC12" s="372">
        <v>0</v>
      </c>
      <c r="LD12" s="372">
        <v>0</v>
      </c>
      <c r="LE12" s="372">
        <v>0</v>
      </c>
      <c r="LF12" s="372">
        <v>0</v>
      </c>
      <c r="LG12" s="372">
        <v>0</v>
      </c>
      <c r="LH12" s="372">
        <v>0</v>
      </c>
      <c r="LI12" s="372">
        <v>0</v>
      </c>
      <c r="LJ12" s="372">
        <v>0</v>
      </c>
      <c r="LK12" s="372">
        <v>0</v>
      </c>
      <c r="LL12" s="372">
        <v>0</v>
      </c>
      <c r="LM12" s="372">
        <v>0</v>
      </c>
      <c r="LN12" s="372">
        <v>0</v>
      </c>
      <c r="LO12" s="372">
        <v>0</v>
      </c>
      <c r="LP12" s="372">
        <v>5543184</v>
      </c>
      <c r="LQ12" s="372">
        <v>1943311</v>
      </c>
      <c r="LR12" s="372">
        <v>0</v>
      </c>
      <c r="LS12" s="372">
        <v>332198</v>
      </c>
      <c r="LT12" s="372">
        <v>0</v>
      </c>
      <c r="LU12" s="372">
        <v>0</v>
      </c>
      <c r="LV12" s="372">
        <v>0</v>
      </c>
      <c r="LW12" s="372">
        <v>0</v>
      </c>
      <c r="LX12" s="372">
        <v>0</v>
      </c>
      <c r="LY12" s="372">
        <v>5005609</v>
      </c>
      <c r="LZ12" s="372">
        <v>1157762</v>
      </c>
      <c r="MA12" s="372">
        <v>0</v>
      </c>
      <c r="MB12" s="372">
        <v>842267</v>
      </c>
      <c r="MC12" s="372">
        <v>0</v>
      </c>
      <c r="MD12" s="372">
        <v>0</v>
      </c>
      <c r="ME12" s="372">
        <v>0</v>
      </c>
      <c r="MF12" s="372">
        <v>0</v>
      </c>
      <c r="MG12" s="372">
        <v>0</v>
      </c>
      <c r="MH12" s="372">
        <v>9428714</v>
      </c>
      <c r="MI12" s="372">
        <v>4356607</v>
      </c>
      <c r="MJ12" s="372">
        <v>0</v>
      </c>
      <c r="MK12" s="372">
        <v>306417</v>
      </c>
      <c r="ML12" s="372">
        <v>0</v>
      </c>
      <c r="MM12" s="372">
        <v>0</v>
      </c>
      <c r="MN12" s="372">
        <v>0</v>
      </c>
      <c r="MO12" s="372">
        <v>0</v>
      </c>
      <c r="MP12" s="372">
        <v>0</v>
      </c>
      <c r="MQ12" s="372">
        <v>4652145</v>
      </c>
      <c r="MR12" s="372">
        <v>3029337</v>
      </c>
      <c r="MS12" s="372">
        <v>0</v>
      </c>
      <c r="MT12" s="372">
        <v>44003</v>
      </c>
      <c r="MU12" s="372">
        <v>0</v>
      </c>
      <c r="MV12" s="372">
        <v>0</v>
      </c>
      <c r="MW12" s="372">
        <v>0</v>
      </c>
      <c r="MX12" s="372">
        <v>0</v>
      </c>
      <c r="MY12" s="372">
        <v>0</v>
      </c>
      <c r="MZ12" s="372">
        <v>0</v>
      </c>
      <c r="NA12" s="372">
        <v>0</v>
      </c>
      <c r="NB12" s="372">
        <v>0</v>
      </c>
      <c r="NC12" s="372">
        <v>16047662</v>
      </c>
      <c r="ND12" s="372">
        <v>0</v>
      </c>
      <c r="NE12" s="372">
        <v>0</v>
      </c>
      <c r="NF12" s="372">
        <v>0</v>
      </c>
      <c r="NG12" s="372">
        <v>0</v>
      </c>
      <c r="NH12" s="372">
        <v>0</v>
      </c>
      <c r="NI12" s="372">
        <v>0</v>
      </c>
      <c r="NJ12" s="372">
        <v>0</v>
      </c>
      <c r="NK12" s="372">
        <v>5006613</v>
      </c>
      <c r="NL12" s="372">
        <v>0</v>
      </c>
      <c r="NM12" s="372">
        <v>0</v>
      </c>
      <c r="NN12" s="372">
        <v>0</v>
      </c>
      <c r="NO12" s="372">
        <v>0</v>
      </c>
      <c r="NP12" s="372">
        <v>0</v>
      </c>
      <c r="NQ12" s="372">
        <v>0</v>
      </c>
      <c r="NR12" s="372">
        <v>669157</v>
      </c>
      <c r="NS12" s="372">
        <v>263990</v>
      </c>
      <c r="NT12" s="372">
        <v>55299</v>
      </c>
      <c r="NU12" s="372">
        <v>13427651</v>
      </c>
      <c r="NV12" s="372">
        <v>0</v>
      </c>
      <c r="NW12" s="372">
        <v>0</v>
      </c>
      <c r="NX12" s="372">
        <v>0</v>
      </c>
      <c r="NY12" s="372">
        <v>0</v>
      </c>
      <c r="NZ12" s="372">
        <v>0</v>
      </c>
      <c r="OA12" s="372">
        <v>0</v>
      </c>
      <c r="OB12" s="372">
        <v>0</v>
      </c>
      <c r="OC12" s="372">
        <v>0</v>
      </c>
      <c r="OD12" s="372">
        <v>0</v>
      </c>
      <c r="OE12" s="372">
        <v>-1856</v>
      </c>
      <c r="OF12" s="372">
        <v>0</v>
      </c>
      <c r="OG12" s="372">
        <v>4773987</v>
      </c>
      <c r="OH12" s="372">
        <v>0</v>
      </c>
      <c r="OI12" s="372">
        <v>0</v>
      </c>
      <c r="OJ12" s="372">
        <v>0</v>
      </c>
      <c r="OK12" s="372">
        <v>0</v>
      </c>
      <c r="OL12" s="372">
        <v>0</v>
      </c>
      <c r="OM12" s="372">
        <v>0</v>
      </c>
      <c r="ON12" s="372">
        <v>0</v>
      </c>
      <c r="OO12" s="372">
        <v>0</v>
      </c>
      <c r="OP12" s="372">
        <v>-13134110</v>
      </c>
      <c r="OQ12" s="372">
        <v>0</v>
      </c>
      <c r="OR12" s="372">
        <v>0</v>
      </c>
      <c r="OS12" s="372">
        <v>-1873207</v>
      </c>
      <c r="OT12" s="372">
        <v>3967887</v>
      </c>
      <c r="OU12" s="372">
        <v>2651801</v>
      </c>
      <c r="OV12" s="372">
        <v>-11020210</v>
      </c>
      <c r="OW12" s="372">
        <v>-378221</v>
      </c>
      <c r="OX12" s="372">
        <v>0</v>
      </c>
      <c r="OY12" s="372">
        <v>-5133742</v>
      </c>
      <c r="OZ12" s="372">
        <v>7900306</v>
      </c>
      <c r="PA12" s="372">
        <v>0</v>
      </c>
      <c r="PB12" s="372">
        <v>0</v>
      </c>
      <c r="PC12" s="372">
        <v>0</v>
      </c>
      <c r="PD12" s="372">
        <v>0</v>
      </c>
      <c r="PE12" s="372">
        <v>0</v>
      </c>
      <c r="PF12" s="372">
        <v>0</v>
      </c>
      <c r="PG12" s="372">
        <v>0</v>
      </c>
      <c r="PH12" s="372">
        <v>0</v>
      </c>
      <c r="PI12" s="372">
        <v>0</v>
      </c>
      <c r="PJ12" s="372">
        <v>0</v>
      </c>
      <c r="PK12" s="372">
        <v>0</v>
      </c>
      <c r="PL12" s="372">
        <v>0</v>
      </c>
      <c r="PM12" s="372">
        <v>0</v>
      </c>
      <c r="PN12" s="372">
        <v>0</v>
      </c>
      <c r="PO12" s="372">
        <v>0</v>
      </c>
      <c r="PP12" s="372">
        <v>0</v>
      </c>
      <c r="PQ12" s="372">
        <v>0</v>
      </c>
      <c r="PR12" s="372">
        <v>-8672685</v>
      </c>
      <c r="PS12" s="372">
        <v>6892213</v>
      </c>
      <c r="PT12" s="372">
        <v>0</v>
      </c>
      <c r="PU12" s="372">
        <v>0</v>
      </c>
      <c r="PV12" s="372">
        <v>0</v>
      </c>
      <c r="PW12" s="372">
        <v>0</v>
      </c>
      <c r="PX12" s="372">
        <v>0</v>
      </c>
      <c r="PY12" s="372">
        <v>0</v>
      </c>
      <c r="PZ12" s="372">
        <v>0</v>
      </c>
      <c r="QA12" s="372">
        <v>0</v>
      </c>
      <c r="QB12" s="372">
        <v>0</v>
      </c>
      <c r="QC12" s="372">
        <v>0</v>
      </c>
      <c r="QD12" s="372">
        <v>0</v>
      </c>
      <c r="QE12" s="372">
        <v>0</v>
      </c>
      <c r="QF12" s="372">
        <v>0</v>
      </c>
      <c r="QG12" s="372">
        <v>0</v>
      </c>
      <c r="QH12" s="372">
        <v>0</v>
      </c>
      <c r="QI12" s="372">
        <v>0</v>
      </c>
      <c r="QJ12" s="372">
        <v>0</v>
      </c>
      <c r="QK12" s="372">
        <v>0</v>
      </c>
      <c r="QL12" s="372">
        <v>0</v>
      </c>
      <c r="QM12" s="372">
        <v>0</v>
      </c>
      <c r="QN12" s="372">
        <v>0</v>
      </c>
      <c r="QO12" s="372">
        <v>0</v>
      </c>
      <c r="QP12" s="372">
        <v>0</v>
      </c>
      <c r="QQ12" s="372">
        <v>0</v>
      </c>
      <c r="QR12" s="372">
        <v>0</v>
      </c>
      <c r="QS12" s="372">
        <v>0</v>
      </c>
      <c r="QT12" s="372">
        <v>0</v>
      </c>
      <c r="QU12" s="372">
        <v>0</v>
      </c>
      <c r="QV12" s="372">
        <v>0</v>
      </c>
      <c r="QW12" s="372">
        <v>0</v>
      </c>
      <c r="QX12" s="372">
        <v>0</v>
      </c>
      <c r="QY12" s="372">
        <v>0</v>
      </c>
      <c r="QZ12" s="372">
        <v>0</v>
      </c>
      <c r="RA12" s="372">
        <v>0</v>
      </c>
      <c r="RB12" s="372">
        <v>0</v>
      </c>
      <c r="RC12" s="372">
        <v>-7043697</v>
      </c>
      <c r="RD12" s="372">
        <v>0</v>
      </c>
      <c r="RE12" s="372">
        <v>0</v>
      </c>
      <c r="RF12" s="372">
        <v>0</v>
      </c>
      <c r="RG12" s="372">
        <v>0</v>
      </c>
      <c r="RH12" s="372">
        <v>0</v>
      </c>
      <c r="RI12" s="372">
        <v>0</v>
      </c>
      <c r="RJ12" s="372">
        <v>0</v>
      </c>
      <c r="RK12" s="372">
        <v>0</v>
      </c>
      <c r="RL12" s="372">
        <v>-28478</v>
      </c>
      <c r="RM12" s="372">
        <v>0</v>
      </c>
      <c r="RN12" s="372">
        <v>0</v>
      </c>
      <c r="RO12" s="372">
        <v>0</v>
      </c>
      <c r="RP12" s="372">
        <v>0</v>
      </c>
      <c r="RQ12" s="372">
        <v>0</v>
      </c>
      <c r="RR12" s="372">
        <v>0</v>
      </c>
      <c r="RS12" s="372">
        <v>0</v>
      </c>
      <c r="RT12" s="372">
        <v>0</v>
      </c>
      <c r="RU12" s="372">
        <v>0</v>
      </c>
      <c r="RV12" s="372">
        <v>0</v>
      </c>
      <c r="RW12" s="372">
        <v>0</v>
      </c>
      <c r="RX12" s="372">
        <v>0</v>
      </c>
      <c r="RY12" s="372">
        <v>0</v>
      </c>
      <c r="RZ12" s="372">
        <v>0</v>
      </c>
      <c r="SA12" s="372">
        <v>0</v>
      </c>
      <c r="SB12" s="372">
        <v>0</v>
      </c>
      <c r="SC12" s="372">
        <v>0</v>
      </c>
      <c r="SD12" s="372">
        <v>55868</v>
      </c>
      <c r="SE12" s="372">
        <v>669157</v>
      </c>
      <c r="SF12" s="372">
        <v>263990</v>
      </c>
      <c r="SG12" s="372">
        <v>55299</v>
      </c>
      <c r="SH12" s="372">
        <v>13427651</v>
      </c>
      <c r="SI12" s="372">
        <v>0</v>
      </c>
      <c r="SJ12" s="372">
        <v>0</v>
      </c>
      <c r="SK12" s="372">
        <v>13134110</v>
      </c>
      <c r="SL12" s="372">
        <v>0</v>
      </c>
      <c r="SM12" s="372">
        <v>0</v>
      </c>
      <c r="SN12" s="372">
        <v>10002812</v>
      </c>
      <c r="SO12" s="372">
        <v>0</v>
      </c>
      <c r="SP12" s="372">
        <v>0</v>
      </c>
      <c r="SQ12" s="372">
        <v>31345030</v>
      </c>
      <c r="SR12" s="372">
        <v>-16993468</v>
      </c>
      <c r="SS12" s="372">
        <v>13900315</v>
      </c>
      <c r="ST12" s="372">
        <v>0</v>
      </c>
      <c r="SU12" s="372">
        <v>0</v>
      </c>
      <c r="SV12" s="372">
        <v>341994</v>
      </c>
      <c r="SW12" s="372">
        <v>5178</v>
      </c>
      <c r="SX12" s="372">
        <v>13141</v>
      </c>
      <c r="SY12" s="372">
        <v>100170</v>
      </c>
      <c r="SZ12" s="372">
        <v>0</v>
      </c>
      <c r="TA12" s="372">
        <v>55299</v>
      </c>
      <c r="TB12" s="372">
        <v>0</v>
      </c>
      <c r="TC12" s="372">
        <v>0</v>
      </c>
      <c r="TD12" s="372">
        <v>0</v>
      </c>
      <c r="TE12" s="372">
        <v>0</v>
      </c>
      <c r="TF12" s="372">
        <v>0</v>
      </c>
      <c r="TG12" s="372">
        <v>0</v>
      </c>
      <c r="TH12" s="372">
        <v>0</v>
      </c>
      <c r="TI12" s="372">
        <v>0</v>
      </c>
      <c r="TJ12" s="372">
        <v>0</v>
      </c>
      <c r="TK12" s="372">
        <v>0</v>
      </c>
      <c r="TL12" s="372">
        <v>0</v>
      </c>
      <c r="TM12" s="372">
        <v>0</v>
      </c>
      <c r="TN12" s="372">
        <v>0</v>
      </c>
      <c r="TO12" s="372">
        <v>0</v>
      </c>
      <c r="TP12" s="372">
        <v>0</v>
      </c>
      <c r="TQ12" s="372">
        <v>0</v>
      </c>
      <c r="TR12" s="372">
        <v>0</v>
      </c>
      <c r="TS12" s="372">
        <v>38954508</v>
      </c>
      <c r="TT12" s="372">
        <v>0</v>
      </c>
      <c r="TU12" s="372">
        <v>0</v>
      </c>
      <c r="TV12" s="372">
        <v>7818693</v>
      </c>
      <c r="TW12" s="372">
        <v>7005638</v>
      </c>
      <c r="TX12" s="372">
        <v>14091738</v>
      </c>
      <c r="TY12" s="372">
        <v>7725485</v>
      </c>
      <c r="TZ12" s="372">
        <v>16047662</v>
      </c>
      <c r="UA12" s="372">
        <v>5006613</v>
      </c>
      <c r="UB12" s="372">
        <v>0</v>
      </c>
      <c r="UC12" s="372">
        <v>0</v>
      </c>
      <c r="UD12" s="372">
        <v>0</v>
      </c>
      <c r="UE12" s="372">
        <v>0</v>
      </c>
      <c r="UF12" s="372" t="s">
        <v>1582</v>
      </c>
      <c r="UG12" s="372" t="s">
        <v>1583</v>
      </c>
      <c r="UH12" s="372" t="s">
        <v>1584</v>
      </c>
    </row>
    <row r="13" spans="1:554" s="280" customFormat="1" ht="32.25" customHeight="1" thickBot="1">
      <c r="A13" s="373">
        <v>552</v>
      </c>
      <c r="B13" s="374" t="s">
        <v>1421</v>
      </c>
      <c r="C13" s="375" t="s">
        <v>1422</v>
      </c>
      <c r="D13" s="280" t="s">
        <v>1580</v>
      </c>
      <c r="E13" s="371">
        <v>133965</v>
      </c>
      <c r="F13" s="372">
        <v>20313738</v>
      </c>
      <c r="G13" s="372" t="s">
        <v>1581</v>
      </c>
      <c r="H13" s="372" t="s">
        <v>1421</v>
      </c>
      <c r="I13" s="372">
        <v>0</v>
      </c>
      <c r="J13" s="372">
        <v>0</v>
      </c>
      <c r="K13" s="372">
        <v>0</v>
      </c>
      <c r="L13" s="372">
        <v>0</v>
      </c>
      <c r="M13" s="372">
        <v>5346876</v>
      </c>
      <c r="N13" s="372">
        <v>0</v>
      </c>
      <c r="O13" s="372">
        <v>0</v>
      </c>
      <c r="P13" s="372">
        <v>0</v>
      </c>
      <c r="Q13" s="372">
        <v>0</v>
      </c>
      <c r="R13" s="372">
        <v>0</v>
      </c>
      <c r="S13" s="372">
        <v>0</v>
      </c>
      <c r="T13" s="372">
        <v>0</v>
      </c>
      <c r="U13" s="372">
        <v>0</v>
      </c>
      <c r="V13" s="372">
        <v>1568</v>
      </c>
      <c r="W13" s="372">
        <v>0</v>
      </c>
      <c r="X13" s="372">
        <v>0</v>
      </c>
      <c r="Y13" s="372">
        <v>42094</v>
      </c>
      <c r="Z13" s="372">
        <v>0</v>
      </c>
      <c r="AA13" s="372">
        <v>0</v>
      </c>
      <c r="AB13" s="372">
        <v>0</v>
      </c>
      <c r="AC13" s="372">
        <v>0</v>
      </c>
      <c r="AD13" s="372">
        <v>0</v>
      </c>
      <c r="AE13" s="372">
        <v>0</v>
      </c>
      <c r="AF13" s="372">
        <v>0</v>
      </c>
      <c r="AG13" s="372">
        <v>0</v>
      </c>
      <c r="AH13" s="372">
        <v>0</v>
      </c>
      <c r="AI13" s="372">
        <v>0</v>
      </c>
      <c r="AJ13" s="372">
        <v>0</v>
      </c>
      <c r="AK13" s="372">
        <v>0</v>
      </c>
      <c r="AL13" s="372">
        <v>0</v>
      </c>
      <c r="AM13" s="372">
        <v>0</v>
      </c>
      <c r="AN13" s="372">
        <v>63750</v>
      </c>
      <c r="AO13" s="372">
        <v>0</v>
      </c>
      <c r="AP13" s="372">
        <v>0</v>
      </c>
      <c r="AQ13" s="372">
        <v>0</v>
      </c>
      <c r="AR13" s="372">
        <v>0</v>
      </c>
      <c r="AS13" s="372">
        <v>0</v>
      </c>
      <c r="AT13" s="372">
        <v>0</v>
      </c>
      <c r="AU13" s="372">
        <v>0</v>
      </c>
      <c r="AV13" s="372">
        <v>0</v>
      </c>
      <c r="AW13" s="372">
        <v>0</v>
      </c>
      <c r="AX13" s="372">
        <v>0</v>
      </c>
      <c r="AY13" s="372">
        <v>0</v>
      </c>
      <c r="AZ13" s="372">
        <v>0</v>
      </c>
      <c r="BA13" s="372">
        <v>0</v>
      </c>
      <c r="BB13" s="372">
        <v>0</v>
      </c>
      <c r="BC13" s="372">
        <v>0</v>
      </c>
      <c r="BD13" s="372">
        <v>0</v>
      </c>
      <c r="BE13" s="372">
        <v>0</v>
      </c>
      <c r="BF13" s="372">
        <v>-4930</v>
      </c>
      <c r="BG13" s="372">
        <v>0</v>
      </c>
      <c r="BH13" s="372">
        <v>0</v>
      </c>
      <c r="BI13" s="372">
        <v>0</v>
      </c>
      <c r="BJ13" s="372">
        <v>0</v>
      </c>
      <c r="BK13" s="372">
        <v>0</v>
      </c>
      <c r="BL13" s="372">
        <v>0</v>
      </c>
      <c r="BM13" s="372">
        <v>0</v>
      </c>
      <c r="BN13" s="372">
        <v>0</v>
      </c>
      <c r="BO13" s="372">
        <v>0</v>
      </c>
      <c r="BP13" s="372">
        <v>0</v>
      </c>
      <c r="BQ13" s="372">
        <v>0</v>
      </c>
      <c r="BR13" s="372">
        <v>0</v>
      </c>
      <c r="BS13" s="372">
        <v>0</v>
      </c>
      <c r="BT13" s="372">
        <v>0</v>
      </c>
      <c r="BU13" s="372">
        <v>0</v>
      </c>
      <c r="BV13" s="372">
        <v>0</v>
      </c>
      <c r="BW13" s="372">
        <v>0</v>
      </c>
      <c r="BX13" s="372">
        <v>0</v>
      </c>
      <c r="BY13" s="372">
        <v>0</v>
      </c>
      <c r="BZ13" s="372">
        <v>0</v>
      </c>
      <c r="CA13" s="372">
        <v>0</v>
      </c>
      <c r="CB13" s="372">
        <v>0</v>
      </c>
      <c r="CC13" s="372">
        <v>0</v>
      </c>
      <c r="CD13" s="372">
        <v>0</v>
      </c>
      <c r="CE13" s="372">
        <v>0</v>
      </c>
      <c r="CF13" s="372">
        <v>0</v>
      </c>
      <c r="CG13" s="372">
        <v>0</v>
      </c>
      <c r="CH13" s="372">
        <v>0</v>
      </c>
      <c r="CI13" s="372">
        <v>0</v>
      </c>
      <c r="CJ13" s="372">
        <v>0</v>
      </c>
      <c r="CK13" s="372">
        <v>0</v>
      </c>
      <c r="CL13" s="372">
        <v>0</v>
      </c>
      <c r="CM13" s="372">
        <v>0</v>
      </c>
      <c r="CN13" s="372">
        <v>0</v>
      </c>
      <c r="CO13" s="372">
        <v>0</v>
      </c>
      <c r="CP13" s="372">
        <v>135434</v>
      </c>
      <c r="CQ13" s="372">
        <v>1224535</v>
      </c>
      <c r="CR13" s="372">
        <v>0</v>
      </c>
      <c r="CS13" s="372">
        <v>0</v>
      </c>
      <c r="CT13" s="372">
        <v>0</v>
      </c>
      <c r="CU13" s="372">
        <v>0</v>
      </c>
      <c r="CV13" s="372">
        <v>0</v>
      </c>
      <c r="CW13" s="372">
        <v>0</v>
      </c>
      <c r="CX13" s="372">
        <v>0</v>
      </c>
      <c r="CY13" s="372">
        <v>0</v>
      </c>
      <c r="CZ13" s="372">
        <v>0</v>
      </c>
      <c r="DA13" s="372">
        <v>0</v>
      </c>
      <c r="DB13" s="372">
        <v>0</v>
      </c>
      <c r="DC13" s="372">
        <v>0</v>
      </c>
      <c r="DD13" s="372">
        <v>0</v>
      </c>
      <c r="DE13" s="372">
        <v>0</v>
      </c>
      <c r="DF13" s="372">
        <v>0</v>
      </c>
      <c r="DG13" s="372">
        <v>0</v>
      </c>
      <c r="DH13" s="372">
        <v>0</v>
      </c>
      <c r="DI13" s="372">
        <v>0</v>
      </c>
      <c r="DJ13" s="372">
        <v>0</v>
      </c>
      <c r="DK13" s="372">
        <v>0</v>
      </c>
      <c r="DL13" s="372">
        <v>0</v>
      </c>
      <c r="DM13" s="372">
        <v>0</v>
      </c>
      <c r="DN13" s="372">
        <v>0</v>
      </c>
      <c r="DO13" s="372">
        <v>0</v>
      </c>
      <c r="DP13" s="372">
        <v>0</v>
      </c>
      <c r="DQ13" s="372">
        <v>-4438</v>
      </c>
      <c r="DR13" s="372">
        <v>0</v>
      </c>
      <c r="DS13" s="372">
        <v>0</v>
      </c>
      <c r="DT13" s="372">
        <v>0</v>
      </c>
      <c r="DU13" s="372">
        <v>0</v>
      </c>
      <c r="DV13" s="372">
        <v>0</v>
      </c>
      <c r="DW13" s="372">
        <v>0</v>
      </c>
      <c r="DX13" s="372">
        <v>0</v>
      </c>
      <c r="DY13" s="372">
        <v>0</v>
      </c>
      <c r="DZ13" s="372">
        <v>0</v>
      </c>
      <c r="EA13" s="372">
        <v>-90587</v>
      </c>
      <c r="EB13" s="372">
        <v>0</v>
      </c>
      <c r="EC13" s="372">
        <v>0</v>
      </c>
      <c r="ED13" s="372">
        <v>0</v>
      </c>
      <c r="EE13" s="372">
        <v>0</v>
      </c>
      <c r="EF13" s="372">
        <v>0</v>
      </c>
      <c r="EG13" s="372">
        <v>0</v>
      </c>
      <c r="EH13" s="372">
        <v>0</v>
      </c>
      <c r="EI13" s="372">
        <v>-62183</v>
      </c>
      <c r="EJ13" s="372">
        <v>-511766</v>
      </c>
      <c r="EK13" s="372">
        <v>0</v>
      </c>
      <c r="EL13" s="372">
        <v>0</v>
      </c>
      <c r="EM13" s="372">
        <v>0</v>
      </c>
      <c r="EN13" s="372">
        <v>0</v>
      </c>
      <c r="EO13" s="372">
        <v>0</v>
      </c>
      <c r="EP13" s="372">
        <v>0</v>
      </c>
      <c r="EQ13" s="372">
        <v>0</v>
      </c>
      <c r="ER13" s="372">
        <v>0</v>
      </c>
      <c r="ES13" s="372">
        <v>0</v>
      </c>
      <c r="ET13" s="372">
        <v>0</v>
      </c>
      <c r="EU13" s="372">
        <v>0</v>
      </c>
      <c r="EV13" s="372">
        <v>0</v>
      </c>
      <c r="EW13" s="372">
        <v>0</v>
      </c>
      <c r="EX13" s="372">
        <v>0</v>
      </c>
      <c r="EY13" s="372">
        <v>0</v>
      </c>
      <c r="EZ13" s="372">
        <v>0</v>
      </c>
      <c r="FA13" s="372">
        <v>0</v>
      </c>
      <c r="FB13" s="372">
        <v>0</v>
      </c>
      <c r="FC13" s="372">
        <v>0</v>
      </c>
      <c r="FD13" s="372">
        <v>0</v>
      </c>
      <c r="FE13" s="372">
        <v>0</v>
      </c>
      <c r="FF13" s="372">
        <v>0</v>
      </c>
      <c r="FG13" s="372">
        <v>0</v>
      </c>
      <c r="FH13" s="372">
        <v>0</v>
      </c>
      <c r="FI13" s="372">
        <v>0</v>
      </c>
      <c r="FJ13" s="372">
        <v>0</v>
      </c>
      <c r="FK13" s="372">
        <v>0</v>
      </c>
      <c r="FL13" s="372">
        <v>0</v>
      </c>
      <c r="FM13" s="372">
        <v>0</v>
      </c>
      <c r="FN13" s="372">
        <v>0</v>
      </c>
      <c r="FO13" s="372">
        <v>0</v>
      </c>
      <c r="FP13" s="372">
        <v>0</v>
      </c>
      <c r="FQ13" s="372">
        <v>0</v>
      </c>
      <c r="FR13" s="372">
        <v>0</v>
      </c>
      <c r="FS13" s="372">
        <v>0</v>
      </c>
      <c r="FT13" s="372">
        <v>0</v>
      </c>
      <c r="FU13" s="372">
        <v>0</v>
      </c>
      <c r="FV13" s="372">
        <v>0</v>
      </c>
      <c r="FW13" s="372">
        <v>0</v>
      </c>
      <c r="FX13" s="372">
        <v>0</v>
      </c>
      <c r="FY13" s="372">
        <v>0</v>
      </c>
      <c r="FZ13" s="372">
        <v>0</v>
      </c>
      <c r="GA13" s="372">
        <v>0</v>
      </c>
      <c r="GB13" s="372">
        <v>0</v>
      </c>
      <c r="GC13" s="372">
        <v>103000</v>
      </c>
      <c r="GD13" s="372">
        <v>0</v>
      </c>
      <c r="GE13" s="372">
        <v>0</v>
      </c>
      <c r="GF13" s="372">
        <v>0</v>
      </c>
      <c r="GG13" s="372">
        <v>0</v>
      </c>
      <c r="GH13" s="372">
        <v>0</v>
      </c>
      <c r="GI13" s="372">
        <v>0</v>
      </c>
      <c r="GJ13" s="372">
        <v>0</v>
      </c>
      <c r="GK13" s="372">
        <v>0</v>
      </c>
      <c r="GL13" s="372">
        <v>0</v>
      </c>
      <c r="GM13" s="372">
        <v>0</v>
      </c>
      <c r="GN13" s="372">
        <v>0</v>
      </c>
      <c r="GO13" s="372">
        <v>0</v>
      </c>
      <c r="GP13" s="372">
        <v>0</v>
      </c>
      <c r="GQ13" s="372">
        <v>0</v>
      </c>
      <c r="GR13" s="372">
        <v>0</v>
      </c>
      <c r="GS13" s="372">
        <v>0</v>
      </c>
      <c r="GT13" s="372">
        <v>0</v>
      </c>
      <c r="GU13" s="372">
        <v>0</v>
      </c>
      <c r="GV13" s="372">
        <v>0</v>
      </c>
      <c r="GW13" s="372">
        <v>0</v>
      </c>
      <c r="GX13" s="372">
        <v>0</v>
      </c>
      <c r="GY13" s="372">
        <v>0</v>
      </c>
      <c r="GZ13" s="372">
        <v>0</v>
      </c>
      <c r="HA13" s="372">
        <v>0</v>
      </c>
      <c r="HB13" s="372">
        <v>0</v>
      </c>
      <c r="HC13" s="372">
        <v>0</v>
      </c>
      <c r="HD13" s="372">
        <v>0</v>
      </c>
      <c r="HE13" s="372">
        <v>0</v>
      </c>
      <c r="HF13" s="372">
        <v>0</v>
      </c>
      <c r="HG13" s="372">
        <v>0</v>
      </c>
      <c r="HH13" s="372">
        <v>0</v>
      </c>
      <c r="HI13" s="372">
        <v>0</v>
      </c>
      <c r="HJ13" s="372">
        <v>0</v>
      </c>
      <c r="HK13" s="372">
        <v>0</v>
      </c>
      <c r="HL13" s="372">
        <v>0</v>
      </c>
      <c r="HM13" s="372">
        <v>0</v>
      </c>
      <c r="HN13" s="372">
        <v>0</v>
      </c>
      <c r="HO13" s="372">
        <v>0</v>
      </c>
      <c r="HP13" s="372">
        <v>0</v>
      </c>
      <c r="HQ13" s="372">
        <v>0</v>
      </c>
      <c r="HR13" s="372">
        <v>0</v>
      </c>
      <c r="HS13" s="372">
        <v>0</v>
      </c>
      <c r="HT13" s="372">
        <v>0</v>
      </c>
      <c r="HU13" s="372">
        <v>0</v>
      </c>
      <c r="HV13" s="372">
        <v>-50666</v>
      </c>
      <c r="HW13" s="372">
        <v>0</v>
      </c>
      <c r="HX13" s="372">
        <v>0</v>
      </c>
      <c r="HY13" s="372">
        <v>0</v>
      </c>
      <c r="HZ13" s="372">
        <v>0</v>
      </c>
      <c r="IA13" s="372">
        <v>0</v>
      </c>
      <c r="IB13" s="372">
        <v>0</v>
      </c>
      <c r="IC13" s="372">
        <v>0</v>
      </c>
      <c r="ID13" s="372">
        <v>0</v>
      </c>
      <c r="IE13" s="372">
        <v>0</v>
      </c>
      <c r="IF13" s="372">
        <v>0</v>
      </c>
      <c r="IG13" s="372">
        <v>1206763</v>
      </c>
      <c r="IH13" s="372">
        <v>0</v>
      </c>
      <c r="II13" s="372">
        <v>0</v>
      </c>
      <c r="IJ13" s="372">
        <v>0</v>
      </c>
      <c r="IK13" s="372">
        <v>0</v>
      </c>
      <c r="IL13" s="372">
        <v>0</v>
      </c>
      <c r="IM13" s="372">
        <v>0</v>
      </c>
      <c r="IN13" s="372">
        <v>-10</v>
      </c>
      <c r="IO13" s="372">
        <v>0</v>
      </c>
      <c r="IP13" s="372">
        <v>0</v>
      </c>
      <c r="IQ13" s="372">
        <v>-47</v>
      </c>
      <c r="IR13" s="372">
        <v>0</v>
      </c>
      <c r="IS13" s="372">
        <v>0</v>
      </c>
      <c r="IT13" s="372">
        <v>0</v>
      </c>
      <c r="IU13" s="372">
        <v>0</v>
      </c>
      <c r="IV13" s="372">
        <v>0</v>
      </c>
      <c r="IW13" s="372">
        <v>0</v>
      </c>
      <c r="IX13" s="372">
        <v>0</v>
      </c>
      <c r="IY13" s="372">
        <v>1250</v>
      </c>
      <c r="IZ13" s="372">
        <v>0</v>
      </c>
      <c r="JA13" s="372">
        <v>0</v>
      </c>
      <c r="JB13" s="372">
        <v>0</v>
      </c>
      <c r="JC13" s="372">
        <v>0</v>
      </c>
      <c r="JD13" s="372">
        <v>0</v>
      </c>
      <c r="JE13" s="372">
        <v>0</v>
      </c>
      <c r="JF13" s="372">
        <v>75865</v>
      </c>
      <c r="JG13" s="372">
        <v>0</v>
      </c>
      <c r="JH13" s="372">
        <v>23818</v>
      </c>
      <c r="JI13" s="372">
        <v>0</v>
      </c>
      <c r="JJ13" s="372">
        <v>0</v>
      </c>
      <c r="JK13" s="372">
        <v>0</v>
      </c>
      <c r="JL13" s="372">
        <v>0</v>
      </c>
      <c r="JM13" s="372">
        <v>0</v>
      </c>
      <c r="JN13" s="372">
        <v>0</v>
      </c>
      <c r="JO13" s="372">
        <v>82194</v>
      </c>
      <c r="JP13" s="372">
        <v>0</v>
      </c>
      <c r="JQ13" s="372">
        <v>0</v>
      </c>
      <c r="JR13" s="372">
        <v>0</v>
      </c>
      <c r="JS13" s="372">
        <v>0</v>
      </c>
      <c r="JT13" s="372">
        <v>0</v>
      </c>
      <c r="JU13" s="372">
        <v>0</v>
      </c>
      <c r="JV13" s="372">
        <v>0</v>
      </c>
      <c r="JW13" s="372">
        <v>0</v>
      </c>
      <c r="JX13" s="372">
        <v>0</v>
      </c>
      <c r="JY13" s="372">
        <v>2897</v>
      </c>
      <c r="JZ13" s="372">
        <v>0</v>
      </c>
      <c r="KA13" s="372">
        <v>0</v>
      </c>
      <c r="KB13" s="372">
        <v>0</v>
      </c>
      <c r="KC13" s="372">
        <v>0</v>
      </c>
      <c r="KD13" s="372">
        <v>0</v>
      </c>
      <c r="KE13" s="372">
        <v>0</v>
      </c>
      <c r="KF13" s="372">
        <v>0</v>
      </c>
      <c r="KG13" s="372">
        <v>0</v>
      </c>
      <c r="KH13" s="372">
        <v>0</v>
      </c>
      <c r="KI13" s="372">
        <v>0</v>
      </c>
      <c r="KJ13" s="372">
        <v>0</v>
      </c>
      <c r="KK13" s="372">
        <v>0</v>
      </c>
      <c r="KL13" s="372">
        <v>0</v>
      </c>
      <c r="KM13" s="372">
        <v>0</v>
      </c>
      <c r="KN13" s="372">
        <v>0</v>
      </c>
      <c r="KO13" s="372">
        <v>2567655</v>
      </c>
      <c r="KP13" s="372">
        <v>361245</v>
      </c>
      <c r="KQ13" s="372">
        <v>0</v>
      </c>
      <c r="KR13" s="372">
        <v>43325</v>
      </c>
      <c r="KS13" s="372">
        <v>0</v>
      </c>
      <c r="KT13" s="372">
        <v>0</v>
      </c>
      <c r="KU13" s="372">
        <v>0</v>
      </c>
      <c r="KV13" s="372">
        <v>0</v>
      </c>
      <c r="KW13" s="372">
        <v>0</v>
      </c>
      <c r="KX13" s="372">
        <v>0</v>
      </c>
      <c r="KY13" s="372">
        <v>0</v>
      </c>
      <c r="KZ13" s="372">
        <v>0</v>
      </c>
      <c r="LA13" s="372">
        <v>0</v>
      </c>
      <c r="LB13" s="372">
        <v>0</v>
      </c>
      <c r="LC13" s="372">
        <v>0</v>
      </c>
      <c r="LD13" s="372">
        <v>0</v>
      </c>
      <c r="LE13" s="372">
        <v>0</v>
      </c>
      <c r="LF13" s="372">
        <v>0</v>
      </c>
      <c r="LG13" s="372">
        <v>0</v>
      </c>
      <c r="LH13" s="372">
        <v>0</v>
      </c>
      <c r="LI13" s="372">
        <v>0</v>
      </c>
      <c r="LJ13" s="372">
        <v>0</v>
      </c>
      <c r="LK13" s="372">
        <v>0</v>
      </c>
      <c r="LL13" s="372">
        <v>0</v>
      </c>
      <c r="LM13" s="372">
        <v>0</v>
      </c>
      <c r="LN13" s="372">
        <v>0</v>
      </c>
      <c r="LO13" s="372">
        <v>0</v>
      </c>
      <c r="LP13" s="372">
        <v>1054630</v>
      </c>
      <c r="LQ13" s="372">
        <v>-25878</v>
      </c>
      <c r="LR13" s="372">
        <v>0</v>
      </c>
      <c r="LS13" s="372">
        <v>784</v>
      </c>
      <c r="LT13" s="372">
        <v>0</v>
      </c>
      <c r="LU13" s="372">
        <v>0</v>
      </c>
      <c r="LV13" s="372">
        <v>0</v>
      </c>
      <c r="LW13" s="372">
        <v>0</v>
      </c>
      <c r="LX13" s="372">
        <v>0</v>
      </c>
      <c r="LY13" s="372">
        <v>715137</v>
      </c>
      <c r="LZ13" s="372">
        <v>110089</v>
      </c>
      <c r="MA13" s="372">
        <v>0</v>
      </c>
      <c r="MB13" s="372">
        <v>0</v>
      </c>
      <c r="MC13" s="372">
        <v>0</v>
      </c>
      <c r="MD13" s="372">
        <v>0</v>
      </c>
      <c r="ME13" s="372">
        <v>0</v>
      </c>
      <c r="MF13" s="372">
        <v>0</v>
      </c>
      <c r="MG13" s="372">
        <v>0</v>
      </c>
      <c r="MH13" s="372">
        <v>682568</v>
      </c>
      <c r="MI13" s="372">
        <v>58492</v>
      </c>
      <c r="MJ13" s="372">
        <v>0</v>
      </c>
      <c r="MK13" s="372">
        <v>29784</v>
      </c>
      <c r="ML13" s="372">
        <v>0</v>
      </c>
      <c r="MM13" s="372">
        <v>0</v>
      </c>
      <c r="MN13" s="372">
        <v>0</v>
      </c>
      <c r="MO13" s="372">
        <v>0</v>
      </c>
      <c r="MP13" s="372">
        <v>0</v>
      </c>
      <c r="MQ13" s="372">
        <v>107139</v>
      </c>
      <c r="MR13" s="372">
        <v>186257</v>
      </c>
      <c r="MS13" s="372">
        <v>0</v>
      </c>
      <c r="MT13" s="372">
        <v>0</v>
      </c>
      <c r="MU13" s="372">
        <v>0</v>
      </c>
      <c r="MV13" s="372">
        <v>0</v>
      </c>
      <c r="MW13" s="372">
        <v>0</v>
      </c>
      <c r="MX13" s="372">
        <v>0</v>
      </c>
      <c r="MY13" s="372">
        <v>0</v>
      </c>
      <c r="MZ13" s="372">
        <v>0</v>
      </c>
      <c r="NA13" s="372">
        <v>0</v>
      </c>
      <c r="NB13" s="372">
        <v>0</v>
      </c>
      <c r="NC13" s="372">
        <v>811491</v>
      </c>
      <c r="ND13" s="372">
        <v>0</v>
      </c>
      <c r="NE13" s="372">
        <v>0</v>
      </c>
      <c r="NF13" s="372">
        <v>0</v>
      </c>
      <c r="NG13" s="372">
        <v>0</v>
      </c>
      <c r="NH13" s="372">
        <v>0</v>
      </c>
      <c r="NI13" s="372">
        <v>0</v>
      </c>
      <c r="NJ13" s="372">
        <v>0</v>
      </c>
      <c r="NK13" s="372">
        <v>0</v>
      </c>
      <c r="NL13" s="372">
        <v>0</v>
      </c>
      <c r="NM13" s="372">
        <v>0</v>
      </c>
      <c r="NN13" s="372">
        <v>0</v>
      </c>
      <c r="NO13" s="372">
        <v>0</v>
      </c>
      <c r="NP13" s="372">
        <v>0</v>
      </c>
      <c r="NQ13" s="372">
        <v>0</v>
      </c>
      <c r="NR13" s="372">
        <v>0</v>
      </c>
      <c r="NS13" s="372">
        <v>5425</v>
      </c>
      <c r="NT13" s="372">
        <v>0</v>
      </c>
      <c r="NU13" s="372">
        <v>114359</v>
      </c>
      <c r="NV13" s="372">
        <v>0</v>
      </c>
      <c r="NW13" s="372">
        <v>0</v>
      </c>
      <c r="NX13" s="372">
        <v>0</v>
      </c>
      <c r="NY13" s="372">
        <v>0</v>
      </c>
      <c r="NZ13" s="372">
        <v>0</v>
      </c>
      <c r="OA13" s="372">
        <v>0</v>
      </c>
      <c r="OB13" s="372">
        <v>0</v>
      </c>
      <c r="OC13" s="372">
        <v>0</v>
      </c>
      <c r="OD13" s="372">
        <v>0</v>
      </c>
      <c r="OE13" s="372">
        <v>0</v>
      </c>
      <c r="OF13" s="372">
        <v>0</v>
      </c>
      <c r="OG13" s="372">
        <v>50176</v>
      </c>
      <c r="OH13" s="372">
        <v>0</v>
      </c>
      <c r="OI13" s="372">
        <v>0</v>
      </c>
      <c r="OJ13" s="372">
        <v>0</v>
      </c>
      <c r="OK13" s="372">
        <v>0</v>
      </c>
      <c r="OL13" s="372">
        <v>0</v>
      </c>
      <c r="OM13" s="372">
        <v>0</v>
      </c>
      <c r="ON13" s="372">
        <v>0</v>
      </c>
      <c r="OO13" s="372">
        <v>0</v>
      </c>
      <c r="OP13" s="372">
        <v>-39488</v>
      </c>
      <c r="OQ13" s="372">
        <v>0</v>
      </c>
      <c r="OR13" s="372">
        <v>0</v>
      </c>
      <c r="OS13" s="372">
        <v>-1123429</v>
      </c>
      <c r="OT13" s="372">
        <v>372886</v>
      </c>
      <c r="OU13" s="372">
        <v>2805</v>
      </c>
      <c r="OV13" s="372">
        <v>-299882</v>
      </c>
      <c r="OW13" s="372">
        <v>0</v>
      </c>
      <c r="OX13" s="372">
        <v>0</v>
      </c>
      <c r="OY13" s="372">
        <v>0</v>
      </c>
      <c r="OZ13" s="372">
        <v>710500</v>
      </c>
      <c r="PA13" s="372">
        <v>0</v>
      </c>
      <c r="PB13" s="372">
        <v>0</v>
      </c>
      <c r="PC13" s="372">
        <v>0</v>
      </c>
      <c r="PD13" s="372">
        <v>0</v>
      </c>
      <c r="PE13" s="372">
        <v>0</v>
      </c>
      <c r="PF13" s="372">
        <v>0</v>
      </c>
      <c r="PG13" s="372">
        <v>0</v>
      </c>
      <c r="PH13" s="372">
        <v>0</v>
      </c>
      <c r="PI13" s="372">
        <v>0</v>
      </c>
      <c r="PJ13" s="372">
        <v>0</v>
      </c>
      <c r="PK13" s="372">
        <v>0</v>
      </c>
      <c r="PL13" s="372">
        <v>0</v>
      </c>
      <c r="PM13" s="372">
        <v>0</v>
      </c>
      <c r="PN13" s="372">
        <v>0</v>
      </c>
      <c r="PO13" s="372">
        <v>0</v>
      </c>
      <c r="PP13" s="372">
        <v>0</v>
      </c>
      <c r="PQ13" s="372">
        <v>0</v>
      </c>
      <c r="PR13" s="372">
        <v>-710500</v>
      </c>
      <c r="PS13" s="372">
        <v>440879</v>
      </c>
      <c r="PT13" s="372">
        <v>0</v>
      </c>
      <c r="PU13" s="372">
        <v>0</v>
      </c>
      <c r="PV13" s="372">
        <v>0</v>
      </c>
      <c r="PW13" s="372">
        <v>0</v>
      </c>
      <c r="PX13" s="372">
        <v>0</v>
      </c>
      <c r="PY13" s="372">
        <v>0</v>
      </c>
      <c r="PZ13" s="372">
        <v>0</v>
      </c>
      <c r="QA13" s="372">
        <v>0</v>
      </c>
      <c r="QB13" s="372">
        <v>0</v>
      </c>
      <c r="QC13" s="372">
        <v>0</v>
      </c>
      <c r="QD13" s="372">
        <v>0</v>
      </c>
      <c r="QE13" s="372">
        <v>0</v>
      </c>
      <c r="QF13" s="372">
        <v>0</v>
      </c>
      <c r="QG13" s="372">
        <v>0</v>
      </c>
      <c r="QH13" s="372">
        <v>0</v>
      </c>
      <c r="QI13" s="372">
        <v>0</v>
      </c>
      <c r="QJ13" s="372">
        <v>0</v>
      </c>
      <c r="QK13" s="372">
        <v>0</v>
      </c>
      <c r="QL13" s="372">
        <v>0</v>
      </c>
      <c r="QM13" s="372">
        <v>0</v>
      </c>
      <c r="QN13" s="372">
        <v>0</v>
      </c>
      <c r="QO13" s="372">
        <v>0</v>
      </c>
      <c r="QP13" s="372">
        <v>0</v>
      </c>
      <c r="QQ13" s="372">
        <v>0</v>
      </c>
      <c r="QR13" s="372">
        <v>0</v>
      </c>
      <c r="QS13" s="372">
        <v>0</v>
      </c>
      <c r="QT13" s="372">
        <v>0</v>
      </c>
      <c r="QU13" s="372">
        <v>0</v>
      </c>
      <c r="QV13" s="372">
        <v>0</v>
      </c>
      <c r="QW13" s="372">
        <v>0</v>
      </c>
      <c r="QX13" s="372">
        <v>0</v>
      </c>
      <c r="QY13" s="372">
        <v>0</v>
      </c>
      <c r="QZ13" s="372">
        <v>0</v>
      </c>
      <c r="RA13" s="372">
        <v>0</v>
      </c>
      <c r="RB13" s="372">
        <v>0</v>
      </c>
      <c r="RC13" s="372">
        <v>-782456</v>
      </c>
      <c r="RD13" s="372">
        <v>0</v>
      </c>
      <c r="RE13" s="372">
        <v>0</v>
      </c>
      <c r="RF13" s="372">
        <v>0</v>
      </c>
      <c r="RG13" s="372">
        <v>0</v>
      </c>
      <c r="RH13" s="372">
        <v>0</v>
      </c>
      <c r="RI13" s="372">
        <v>0</v>
      </c>
      <c r="RJ13" s="372">
        <v>0</v>
      </c>
      <c r="RK13" s="372">
        <v>0</v>
      </c>
      <c r="RL13" s="372">
        <v>0</v>
      </c>
      <c r="RM13" s="372">
        <v>0</v>
      </c>
      <c r="RN13" s="372">
        <v>0</v>
      </c>
      <c r="RO13" s="372">
        <v>0</v>
      </c>
      <c r="RP13" s="372">
        <v>0</v>
      </c>
      <c r="RQ13" s="372">
        <v>0</v>
      </c>
      <c r="RR13" s="372">
        <v>0</v>
      </c>
      <c r="RS13" s="372">
        <v>0</v>
      </c>
      <c r="RT13" s="372">
        <v>0</v>
      </c>
      <c r="RU13" s="372">
        <v>0</v>
      </c>
      <c r="RV13" s="372">
        <v>0</v>
      </c>
      <c r="RW13" s="372">
        <v>0</v>
      </c>
      <c r="RX13" s="372">
        <v>0</v>
      </c>
      <c r="RY13" s="372">
        <v>0</v>
      </c>
      <c r="RZ13" s="372">
        <v>0</v>
      </c>
      <c r="SA13" s="372">
        <v>0</v>
      </c>
      <c r="SB13" s="372">
        <v>0</v>
      </c>
      <c r="SC13" s="372">
        <v>0</v>
      </c>
      <c r="SD13" s="372">
        <v>-47218</v>
      </c>
      <c r="SE13" s="372">
        <v>0</v>
      </c>
      <c r="SF13" s="372">
        <v>5425</v>
      </c>
      <c r="SG13" s="372">
        <v>0</v>
      </c>
      <c r="SH13" s="372">
        <v>114359</v>
      </c>
      <c r="SI13" s="372">
        <v>0</v>
      </c>
      <c r="SJ13" s="372">
        <v>0</v>
      </c>
      <c r="SK13" s="372">
        <v>39488</v>
      </c>
      <c r="SL13" s="372">
        <v>0</v>
      </c>
      <c r="SM13" s="372">
        <v>0</v>
      </c>
      <c r="SN13" s="372">
        <v>-598962</v>
      </c>
      <c r="SO13" s="372">
        <v>0</v>
      </c>
      <c r="SP13" s="372">
        <v>0</v>
      </c>
      <c r="SQ13" s="372">
        <v>1462969</v>
      </c>
      <c r="SR13" s="372">
        <v>-719640</v>
      </c>
      <c r="SS13" s="372">
        <v>114359</v>
      </c>
      <c r="ST13" s="372">
        <v>0</v>
      </c>
      <c r="SU13" s="372">
        <v>0</v>
      </c>
      <c r="SV13" s="372">
        <v>1544</v>
      </c>
      <c r="SW13" s="372">
        <v>3881</v>
      </c>
      <c r="SX13" s="372">
        <v>0</v>
      </c>
      <c r="SY13" s="372">
        <v>0</v>
      </c>
      <c r="SZ13" s="372">
        <v>0</v>
      </c>
      <c r="TA13" s="372">
        <v>0</v>
      </c>
      <c r="TB13" s="372">
        <v>0</v>
      </c>
      <c r="TC13" s="372">
        <v>0</v>
      </c>
      <c r="TD13" s="372">
        <v>0</v>
      </c>
      <c r="TE13" s="372">
        <v>0</v>
      </c>
      <c r="TF13" s="372">
        <v>0</v>
      </c>
      <c r="TG13" s="372">
        <v>0</v>
      </c>
      <c r="TH13" s="372">
        <v>0</v>
      </c>
      <c r="TI13" s="372">
        <v>0</v>
      </c>
      <c r="TJ13" s="372">
        <v>0</v>
      </c>
      <c r="TK13" s="372">
        <v>0</v>
      </c>
      <c r="TL13" s="372">
        <v>0</v>
      </c>
      <c r="TM13" s="372">
        <v>0</v>
      </c>
      <c r="TN13" s="372">
        <v>0</v>
      </c>
      <c r="TO13" s="372">
        <v>0</v>
      </c>
      <c r="TP13" s="372">
        <v>0</v>
      </c>
      <c r="TQ13" s="372">
        <v>0</v>
      </c>
      <c r="TR13" s="372">
        <v>0</v>
      </c>
      <c r="TS13" s="372">
        <v>2972225</v>
      </c>
      <c r="TT13" s="372">
        <v>0</v>
      </c>
      <c r="TU13" s="372">
        <v>0</v>
      </c>
      <c r="TV13" s="372">
        <v>1029536</v>
      </c>
      <c r="TW13" s="372">
        <v>825226</v>
      </c>
      <c r="TX13" s="372">
        <v>770844</v>
      </c>
      <c r="TY13" s="372">
        <v>293396</v>
      </c>
      <c r="TZ13" s="372">
        <v>811491</v>
      </c>
      <c r="UA13" s="372">
        <v>0</v>
      </c>
      <c r="UB13" s="372">
        <v>71440</v>
      </c>
      <c r="UC13" s="372">
        <v>0</v>
      </c>
      <c r="UD13" s="372">
        <v>0</v>
      </c>
      <c r="UE13" s="372">
        <v>0</v>
      </c>
      <c r="UF13" s="372" t="s">
        <v>1582</v>
      </c>
      <c r="UG13" s="372" t="s">
        <v>1583</v>
      </c>
      <c r="UH13" s="372" t="s">
        <v>1584</v>
      </c>
    </row>
    <row r="14" spans="1:554" s="280" customFormat="1" ht="32.25" customHeight="1" thickBot="1">
      <c r="A14" s="373">
        <v>553</v>
      </c>
      <c r="B14" s="374" t="s">
        <v>1423</v>
      </c>
      <c r="C14" s="375" t="s">
        <v>1424</v>
      </c>
      <c r="D14" s="280" t="s">
        <v>1580</v>
      </c>
      <c r="E14" s="371">
        <v>203634</v>
      </c>
      <c r="F14" s="372">
        <v>46996574</v>
      </c>
      <c r="G14" s="372" t="s">
        <v>1581</v>
      </c>
      <c r="H14" s="372" t="s">
        <v>1423</v>
      </c>
      <c r="I14" s="372">
        <v>0</v>
      </c>
      <c r="J14" s="372">
        <v>0</v>
      </c>
      <c r="K14" s="372">
        <v>0</v>
      </c>
      <c r="L14" s="372">
        <v>0</v>
      </c>
      <c r="M14" s="372">
        <v>8652573</v>
      </c>
      <c r="N14" s="372">
        <v>0</v>
      </c>
      <c r="O14" s="372">
        <v>0</v>
      </c>
      <c r="P14" s="372">
        <v>0</v>
      </c>
      <c r="Q14" s="372">
        <v>0</v>
      </c>
      <c r="R14" s="372">
        <v>0</v>
      </c>
      <c r="S14" s="372">
        <v>0</v>
      </c>
      <c r="T14" s="372">
        <v>0</v>
      </c>
      <c r="U14" s="372">
        <v>0</v>
      </c>
      <c r="V14" s="372">
        <v>1238</v>
      </c>
      <c r="W14" s="372">
        <v>0</v>
      </c>
      <c r="X14" s="372">
        <v>0</v>
      </c>
      <c r="Y14" s="372">
        <v>210344</v>
      </c>
      <c r="Z14" s="372">
        <v>0</v>
      </c>
      <c r="AA14" s="372">
        <v>0</v>
      </c>
      <c r="AB14" s="372">
        <v>0</v>
      </c>
      <c r="AC14" s="372">
        <v>0</v>
      </c>
      <c r="AD14" s="372">
        <v>0</v>
      </c>
      <c r="AE14" s="372">
        <v>0</v>
      </c>
      <c r="AF14" s="372">
        <v>0</v>
      </c>
      <c r="AG14" s="372">
        <v>0</v>
      </c>
      <c r="AH14" s="372">
        <v>0</v>
      </c>
      <c r="AI14" s="372">
        <v>0</v>
      </c>
      <c r="AJ14" s="372">
        <v>0</v>
      </c>
      <c r="AK14" s="372">
        <v>0</v>
      </c>
      <c r="AL14" s="372">
        <v>0</v>
      </c>
      <c r="AM14" s="372">
        <v>0</v>
      </c>
      <c r="AN14" s="372">
        <v>1501800</v>
      </c>
      <c r="AO14" s="372">
        <v>0</v>
      </c>
      <c r="AP14" s="372">
        <v>0</v>
      </c>
      <c r="AQ14" s="372">
        <v>0</v>
      </c>
      <c r="AR14" s="372">
        <v>0</v>
      </c>
      <c r="AS14" s="372">
        <v>0</v>
      </c>
      <c r="AT14" s="372">
        <v>0</v>
      </c>
      <c r="AU14" s="372">
        <v>0</v>
      </c>
      <c r="AV14" s="372">
        <v>0</v>
      </c>
      <c r="AW14" s="372">
        <v>0</v>
      </c>
      <c r="AX14" s="372">
        <v>0</v>
      </c>
      <c r="AY14" s="372">
        <v>0</v>
      </c>
      <c r="AZ14" s="372">
        <v>0</v>
      </c>
      <c r="BA14" s="372">
        <v>0</v>
      </c>
      <c r="BB14" s="372">
        <v>0</v>
      </c>
      <c r="BC14" s="372">
        <v>0</v>
      </c>
      <c r="BD14" s="372">
        <v>0</v>
      </c>
      <c r="BE14" s="372">
        <v>0</v>
      </c>
      <c r="BF14" s="372">
        <v>-3938</v>
      </c>
      <c r="BG14" s="372">
        <v>0</v>
      </c>
      <c r="BH14" s="372">
        <v>0</v>
      </c>
      <c r="BI14" s="372">
        <v>0</v>
      </c>
      <c r="BJ14" s="372">
        <v>0</v>
      </c>
      <c r="BK14" s="372">
        <v>0</v>
      </c>
      <c r="BL14" s="372">
        <v>0</v>
      </c>
      <c r="BM14" s="372">
        <v>0</v>
      </c>
      <c r="BN14" s="372">
        <v>0</v>
      </c>
      <c r="BO14" s="372">
        <v>0</v>
      </c>
      <c r="BP14" s="372">
        <v>-6831</v>
      </c>
      <c r="BQ14" s="372">
        <v>0</v>
      </c>
      <c r="BR14" s="372">
        <v>0</v>
      </c>
      <c r="BS14" s="372">
        <v>0</v>
      </c>
      <c r="BT14" s="372">
        <v>0</v>
      </c>
      <c r="BU14" s="372">
        <v>0</v>
      </c>
      <c r="BV14" s="372">
        <v>0</v>
      </c>
      <c r="BW14" s="372">
        <v>0</v>
      </c>
      <c r="BX14" s="372">
        <v>0</v>
      </c>
      <c r="BY14" s="372">
        <v>0</v>
      </c>
      <c r="BZ14" s="372">
        <v>0</v>
      </c>
      <c r="CA14" s="372">
        <v>0</v>
      </c>
      <c r="CB14" s="372">
        <v>0</v>
      </c>
      <c r="CC14" s="372">
        <v>0</v>
      </c>
      <c r="CD14" s="372">
        <v>0</v>
      </c>
      <c r="CE14" s="372">
        <v>0</v>
      </c>
      <c r="CF14" s="372">
        <v>0</v>
      </c>
      <c r="CG14" s="372">
        <v>0</v>
      </c>
      <c r="CH14" s="372">
        <v>0</v>
      </c>
      <c r="CI14" s="372">
        <v>0</v>
      </c>
      <c r="CJ14" s="372">
        <v>0</v>
      </c>
      <c r="CK14" s="372">
        <v>0</v>
      </c>
      <c r="CL14" s="372">
        <v>0</v>
      </c>
      <c r="CM14" s="372">
        <v>0</v>
      </c>
      <c r="CN14" s="372">
        <v>0</v>
      </c>
      <c r="CO14" s="372">
        <v>0</v>
      </c>
      <c r="CP14" s="372">
        <v>455975</v>
      </c>
      <c r="CQ14" s="372">
        <v>3503831</v>
      </c>
      <c r="CR14" s="372">
        <v>0</v>
      </c>
      <c r="CS14" s="372">
        <v>0</v>
      </c>
      <c r="CT14" s="372">
        <v>0</v>
      </c>
      <c r="CU14" s="372">
        <v>0</v>
      </c>
      <c r="CV14" s="372">
        <v>0</v>
      </c>
      <c r="CW14" s="372">
        <v>0</v>
      </c>
      <c r="CX14" s="372">
        <v>0</v>
      </c>
      <c r="CY14" s="372">
        <v>0</v>
      </c>
      <c r="CZ14" s="372">
        <v>0</v>
      </c>
      <c r="DA14" s="372">
        <v>0</v>
      </c>
      <c r="DB14" s="372">
        <v>0</v>
      </c>
      <c r="DC14" s="372">
        <v>0</v>
      </c>
      <c r="DD14" s="372">
        <v>0</v>
      </c>
      <c r="DE14" s="372">
        <v>0</v>
      </c>
      <c r="DF14" s="372">
        <v>0</v>
      </c>
      <c r="DG14" s="372">
        <v>0</v>
      </c>
      <c r="DH14" s="372">
        <v>0</v>
      </c>
      <c r="DI14" s="372">
        <v>0</v>
      </c>
      <c r="DJ14" s="372">
        <v>0</v>
      </c>
      <c r="DK14" s="372">
        <v>0</v>
      </c>
      <c r="DL14" s="372">
        <v>0</v>
      </c>
      <c r="DM14" s="372">
        <v>0</v>
      </c>
      <c r="DN14" s="372">
        <v>0</v>
      </c>
      <c r="DO14" s="372">
        <v>0</v>
      </c>
      <c r="DP14" s="372">
        <v>0</v>
      </c>
      <c r="DQ14" s="372">
        <v>-54895</v>
      </c>
      <c r="DR14" s="372">
        <v>0</v>
      </c>
      <c r="DS14" s="372">
        <v>0</v>
      </c>
      <c r="DT14" s="372">
        <v>0</v>
      </c>
      <c r="DU14" s="372">
        <v>0</v>
      </c>
      <c r="DV14" s="372">
        <v>0</v>
      </c>
      <c r="DW14" s="372">
        <v>0</v>
      </c>
      <c r="DX14" s="372">
        <v>0</v>
      </c>
      <c r="DY14" s="372">
        <v>0</v>
      </c>
      <c r="DZ14" s="372">
        <v>0</v>
      </c>
      <c r="EA14" s="372">
        <v>-143924</v>
      </c>
      <c r="EB14" s="372">
        <v>0</v>
      </c>
      <c r="EC14" s="372">
        <v>0</v>
      </c>
      <c r="ED14" s="372">
        <v>0</v>
      </c>
      <c r="EE14" s="372">
        <v>0</v>
      </c>
      <c r="EF14" s="372">
        <v>0</v>
      </c>
      <c r="EG14" s="372">
        <v>0</v>
      </c>
      <c r="EH14" s="372">
        <v>0</v>
      </c>
      <c r="EI14" s="372">
        <v>-141214</v>
      </c>
      <c r="EJ14" s="372">
        <v>-1363030</v>
      </c>
      <c r="EK14" s="372">
        <v>0</v>
      </c>
      <c r="EL14" s="372">
        <v>0</v>
      </c>
      <c r="EM14" s="372">
        <v>0</v>
      </c>
      <c r="EN14" s="372">
        <v>0</v>
      </c>
      <c r="EO14" s="372">
        <v>0</v>
      </c>
      <c r="EP14" s="372">
        <v>0</v>
      </c>
      <c r="EQ14" s="372">
        <v>0</v>
      </c>
      <c r="ER14" s="372">
        <v>0</v>
      </c>
      <c r="ES14" s="372">
        <v>0</v>
      </c>
      <c r="ET14" s="372">
        <v>0</v>
      </c>
      <c r="EU14" s="372">
        <v>0</v>
      </c>
      <c r="EV14" s="372">
        <v>0</v>
      </c>
      <c r="EW14" s="372">
        <v>0</v>
      </c>
      <c r="EX14" s="372">
        <v>0</v>
      </c>
      <c r="EY14" s="372">
        <v>0</v>
      </c>
      <c r="EZ14" s="372">
        <v>0</v>
      </c>
      <c r="FA14" s="372">
        <v>0</v>
      </c>
      <c r="FB14" s="372">
        <v>0</v>
      </c>
      <c r="FC14" s="372">
        <v>0</v>
      </c>
      <c r="FD14" s="372">
        <v>0</v>
      </c>
      <c r="FE14" s="372">
        <v>0</v>
      </c>
      <c r="FF14" s="372">
        <v>0</v>
      </c>
      <c r="FG14" s="372">
        <v>0</v>
      </c>
      <c r="FH14" s="372">
        <v>0</v>
      </c>
      <c r="FI14" s="372">
        <v>0</v>
      </c>
      <c r="FJ14" s="372">
        <v>0</v>
      </c>
      <c r="FK14" s="372">
        <v>0</v>
      </c>
      <c r="FL14" s="372">
        <v>0</v>
      </c>
      <c r="FM14" s="372">
        <v>0</v>
      </c>
      <c r="FN14" s="372">
        <v>0</v>
      </c>
      <c r="FO14" s="372">
        <v>0</v>
      </c>
      <c r="FP14" s="372">
        <v>0</v>
      </c>
      <c r="FQ14" s="372">
        <v>0</v>
      </c>
      <c r="FR14" s="372">
        <v>0</v>
      </c>
      <c r="FS14" s="372">
        <v>0</v>
      </c>
      <c r="FT14" s="372">
        <v>0</v>
      </c>
      <c r="FU14" s="372">
        <v>0</v>
      </c>
      <c r="FV14" s="372">
        <v>0</v>
      </c>
      <c r="FW14" s="372">
        <v>0</v>
      </c>
      <c r="FX14" s="372">
        <v>0</v>
      </c>
      <c r="FY14" s="372">
        <v>0</v>
      </c>
      <c r="FZ14" s="372">
        <v>0</v>
      </c>
      <c r="GA14" s="372">
        <v>0</v>
      </c>
      <c r="GB14" s="372">
        <v>0</v>
      </c>
      <c r="GC14" s="372">
        <v>0</v>
      </c>
      <c r="GD14" s="372">
        <v>0</v>
      </c>
      <c r="GE14" s="372">
        <v>0</v>
      </c>
      <c r="GF14" s="372">
        <v>0</v>
      </c>
      <c r="GG14" s="372">
        <v>0</v>
      </c>
      <c r="GH14" s="372">
        <v>0</v>
      </c>
      <c r="GI14" s="372">
        <v>0</v>
      </c>
      <c r="GJ14" s="372">
        <v>0</v>
      </c>
      <c r="GK14" s="372">
        <v>0</v>
      </c>
      <c r="GL14" s="372">
        <v>0</v>
      </c>
      <c r="GM14" s="372">
        <v>0</v>
      </c>
      <c r="GN14" s="372">
        <v>0</v>
      </c>
      <c r="GO14" s="372">
        <v>0</v>
      </c>
      <c r="GP14" s="372">
        <v>0</v>
      </c>
      <c r="GQ14" s="372">
        <v>0</v>
      </c>
      <c r="GR14" s="372">
        <v>0</v>
      </c>
      <c r="GS14" s="372">
        <v>0</v>
      </c>
      <c r="GT14" s="372">
        <v>0</v>
      </c>
      <c r="GU14" s="372">
        <v>0</v>
      </c>
      <c r="GV14" s="372">
        <v>0</v>
      </c>
      <c r="GW14" s="372">
        <v>0</v>
      </c>
      <c r="GX14" s="372">
        <v>0</v>
      </c>
      <c r="GY14" s="372">
        <v>0</v>
      </c>
      <c r="GZ14" s="372">
        <v>0</v>
      </c>
      <c r="HA14" s="372">
        <v>0</v>
      </c>
      <c r="HB14" s="372">
        <v>0</v>
      </c>
      <c r="HC14" s="372">
        <v>0</v>
      </c>
      <c r="HD14" s="372">
        <v>0</v>
      </c>
      <c r="HE14" s="372">
        <v>0</v>
      </c>
      <c r="HF14" s="372">
        <v>0</v>
      </c>
      <c r="HG14" s="372">
        <v>0</v>
      </c>
      <c r="HH14" s="372">
        <v>0</v>
      </c>
      <c r="HI14" s="372">
        <v>0</v>
      </c>
      <c r="HJ14" s="372">
        <v>0</v>
      </c>
      <c r="HK14" s="372">
        <v>0</v>
      </c>
      <c r="HL14" s="372">
        <v>0</v>
      </c>
      <c r="HM14" s="372">
        <v>0</v>
      </c>
      <c r="HN14" s="372">
        <v>0</v>
      </c>
      <c r="HO14" s="372">
        <v>0</v>
      </c>
      <c r="HP14" s="372">
        <v>0</v>
      </c>
      <c r="HQ14" s="372">
        <v>0</v>
      </c>
      <c r="HR14" s="372">
        <v>0</v>
      </c>
      <c r="HS14" s="372">
        <v>0</v>
      </c>
      <c r="HT14" s="372">
        <v>0</v>
      </c>
      <c r="HU14" s="372">
        <v>0</v>
      </c>
      <c r="HV14" s="372">
        <v>0</v>
      </c>
      <c r="HW14" s="372">
        <v>0</v>
      </c>
      <c r="HX14" s="372">
        <v>0</v>
      </c>
      <c r="HY14" s="372">
        <v>0</v>
      </c>
      <c r="HZ14" s="372">
        <v>0</v>
      </c>
      <c r="IA14" s="372">
        <v>0</v>
      </c>
      <c r="IB14" s="372">
        <v>0</v>
      </c>
      <c r="IC14" s="372">
        <v>0</v>
      </c>
      <c r="ID14" s="372">
        <v>0</v>
      </c>
      <c r="IE14" s="372">
        <v>0</v>
      </c>
      <c r="IF14" s="372">
        <v>0</v>
      </c>
      <c r="IG14" s="372">
        <v>2642594</v>
      </c>
      <c r="IH14" s="372">
        <v>0</v>
      </c>
      <c r="II14" s="372">
        <v>0</v>
      </c>
      <c r="IJ14" s="372">
        <v>0</v>
      </c>
      <c r="IK14" s="372">
        <v>0</v>
      </c>
      <c r="IL14" s="372">
        <v>0</v>
      </c>
      <c r="IM14" s="372">
        <v>0</v>
      </c>
      <c r="IN14" s="372">
        <v>0</v>
      </c>
      <c r="IO14" s="372">
        <v>0</v>
      </c>
      <c r="IP14" s="372">
        <v>0</v>
      </c>
      <c r="IQ14" s="372">
        <v>-75</v>
      </c>
      <c r="IR14" s="372">
        <v>0</v>
      </c>
      <c r="IS14" s="372">
        <v>120</v>
      </c>
      <c r="IT14" s="372">
        <v>0</v>
      </c>
      <c r="IU14" s="372">
        <v>0</v>
      </c>
      <c r="IV14" s="372">
        <v>0</v>
      </c>
      <c r="IW14" s="372">
        <v>0</v>
      </c>
      <c r="IX14" s="372">
        <v>0</v>
      </c>
      <c r="IY14" s="372">
        <v>19500</v>
      </c>
      <c r="IZ14" s="372">
        <v>0</v>
      </c>
      <c r="JA14" s="372">
        <v>0</v>
      </c>
      <c r="JB14" s="372">
        <v>0</v>
      </c>
      <c r="JC14" s="372">
        <v>0</v>
      </c>
      <c r="JD14" s="372">
        <v>0</v>
      </c>
      <c r="JE14" s="372">
        <v>0</v>
      </c>
      <c r="JF14" s="372">
        <v>0</v>
      </c>
      <c r="JG14" s="372">
        <v>0</v>
      </c>
      <c r="JH14" s="372">
        <v>143611</v>
      </c>
      <c r="JI14" s="372">
        <v>0</v>
      </c>
      <c r="JJ14" s="372">
        <v>0</v>
      </c>
      <c r="JK14" s="372">
        <v>535614</v>
      </c>
      <c r="JL14" s="372">
        <v>0</v>
      </c>
      <c r="JM14" s="372">
        <v>0</v>
      </c>
      <c r="JN14" s="372">
        <v>0</v>
      </c>
      <c r="JO14" s="372">
        <v>161296</v>
      </c>
      <c r="JP14" s="372">
        <v>0</v>
      </c>
      <c r="JQ14" s="372">
        <v>0</v>
      </c>
      <c r="JR14" s="372">
        <v>0</v>
      </c>
      <c r="JS14" s="372">
        <v>0</v>
      </c>
      <c r="JT14" s="372">
        <v>0</v>
      </c>
      <c r="JU14" s="372">
        <v>0</v>
      </c>
      <c r="JV14" s="372">
        <v>0</v>
      </c>
      <c r="JW14" s="372">
        <v>0</v>
      </c>
      <c r="JX14" s="372">
        <v>0</v>
      </c>
      <c r="JY14" s="372">
        <v>109616</v>
      </c>
      <c r="JZ14" s="372">
        <v>0</v>
      </c>
      <c r="KA14" s="372">
        <v>0</v>
      </c>
      <c r="KB14" s="372">
        <v>0</v>
      </c>
      <c r="KC14" s="372">
        <v>0</v>
      </c>
      <c r="KD14" s="372">
        <v>0</v>
      </c>
      <c r="KE14" s="372">
        <v>0</v>
      </c>
      <c r="KF14" s="372">
        <v>0</v>
      </c>
      <c r="KG14" s="372">
        <v>0</v>
      </c>
      <c r="KH14" s="372">
        <v>0</v>
      </c>
      <c r="KI14" s="372">
        <v>0</v>
      </c>
      <c r="KJ14" s="372">
        <v>0</v>
      </c>
      <c r="KK14" s="372">
        <v>0</v>
      </c>
      <c r="KL14" s="372">
        <v>68158</v>
      </c>
      <c r="KM14" s="372">
        <v>0</v>
      </c>
      <c r="KN14" s="372">
        <v>0</v>
      </c>
      <c r="KO14" s="372">
        <v>3973311</v>
      </c>
      <c r="KP14" s="372">
        <v>562329</v>
      </c>
      <c r="KQ14" s="372">
        <v>0</v>
      </c>
      <c r="KR14" s="372">
        <v>13009</v>
      </c>
      <c r="KS14" s="372">
        <v>0</v>
      </c>
      <c r="KT14" s="372">
        <v>0</v>
      </c>
      <c r="KU14" s="372">
        <v>0</v>
      </c>
      <c r="KV14" s="372">
        <v>0</v>
      </c>
      <c r="KW14" s="372">
        <v>0</v>
      </c>
      <c r="KX14" s="372">
        <v>0</v>
      </c>
      <c r="KY14" s="372">
        <v>0</v>
      </c>
      <c r="KZ14" s="372">
        <v>0</v>
      </c>
      <c r="LA14" s="372">
        <v>0</v>
      </c>
      <c r="LB14" s="372">
        <v>0</v>
      </c>
      <c r="LC14" s="372">
        <v>0</v>
      </c>
      <c r="LD14" s="372">
        <v>0</v>
      </c>
      <c r="LE14" s="372">
        <v>0</v>
      </c>
      <c r="LF14" s="372">
        <v>0</v>
      </c>
      <c r="LG14" s="372">
        <v>0</v>
      </c>
      <c r="LH14" s="372">
        <v>0</v>
      </c>
      <c r="LI14" s="372">
        <v>0</v>
      </c>
      <c r="LJ14" s="372">
        <v>0</v>
      </c>
      <c r="LK14" s="372">
        <v>0</v>
      </c>
      <c r="LL14" s="372">
        <v>0</v>
      </c>
      <c r="LM14" s="372">
        <v>0</v>
      </c>
      <c r="LN14" s="372">
        <v>0</v>
      </c>
      <c r="LO14" s="372">
        <v>0</v>
      </c>
      <c r="LP14" s="372">
        <v>1466327</v>
      </c>
      <c r="LQ14" s="372">
        <v>25973</v>
      </c>
      <c r="LR14" s="372">
        <v>0</v>
      </c>
      <c r="LS14" s="372">
        <v>4564</v>
      </c>
      <c r="LT14" s="372">
        <v>0</v>
      </c>
      <c r="LU14" s="372">
        <v>0</v>
      </c>
      <c r="LV14" s="372">
        <v>0</v>
      </c>
      <c r="LW14" s="372">
        <v>0</v>
      </c>
      <c r="LX14" s="372">
        <v>0</v>
      </c>
      <c r="LY14" s="372">
        <v>1171693</v>
      </c>
      <c r="LZ14" s="372">
        <v>202238</v>
      </c>
      <c r="MA14" s="372">
        <v>0</v>
      </c>
      <c r="MB14" s="372">
        <v>753</v>
      </c>
      <c r="MC14" s="372">
        <v>0</v>
      </c>
      <c r="MD14" s="372">
        <v>0</v>
      </c>
      <c r="ME14" s="372">
        <v>0</v>
      </c>
      <c r="MF14" s="372">
        <v>0</v>
      </c>
      <c r="MG14" s="372">
        <v>0</v>
      </c>
      <c r="MH14" s="372">
        <v>797605</v>
      </c>
      <c r="MI14" s="372">
        <v>287299</v>
      </c>
      <c r="MJ14" s="372">
        <v>0</v>
      </c>
      <c r="MK14" s="372">
        <v>0</v>
      </c>
      <c r="ML14" s="372">
        <v>0</v>
      </c>
      <c r="MM14" s="372">
        <v>0</v>
      </c>
      <c r="MN14" s="372">
        <v>0</v>
      </c>
      <c r="MO14" s="372">
        <v>0</v>
      </c>
      <c r="MP14" s="372">
        <v>0</v>
      </c>
      <c r="MQ14" s="372">
        <v>536276</v>
      </c>
      <c r="MR14" s="372">
        <v>273135</v>
      </c>
      <c r="MS14" s="372">
        <v>0</v>
      </c>
      <c r="MT14" s="372">
        <v>0</v>
      </c>
      <c r="MU14" s="372">
        <v>0</v>
      </c>
      <c r="MV14" s="372">
        <v>0</v>
      </c>
      <c r="MW14" s="372">
        <v>0</v>
      </c>
      <c r="MX14" s="372">
        <v>0</v>
      </c>
      <c r="MY14" s="372">
        <v>0</v>
      </c>
      <c r="MZ14" s="372">
        <v>0</v>
      </c>
      <c r="NA14" s="372">
        <v>0</v>
      </c>
      <c r="NB14" s="372">
        <v>0</v>
      </c>
      <c r="NC14" s="372">
        <v>1998864</v>
      </c>
      <c r="ND14" s="372">
        <v>0</v>
      </c>
      <c r="NE14" s="372">
        <v>0</v>
      </c>
      <c r="NF14" s="372">
        <v>0</v>
      </c>
      <c r="NG14" s="372">
        <v>0</v>
      </c>
      <c r="NH14" s="372">
        <v>0</v>
      </c>
      <c r="NI14" s="372">
        <v>0</v>
      </c>
      <c r="NJ14" s="372">
        <v>0</v>
      </c>
      <c r="NK14" s="372">
        <v>226887</v>
      </c>
      <c r="NL14" s="372">
        <v>0</v>
      </c>
      <c r="NM14" s="372">
        <v>0</v>
      </c>
      <c r="NN14" s="372">
        <v>0</v>
      </c>
      <c r="NO14" s="372">
        <v>0</v>
      </c>
      <c r="NP14" s="372">
        <v>0</v>
      </c>
      <c r="NQ14" s="372">
        <v>0</v>
      </c>
      <c r="NR14" s="372">
        <v>0</v>
      </c>
      <c r="NS14" s="372">
        <v>23243</v>
      </c>
      <c r="NT14" s="372">
        <v>0</v>
      </c>
      <c r="NU14" s="372">
        <v>110686</v>
      </c>
      <c r="NV14" s="372">
        <v>0</v>
      </c>
      <c r="NW14" s="372">
        <v>0</v>
      </c>
      <c r="NX14" s="372">
        <v>0</v>
      </c>
      <c r="NY14" s="372">
        <v>0</v>
      </c>
      <c r="NZ14" s="372">
        <v>0</v>
      </c>
      <c r="OA14" s="372">
        <v>0</v>
      </c>
      <c r="OB14" s="372">
        <v>0</v>
      </c>
      <c r="OC14" s="372">
        <v>0</v>
      </c>
      <c r="OD14" s="372">
        <v>0</v>
      </c>
      <c r="OE14" s="372">
        <v>0</v>
      </c>
      <c r="OF14" s="372">
        <v>0</v>
      </c>
      <c r="OG14" s="372">
        <v>108976</v>
      </c>
      <c r="OH14" s="372">
        <v>0</v>
      </c>
      <c r="OI14" s="372">
        <v>0</v>
      </c>
      <c r="OJ14" s="372">
        <v>0</v>
      </c>
      <c r="OK14" s="372">
        <v>0</v>
      </c>
      <c r="OL14" s="372">
        <v>0</v>
      </c>
      <c r="OM14" s="372">
        <v>0</v>
      </c>
      <c r="ON14" s="372">
        <v>0</v>
      </c>
      <c r="OO14" s="372">
        <v>0</v>
      </c>
      <c r="OP14" s="372">
        <v>-2323122</v>
      </c>
      <c r="OQ14" s="372">
        <v>0</v>
      </c>
      <c r="OR14" s="372">
        <v>0</v>
      </c>
      <c r="OS14" s="372">
        <v>-1818255</v>
      </c>
      <c r="OT14" s="372">
        <v>-4244366</v>
      </c>
      <c r="OU14" s="372">
        <v>79096</v>
      </c>
      <c r="OV14" s="372">
        <v>-879140</v>
      </c>
      <c r="OW14" s="372">
        <v>0</v>
      </c>
      <c r="OX14" s="372">
        <v>0</v>
      </c>
      <c r="OY14" s="372">
        <v>2758956</v>
      </c>
      <c r="OZ14" s="372">
        <v>6112472</v>
      </c>
      <c r="PA14" s="372">
        <v>0</v>
      </c>
      <c r="PB14" s="372">
        <v>0</v>
      </c>
      <c r="PC14" s="372">
        <v>0</v>
      </c>
      <c r="PD14" s="372">
        <v>0</v>
      </c>
      <c r="PE14" s="372">
        <v>0</v>
      </c>
      <c r="PF14" s="372">
        <v>0</v>
      </c>
      <c r="PG14" s="372">
        <v>0</v>
      </c>
      <c r="PH14" s="372">
        <v>0</v>
      </c>
      <c r="PI14" s="372">
        <v>0</v>
      </c>
      <c r="PJ14" s="372">
        <v>0</v>
      </c>
      <c r="PK14" s="372">
        <v>0</v>
      </c>
      <c r="PL14" s="372">
        <v>0</v>
      </c>
      <c r="PM14" s="372">
        <v>0</v>
      </c>
      <c r="PN14" s="372">
        <v>0</v>
      </c>
      <c r="PO14" s="372">
        <v>0</v>
      </c>
      <c r="PP14" s="372">
        <v>0</v>
      </c>
      <c r="PQ14" s="372">
        <v>0</v>
      </c>
      <c r="PR14" s="372">
        <v>-6112472</v>
      </c>
      <c r="PS14" s="372">
        <v>5241775</v>
      </c>
      <c r="PT14" s="372">
        <v>0</v>
      </c>
      <c r="PU14" s="372">
        <v>0</v>
      </c>
      <c r="PV14" s="372">
        <v>0</v>
      </c>
      <c r="PW14" s="372">
        <v>0</v>
      </c>
      <c r="PX14" s="372">
        <v>0</v>
      </c>
      <c r="PY14" s="372">
        <v>0</v>
      </c>
      <c r="PZ14" s="372">
        <v>0</v>
      </c>
      <c r="QA14" s="372">
        <v>0</v>
      </c>
      <c r="QB14" s="372">
        <v>0</v>
      </c>
      <c r="QC14" s="372">
        <v>0</v>
      </c>
      <c r="QD14" s="372">
        <v>0</v>
      </c>
      <c r="QE14" s="372">
        <v>0</v>
      </c>
      <c r="QF14" s="372">
        <v>0</v>
      </c>
      <c r="QG14" s="372">
        <v>0</v>
      </c>
      <c r="QH14" s="372">
        <v>0</v>
      </c>
      <c r="QI14" s="372">
        <v>0</v>
      </c>
      <c r="QJ14" s="372">
        <v>0</v>
      </c>
      <c r="QK14" s="372">
        <v>0</v>
      </c>
      <c r="QL14" s="372">
        <v>0</v>
      </c>
      <c r="QM14" s="372">
        <v>0</v>
      </c>
      <c r="QN14" s="372">
        <v>0</v>
      </c>
      <c r="QO14" s="372">
        <v>0</v>
      </c>
      <c r="QP14" s="372">
        <v>0</v>
      </c>
      <c r="QQ14" s="372">
        <v>0</v>
      </c>
      <c r="QR14" s="372">
        <v>0</v>
      </c>
      <c r="QS14" s="372">
        <v>0</v>
      </c>
      <c r="QT14" s="372">
        <v>0</v>
      </c>
      <c r="QU14" s="372">
        <v>0</v>
      </c>
      <c r="QV14" s="372">
        <v>0</v>
      </c>
      <c r="QW14" s="372">
        <v>0</v>
      </c>
      <c r="QX14" s="372">
        <v>0</v>
      </c>
      <c r="QY14" s="372">
        <v>0</v>
      </c>
      <c r="QZ14" s="372">
        <v>0</v>
      </c>
      <c r="RA14" s="372">
        <v>0</v>
      </c>
      <c r="RB14" s="372">
        <v>0</v>
      </c>
      <c r="RC14" s="372">
        <v>-2831194</v>
      </c>
      <c r="RD14" s="372">
        <v>0</v>
      </c>
      <c r="RE14" s="372">
        <v>0</v>
      </c>
      <c r="RF14" s="372">
        <v>0</v>
      </c>
      <c r="RG14" s="372">
        <v>0</v>
      </c>
      <c r="RH14" s="372">
        <v>0</v>
      </c>
      <c r="RI14" s="372">
        <v>0</v>
      </c>
      <c r="RJ14" s="372">
        <v>0</v>
      </c>
      <c r="RK14" s="372">
        <v>0</v>
      </c>
      <c r="RL14" s="372">
        <v>0</v>
      </c>
      <c r="RM14" s="372">
        <v>0</v>
      </c>
      <c r="RN14" s="372">
        <v>0</v>
      </c>
      <c r="RO14" s="372">
        <v>0</v>
      </c>
      <c r="RP14" s="372">
        <v>0</v>
      </c>
      <c r="RQ14" s="372">
        <v>0</v>
      </c>
      <c r="RR14" s="372">
        <v>0</v>
      </c>
      <c r="RS14" s="372">
        <v>0</v>
      </c>
      <c r="RT14" s="372">
        <v>0</v>
      </c>
      <c r="RU14" s="372">
        <v>0</v>
      </c>
      <c r="RV14" s="372">
        <v>0</v>
      </c>
      <c r="RW14" s="372">
        <v>0</v>
      </c>
      <c r="RX14" s="372">
        <v>0</v>
      </c>
      <c r="RY14" s="372">
        <v>0</v>
      </c>
      <c r="RZ14" s="372">
        <v>0</v>
      </c>
      <c r="SA14" s="372">
        <v>0</v>
      </c>
      <c r="SB14" s="372">
        <v>0</v>
      </c>
      <c r="SC14" s="372">
        <v>0</v>
      </c>
      <c r="SD14" s="372">
        <v>25000</v>
      </c>
      <c r="SE14" s="372">
        <v>0</v>
      </c>
      <c r="SF14" s="372">
        <v>23243</v>
      </c>
      <c r="SG14" s="372">
        <v>0</v>
      </c>
      <c r="SH14" s="372">
        <v>110686</v>
      </c>
      <c r="SI14" s="372">
        <v>0</v>
      </c>
      <c r="SJ14" s="372">
        <v>0</v>
      </c>
      <c r="SK14" s="372">
        <v>2323122</v>
      </c>
      <c r="SL14" s="372">
        <v>0</v>
      </c>
      <c r="SM14" s="372">
        <v>0</v>
      </c>
      <c r="SN14" s="372">
        <v>2985765</v>
      </c>
      <c r="SO14" s="372">
        <v>0</v>
      </c>
      <c r="SP14" s="372">
        <v>0</v>
      </c>
      <c r="SQ14" s="372">
        <v>3959806</v>
      </c>
      <c r="SR14" s="372">
        <v>-1703063</v>
      </c>
      <c r="SS14" s="372">
        <v>122791</v>
      </c>
      <c r="ST14" s="372">
        <v>0</v>
      </c>
      <c r="SU14" s="372">
        <v>0</v>
      </c>
      <c r="SV14" s="372">
        <v>4881</v>
      </c>
      <c r="SW14" s="372">
        <v>0</v>
      </c>
      <c r="SX14" s="372">
        <v>0</v>
      </c>
      <c r="SY14" s="372">
        <v>6257</v>
      </c>
      <c r="SZ14" s="372">
        <v>0</v>
      </c>
      <c r="TA14" s="372">
        <v>0</v>
      </c>
      <c r="TB14" s="372">
        <v>0</v>
      </c>
      <c r="TC14" s="372">
        <v>0</v>
      </c>
      <c r="TD14" s="372">
        <v>0</v>
      </c>
      <c r="TE14" s="372">
        <v>0</v>
      </c>
      <c r="TF14" s="372">
        <v>0</v>
      </c>
      <c r="TG14" s="372">
        <v>0</v>
      </c>
      <c r="TH14" s="372">
        <v>0</v>
      </c>
      <c r="TI14" s="372">
        <v>0</v>
      </c>
      <c r="TJ14" s="372">
        <v>0</v>
      </c>
      <c r="TK14" s="372">
        <v>0</v>
      </c>
      <c r="TL14" s="372">
        <v>0</v>
      </c>
      <c r="TM14" s="372">
        <v>0</v>
      </c>
      <c r="TN14" s="372">
        <v>0</v>
      </c>
      <c r="TO14" s="372">
        <v>0</v>
      </c>
      <c r="TP14" s="372">
        <v>0</v>
      </c>
      <c r="TQ14" s="372">
        <v>0</v>
      </c>
      <c r="TR14" s="372">
        <v>0</v>
      </c>
      <c r="TS14" s="372">
        <v>4548649</v>
      </c>
      <c r="TT14" s="372">
        <v>0</v>
      </c>
      <c r="TU14" s="372">
        <v>0</v>
      </c>
      <c r="TV14" s="372">
        <v>1496864</v>
      </c>
      <c r="TW14" s="372">
        <v>1374684</v>
      </c>
      <c r="TX14" s="372">
        <v>1084904</v>
      </c>
      <c r="TY14" s="372">
        <v>809411</v>
      </c>
      <c r="TZ14" s="372">
        <v>1998864</v>
      </c>
      <c r="UA14" s="372">
        <v>226887</v>
      </c>
      <c r="UB14" s="372">
        <v>3334908</v>
      </c>
      <c r="UC14" s="372">
        <v>0</v>
      </c>
      <c r="UD14" s="372">
        <v>0</v>
      </c>
      <c r="UE14" s="372">
        <v>0</v>
      </c>
      <c r="UF14" s="372" t="s">
        <v>1582</v>
      </c>
      <c r="UG14" s="372" t="s">
        <v>1583</v>
      </c>
      <c r="UH14" s="372" t="s">
        <v>1584</v>
      </c>
    </row>
    <row r="15" spans="1:554" ht="32.25" customHeight="1" thickBot="1">
      <c r="A15" s="218"/>
      <c r="B15" s="219"/>
      <c r="C15" s="220"/>
      <c r="E15" s="308"/>
      <c r="F15" s="174"/>
      <c r="G15" s="8"/>
      <c r="UH15" s="319"/>
    </row>
    <row r="16" spans="1:554" ht="23.25" customHeight="1" thickBot="1">
      <c r="A16" s="206">
        <f>COUNT(A6:A15)</f>
        <v>9</v>
      </c>
      <c r="B16" s="199"/>
      <c r="C16" s="200"/>
      <c r="E16" s="174">
        <f>SUM(E6:E15)</f>
        <v>477695</v>
      </c>
      <c r="F16" s="174">
        <f>SUM(F6:F15)</f>
        <v>1110887725</v>
      </c>
    </row>
    <row r="22" spans="1:555" customFormat="1" ht="27" customHeight="1">
      <c r="A22" s="320">
        <v>555</v>
      </c>
      <c r="B22" s="368" t="s">
        <v>616</v>
      </c>
      <c r="C22" s="320" t="s">
        <v>617</v>
      </c>
      <c r="D22" s="177" t="s">
        <v>1580</v>
      </c>
      <c r="E22" s="308">
        <v>9642</v>
      </c>
      <c r="F22" s="321">
        <v>37824562</v>
      </c>
      <c r="G22" s="321" t="s">
        <v>1581</v>
      </c>
      <c r="H22" s="321" t="s">
        <v>616</v>
      </c>
      <c r="I22" s="321">
        <v>0</v>
      </c>
      <c r="J22" s="321">
        <v>0</v>
      </c>
      <c r="K22" s="321">
        <v>0</v>
      </c>
      <c r="L22" s="321">
        <v>0</v>
      </c>
      <c r="M22" s="321">
        <v>7000047</v>
      </c>
      <c r="N22" s="321">
        <v>0</v>
      </c>
      <c r="O22" s="321">
        <v>0</v>
      </c>
      <c r="P22" s="321">
        <v>0</v>
      </c>
      <c r="Q22" s="321">
        <v>0</v>
      </c>
      <c r="R22" s="321">
        <v>0</v>
      </c>
      <c r="S22" s="321">
        <v>0</v>
      </c>
      <c r="T22" s="321">
        <v>0</v>
      </c>
      <c r="U22" s="321">
        <v>0</v>
      </c>
      <c r="V22" s="321">
        <v>0</v>
      </c>
      <c r="W22" s="321">
        <v>0</v>
      </c>
      <c r="X22" s="321">
        <v>0</v>
      </c>
      <c r="Y22" s="321">
        <v>0</v>
      </c>
      <c r="Z22" s="321">
        <v>0</v>
      </c>
      <c r="AA22" s="321">
        <v>0</v>
      </c>
      <c r="AB22" s="321">
        <v>0</v>
      </c>
      <c r="AC22" s="321">
        <v>0</v>
      </c>
      <c r="AD22" s="321">
        <v>0</v>
      </c>
      <c r="AE22" s="321">
        <v>0</v>
      </c>
      <c r="AF22" s="321">
        <v>0</v>
      </c>
      <c r="AG22" s="321">
        <v>0</v>
      </c>
      <c r="AH22" s="321">
        <v>0</v>
      </c>
      <c r="AI22" s="321">
        <v>0</v>
      </c>
      <c r="AJ22" s="321">
        <v>0</v>
      </c>
      <c r="AK22" s="321">
        <v>0</v>
      </c>
      <c r="AL22" s="321">
        <v>0</v>
      </c>
      <c r="AM22" s="321">
        <v>0</v>
      </c>
      <c r="AN22" s="321">
        <v>0</v>
      </c>
      <c r="AO22" s="321">
        <v>0</v>
      </c>
      <c r="AP22" s="321">
        <v>0</v>
      </c>
      <c r="AQ22" s="321">
        <v>0</v>
      </c>
      <c r="AR22" s="321">
        <v>0</v>
      </c>
      <c r="AS22" s="321">
        <v>0</v>
      </c>
      <c r="AT22" s="321">
        <v>0</v>
      </c>
      <c r="AU22" s="321">
        <v>0</v>
      </c>
      <c r="AV22" s="321">
        <v>0</v>
      </c>
      <c r="AW22" s="321">
        <v>0</v>
      </c>
      <c r="AX22" s="321">
        <v>0</v>
      </c>
      <c r="AY22" s="321">
        <v>0</v>
      </c>
      <c r="AZ22" s="321">
        <v>0</v>
      </c>
      <c r="BA22" s="321">
        <v>0</v>
      </c>
      <c r="BB22" s="321">
        <v>0</v>
      </c>
      <c r="BC22" s="321">
        <v>0</v>
      </c>
      <c r="BD22" s="321">
        <v>0</v>
      </c>
      <c r="BE22" s="321">
        <v>0</v>
      </c>
      <c r="BF22" s="321">
        <v>0</v>
      </c>
      <c r="BG22" s="321">
        <v>0</v>
      </c>
      <c r="BH22" s="321">
        <v>0</v>
      </c>
      <c r="BI22" s="321">
        <v>0</v>
      </c>
      <c r="BJ22" s="321">
        <v>0</v>
      </c>
      <c r="BK22" s="321">
        <v>0</v>
      </c>
      <c r="BL22" s="321">
        <v>0</v>
      </c>
      <c r="BM22" s="321">
        <v>0</v>
      </c>
      <c r="BN22" s="321">
        <v>0</v>
      </c>
      <c r="BO22" s="321">
        <v>0</v>
      </c>
      <c r="BP22" s="321">
        <v>0</v>
      </c>
      <c r="BQ22" s="321">
        <v>0</v>
      </c>
      <c r="BR22" s="321">
        <v>0</v>
      </c>
      <c r="BS22" s="321">
        <v>0</v>
      </c>
      <c r="BT22" s="321">
        <v>0</v>
      </c>
      <c r="BU22" s="321">
        <v>0</v>
      </c>
      <c r="BV22" s="321">
        <v>0</v>
      </c>
      <c r="BW22" s="321">
        <v>0</v>
      </c>
      <c r="BX22" s="321">
        <v>0</v>
      </c>
      <c r="BY22" s="321">
        <v>0</v>
      </c>
      <c r="BZ22" s="321">
        <v>0</v>
      </c>
      <c r="CA22" s="321">
        <v>0</v>
      </c>
      <c r="CB22" s="321">
        <v>0</v>
      </c>
      <c r="CC22" s="321">
        <v>0</v>
      </c>
      <c r="CD22" s="321">
        <v>0</v>
      </c>
      <c r="CE22" s="321">
        <v>0</v>
      </c>
      <c r="CF22" s="321">
        <v>0</v>
      </c>
      <c r="CG22" s="321">
        <v>0</v>
      </c>
      <c r="CH22" s="321">
        <v>0</v>
      </c>
      <c r="CI22" s="321">
        <v>0</v>
      </c>
      <c r="CJ22" s="321">
        <v>0</v>
      </c>
      <c r="CK22" s="321">
        <v>0</v>
      </c>
      <c r="CL22" s="321">
        <v>0</v>
      </c>
      <c r="CM22" s="321">
        <v>0</v>
      </c>
      <c r="CN22" s="321">
        <v>0</v>
      </c>
      <c r="CO22" s="321">
        <v>0</v>
      </c>
      <c r="CP22" s="321">
        <v>0</v>
      </c>
      <c r="CQ22" s="321">
        <v>0</v>
      </c>
      <c r="CR22" s="321">
        <v>0</v>
      </c>
      <c r="CS22" s="321">
        <v>0</v>
      </c>
      <c r="CT22" s="321">
        <v>0</v>
      </c>
      <c r="CU22" s="321">
        <v>0</v>
      </c>
      <c r="CV22" s="321">
        <v>0</v>
      </c>
      <c r="CW22" s="321">
        <v>0</v>
      </c>
      <c r="CX22" s="321">
        <v>0</v>
      </c>
      <c r="CY22" s="321">
        <v>0</v>
      </c>
      <c r="CZ22" s="321">
        <v>0</v>
      </c>
      <c r="DA22" s="321">
        <v>0</v>
      </c>
      <c r="DB22" s="321">
        <v>0</v>
      </c>
      <c r="DC22" s="321">
        <v>0</v>
      </c>
      <c r="DD22" s="321">
        <v>0</v>
      </c>
      <c r="DE22" s="321">
        <v>0</v>
      </c>
      <c r="DF22" s="321">
        <v>0</v>
      </c>
      <c r="DG22" s="321">
        <v>0</v>
      </c>
      <c r="DH22" s="321">
        <v>0</v>
      </c>
      <c r="DI22" s="321">
        <v>0</v>
      </c>
      <c r="DJ22" s="321">
        <v>0</v>
      </c>
      <c r="DK22" s="321">
        <v>0</v>
      </c>
      <c r="DL22" s="321">
        <v>0</v>
      </c>
      <c r="DM22" s="321">
        <v>0</v>
      </c>
      <c r="DN22" s="321">
        <v>0</v>
      </c>
      <c r="DO22" s="321">
        <v>0</v>
      </c>
      <c r="DP22" s="321">
        <v>0</v>
      </c>
      <c r="DQ22" s="321">
        <v>0</v>
      </c>
      <c r="DR22" s="321">
        <v>0</v>
      </c>
      <c r="DS22" s="321">
        <v>0</v>
      </c>
      <c r="DT22" s="321">
        <v>0</v>
      </c>
      <c r="DU22" s="321">
        <v>0</v>
      </c>
      <c r="DV22" s="321">
        <v>0</v>
      </c>
      <c r="DW22" s="321">
        <v>0</v>
      </c>
      <c r="DX22" s="321">
        <v>0</v>
      </c>
      <c r="DY22" s="321">
        <v>0</v>
      </c>
      <c r="DZ22" s="321">
        <v>0</v>
      </c>
      <c r="EA22" s="321">
        <v>0</v>
      </c>
      <c r="EB22" s="321">
        <v>0</v>
      </c>
      <c r="EC22" s="321">
        <v>0</v>
      </c>
      <c r="ED22" s="321">
        <v>0</v>
      </c>
      <c r="EE22" s="321">
        <v>0</v>
      </c>
      <c r="EF22" s="321">
        <v>0</v>
      </c>
      <c r="EG22" s="321">
        <v>0</v>
      </c>
      <c r="EH22" s="321">
        <v>0</v>
      </c>
      <c r="EI22" s="321">
        <v>0</v>
      </c>
      <c r="EJ22" s="321">
        <v>0</v>
      </c>
      <c r="EK22" s="321">
        <v>0</v>
      </c>
      <c r="EL22" s="321">
        <v>0</v>
      </c>
      <c r="EM22" s="321">
        <v>0</v>
      </c>
      <c r="EN22" s="321">
        <v>0</v>
      </c>
      <c r="EO22" s="321">
        <v>0</v>
      </c>
      <c r="EP22" s="321">
        <v>0</v>
      </c>
      <c r="EQ22" s="321">
        <v>0</v>
      </c>
      <c r="ER22" s="321">
        <v>0</v>
      </c>
      <c r="ES22" s="321">
        <v>0</v>
      </c>
      <c r="ET22" s="321">
        <v>0</v>
      </c>
      <c r="EU22" s="321">
        <v>0</v>
      </c>
      <c r="EV22" s="321">
        <v>0</v>
      </c>
      <c r="EW22" s="321">
        <v>0</v>
      </c>
      <c r="EX22" s="321">
        <v>0</v>
      </c>
      <c r="EY22" s="321">
        <v>0</v>
      </c>
      <c r="EZ22" s="321">
        <v>0</v>
      </c>
      <c r="FA22" s="321">
        <v>0</v>
      </c>
      <c r="FB22" s="321">
        <v>0</v>
      </c>
      <c r="FC22" s="321">
        <v>0</v>
      </c>
      <c r="FD22" s="321">
        <v>0</v>
      </c>
      <c r="FE22" s="321">
        <v>0</v>
      </c>
      <c r="FF22" s="321">
        <v>0</v>
      </c>
      <c r="FG22" s="321">
        <v>0</v>
      </c>
      <c r="FH22" s="321">
        <v>0</v>
      </c>
      <c r="FI22" s="321">
        <v>0</v>
      </c>
      <c r="FJ22" s="321">
        <v>0</v>
      </c>
      <c r="FK22" s="321">
        <v>0</v>
      </c>
      <c r="FL22" s="321">
        <v>0</v>
      </c>
      <c r="FM22" s="321">
        <v>0</v>
      </c>
      <c r="FN22" s="321">
        <v>0</v>
      </c>
      <c r="FO22" s="321">
        <v>0</v>
      </c>
      <c r="FP22" s="321">
        <v>0</v>
      </c>
      <c r="FQ22" s="321">
        <v>0</v>
      </c>
      <c r="FR22" s="321">
        <v>0</v>
      </c>
      <c r="FS22" s="321">
        <v>0</v>
      </c>
      <c r="FT22" s="321">
        <v>0</v>
      </c>
      <c r="FU22" s="321">
        <v>0</v>
      </c>
      <c r="FV22" s="321">
        <v>0</v>
      </c>
      <c r="FW22" s="321">
        <v>0</v>
      </c>
      <c r="FX22" s="321">
        <v>0</v>
      </c>
      <c r="FY22" s="321">
        <v>0</v>
      </c>
      <c r="FZ22" s="321">
        <v>0</v>
      </c>
      <c r="GA22" s="321">
        <v>0</v>
      </c>
      <c r="GB22" s="321">
        <v>0</v>
      </c>
      <c r="GC22" s="321">
        <v>0</v>
      </c>
      <c r="GD22" s="321">
        <v>0</v>
      </c>
      <c r="GE22" s="321">
        <v>0</v>
      </c>
      <c r="GF22" s="321">
        <v>0</v>
      </c>
      <c r="GG22" s="321">
        <v>0</v>
      </c>
      <c r="GH22" s="321">
        <v>0</v>
      </c>
      <c r="GI22" s="321">
        <v>0</v>
      </c>
      <c r="GJ22" s="321">
        <v>0</v>
      </c>
      <c r="GK22" s="321">
        <v>0</v>
      </c>
      <c r="GL22" s="321">
        <v>0</v>
      </c>
      <c r="GM22" s="321">
        <v>0</v>
      </c>
      <c r="GN22" s="321">
        <v>0</v>
      </c>
      <c r="GO22" s="321">
        <v>0</v>
      </c>
      <c r="GP22" s="321">
        <v>0</v>
      </c>
      <c r="GQ22" s="321">
        <v>0</v>
      </c>
      <c r="GR22" s="321">
        <v>0</v>
      </c>
      <c r="GS22" s="321">
        <v>0</v>
      </c>
      <c r="GT22" s="321">
        <v>0</v>
      </c>
      <c r="GU22" s="321">
        <v>0</v>
      </c>
      <c r="GV22" s="321">
        <v>0</v>
      </c>
      <c r="GW22" s="321">
        <v>0</v>
      </c>
      <c r="GX22" s="321">
        <v>0</v>
      </c>
      <c r="GY22" s="321">
        <v>0</v>
      </c>
      <c r="GZ22" s="321">
        <v>0</v>
      </c>
      <c r="HA22" s="321">
        <v>0</v>
      </c>
      <c r="HB22" s="321">
        <v>0</v>
      </c>
      <c r="HC22" s="321">
        <v>0</v>
      </c>
      <c r="HD22" s="321">
        <v>0</v>
      </c>
      <c r="HE22" s="321">
        <v>0</v>
      </c>
      <c r="HF22" s="321">
        <v>0</v>
      </c>
      <c r="HG22" s="321">
        <v>0</v>
      </c>
      <c r="HH22" s="321">
        <v>0</v>
      </c>
      <c r="HI22" s="321">
        <v>0</v>
      </c>
      <c r="HJ22" s="321">
        <v>0</v>
      </c>
      <c r="HK22" s="321">
        <v>0</v>
      </c>
      <c r="HL22" s="321">
        <v>0</v>
      </c>
      <c r="HM22" s="321">
        <v>0</v>
      </c>
      <c r="HN22" s="321">
        <v>0</v>
      </c>
      <c r="HO22" s="321">
        <v>0</v>
      </c>
      <c r="HP22" s="321">
        <v>0</v>
      </c>
      <c r="HQ22" s="321">
        <v>0</v>
      </c>
      <c r="HR22" s="321">
        <v>0</v>
      </c>
      <c r="HS22" s="321">
        <v>0</v>
      </c>
      <c r="HT22" s="321">
        <v>0</v>
      </c>
      <c r="HU22" s="321">
        <v>0</v>
      </c>
      <c r="HV22" s="321">
        <v>0</v>
      </c>
      <c r="HW22" s="321">
        <v>0</v>
      </c>
      <c r="HX22" s="321">
        <v>0</v>
      </c>
      <c r="HY22" s="321">
        <v>0</v>
      </c>
      <c r="HZ22" s="321">
        <v>0</v>
      </c>
      <c r="IA22" s="321">
        <v>0</v>
      </c>
      <c r="IB22" s="321">
        <v>0</v>
      </c>
      <c r="IC22" s="321">
        <v>0</v>
      </c>
      <c r="ID22" s="321">
        <v>0</v>
      </c>
      <c r="IE22" s="321">
        <v>0</v>
      </c>
      <c r="IF22" s="321">
        <v>0</v>
      </c>
      <c r="IG22" s="321">
        <v>0</v>
      </c>
      <c r="IH22" s="321">
        <v>0</v>
      </c>
      <c r="II22" s="321">
        <v>0</v>
      </c>
      <c r="IJ22" s="321">
        <v>0</v>
      </c>
      <c r="IK22" s="321">
        <v>0</v>
      </c>
      <c r="IL22" s="321">
        <v>0</v>
      </c>
      <c r="IM22" s="321">
        <v>70229</v>
      </c>
      <c r="IN22" s="321">
        <v>292838</v>
      </c>
      <c r="IO22" s="321">
        <v>0</v>
      </c>
      <c r="IP22" s="321">
        <v>0</v>
      </c>
      <c r="IQ22" s="321">
        <v>0</v>
      </c>
      <c r="IR22" s="321">
        <v>0</v>
      </c>
      <c r="IS22" s="321">
        <v>0</v>
      </c>
      <c r="IT22" s="321">
        <v>0</v>
      </c>
      <c r="IU22" s="321">
        <v>0</v>
      </c>
      <c r="IV22" s="321">
        <v>0</v>
      </c>
      <c r="IW22" s="321">
        <v>0</v>
      </c>
      <c r="IX22" s="321">
        <v>0</v>
      </c>
      <c r="IY22" s="321">
        <v>160</v>
      </c>
      <c r="IZ22" s="321">
        <v>0</v>
      </c>
      <c r="JA22" s="321">
        <v>0</v>
      </c>
      <c r="JB22" s="321">
        <v>0</v>
      </c>
      <c r="JC22" s="321">
        <v>0</v>
      </c>
      <c r="JD22" s="321">
        <v>0</v>
      </c>
      <c r="JE22" s="321">
        <v>0</v>
      </c>
      <c r="JF22" s="321">
        <v>0</v>
      </c>
      <c r="JG22" s="321">
        <v>0</v>
      </c>
      <c r="JH22" s="321">
        <v>0</v>
      </c>
      <c r="JI22" s="321">
        <v>0</v>
      </c>
      <c r="JJ22" s="321">
        <v>0</v>
      </c>
      <c r="JK22" s="321">
        <v>0</v>
      </c>
      <c r="JL22" s="321">
        <v>0</v>
      </c>
      <c r="JM22" s="321">
        <v>0</v>
      </c>
      <c r="JN22" s="321">
        <v>0</v>
      </c>
      <c r="JO22" s="321">
        <v>869398</v>
      </c>
      <c r="JP22" s="321">
        <v>0</v>
      </c>
      <c r="JQ22" s="321">
        <v>0</v>
      </c>
      <c r="JR22" s="321">
        <v>0</v>
      </c>
      <c r="JS22" s="321">
        <v>0</v>
      </c>
      <c r="JT22" s="321">
        <v>0</v>
      </c>
      <c r="JU22" s="321">
        <v>0</v>
      </c>
      <c r="JV22" s="321">
        <v>0</v>
      </c>
      <c r="JW22" s="321">
        <v>0</v>
      </c>
      <c r="JX22" s="321">
        <v>0</v>
      </c>
      <c r="JY22" s="321">
        <v>90472</v>
      </c>
      <c r="JZ22" s="321">
        <v>0</v>
      </c>
      <c r="KA22" s="321">
        <v>0</v>
      </c>
      <c r="KB22" s="321">
        <v>0</v>
      </c>
      <c r="KC22" s="321">
        <v>0</v>
      </c>
      <c r="KD22" s="321">
        <v>0</v>
      </c>
      <c r="KE22" s="321">
        <v>0</v>
      </c>
      <c r="KF22" s="321">
        <v>0</v>
      </c>
      <c r="KG22" s="321">
        <v>2985</v>
      </c>
      <c r="KH22" s="321">
        <v>0</v>
      </c>
      <c r="KI22" s="321">
        <v>0</v>
      </c>
      <c r="KJ22" s="321">
        <v>0</v>
      </c>
      <c r="KK22" s="321">
        <v>0</v>
      </c>
      <c r="KL22" s="321">
        <v>0</v>
      </c>
      <c r="KM22" s="321">
        <v>0</v>
      </c>
      <c r="KN22" s="321">
        <v>0</v>
      </c>
      <c r="KO22" s="321">
        <v>595606</v>
      </c>
      <c r="KP22" s="321">
        <v>4598720</v>
      </c>
      <c r="KQ22" s="321">
        <v>0</v>
      </c>
      <c r="KR22" s="321">
        <v>0</v>
      </c>
      <c r="KS22" s="321">
        <v>0</v>
      </c>
      <c r="KT22" s="321">
        <v>0</v>
      </c>
      <c r="KU22" s="321">
        <v>0</v>
      </c>
      <c r="KV22" s="321">
        <v>0</v>
      </c>
      <c r="KW22" s="321">
        <v>0</v>
      </c>
      <c r="KX22" s="321">
        <v>329009</v>
      </c>
      <c r="KY22" s="321">
        <v>745593</v>
      </c>
      <c r="KZ22" s="321">
        <v>0</v>
      </c>
      <c r="LA22" s="321">
        <v>0</v>
      </c>
      <c r="LB22" s="321">
        <v>0</v>
      </c>
      <c r="LC22" s="321">
        <v>0</v>
      </c>
      <c r="LD22" s="321">
        <v>0</v>
      </c>
      <c r="LE22" s="321">
        <v>0</v>
      </c>
      <c r="LF22" s="321">
        <v>0</v>
      </c>
      <c r="LG22" s="321">
        <v>0</v>
      </c>
      <c r="LH22" s="321">
        <v>0</v>
      </c>
      <c r="LI22" s="321">
        <v>0</v>
      </c>
      <c r="LJ22" s="321">
        <v>0</v>
      </c>
      <c r="LK22" s="321">
        <v>0</v>
      </c>
      <c r="LL22" s="321">
        <v>0</v>
      </c>
      <c r="LM22" s="321">
        <v>0</v>
      </c>
      <c r="LN22" s="321">
        <v>0</v>
      </c>
      <c r="LO22" s="321">
        <v>0</v>
      </c>
      <c r="LP22" s="321">
        <v>301790</v>
      </c>
      <c r="LQ22" s="321">
        <v>944444</v>
      </c>
      <c r="LR22" s="321">
        <v>0</v>
      </c>
      <c r="LS22" s="321">
        <v>0</v>
      </c>
      <c r="LT22" s="321">
        <v>0</v>
      </c>
      <c r="LU22" s="321">
        <v>0</v>
      </c>
      <c r="LV22" s="321">
        <v>0</v>
      </c>
      <c r="LW22" s="321">
        <v>0</v>
      </c>
      <c r="LX22" s="321">
        <v>0</v>
      </c>
      <c r="LY22" s="321">
        <v>0</v>
      </c>
      <c r="LZ22" s="321">
        <v>1409136</v>
      </c>
      <c r="MA22" s="321">
        <v>0</v>
      </c>
      <c r="MB22" s="321">
        <v>0</v>
      </c>
      <c r="MC22" s="321">
        <v>0</v>
      </c>
      <c r="MD22" s="321">
        <v>0</v>
      </c>
      <c r="ME22" s="321">
        <v>0</v>
      </c>
      <c r="MF22" s="321">
        <v>0</v>
      </c>
      <c r="MG22" s="321">
        <v>0</v>
      </c>
      <c r="MH22" s="321">
        <v>6281886</v>
      </c>
      <c r="MI22" s="321">
        <v>5847382</v>
      </c>
      <c r="MJ22" s="321">
        <v>0</v>
      </c>
      <c r="MK22" s="321">
        <v>0</v>
      </c>
      <c r="ML22" s="321">
        <v>0</v>
      </c>
      <c r="MM22" s="321">
        <v>0</v>
      </c>
      <c r="MN22" s="321">
        <v>0</v>
      </c>
      <c r="MO22" s="321">
        <v>0</v>
      </c>
      <c r="MP22" s="321">
        <v>0</v>
      </c>
      <c r="MQ22" s="321">
        <v>116310</v>
      </c>
      <c r="MR22" s="321">
        <v>560927</v>
      </c>
      <c r="MS22" s="321">
        <v>0</v>
      </c>
      <c r="MT22" s="321">
        <v>0</v>
      </c>
      <c r="MU22" s="321">
        <v>0</v>
      </c>
      <c r="MV22" s="321">
        <v>0</v>
      </c>
      <c r="MW22" s="321">
        <v>0</v>
      </c>
      <c r="MX22" s="321">
        <v>0</v>
      </c>
      <c r="MY22" s="321">
        <v>0</v>
      </c>
      <c r="MZ22" s="321">
        <v>0</v>
      </c>
      <c r="NA22" s="321">
        <v>0</v>
      </c>
      <c r="NB22" s="321">
        <v>0</v>
      </c>
      <c r="NC22" s="321">
        <v>0</v>
      </c>
      <c r="ND22" s="321">
        <v>0</v>
      </c>
      <c r="NE22" s="321">
        <v>0</v>
      </c>
      <c r="NF22" s="321">
        <v>0</v>
      </c>
      <c r="NG22" s="321">
        <v>0</v>
      </c>
      <c r="NH22" s="321">
        <v>0</v>
      </c>
      <c r="NI22" s="321">
        <v>0</v>
      </c>
      <c r="NJ22" s="321">
        <v>204854</v>
      </c>
      <c r="NK22" s="321">
        <v>0</v>
      </c>
      <c r="NL22" s="321">
        <v>0</v>
      </c>
      <c r="NM22" s="321">
        <v>0</v>
      </c>
      <c r="NN22" s="321">
        <v>0</v>
      </c>
      <c r="NO22" s="321">
        <v>0</v>
      </c>
      <c r="NP22" s="321">
        <v>0</v>
      </c>
      <c r="NQ22" s="321">
        <v>0</v>
      </c>
      <c r="NR22" s="321">
        <v>0</v>
      </c>
      <c r="NS22" s="321">
        <v>458837</v>
      </c>
      <c r="NT22" s="321">
        <v>0</v>
      </c>
      <c r="NU22" s="321">
        <v>0</v>
      </c>
      <c r="NV22" s="321">
        <v>0</v>
      </c>
      <c r="NW22" s="321">
        <v>0</v>
      </c>
      <c r="NX22" s="321">
        <v>0</v>
      </c>
      <c r="NY22" s="321">
        <v>0</v>
      </c>
      <c r="NZ22" s="321">
        <v>0</v>
      </c>
      <c r="OA22" s="321">
        <v>0</v>
      </c>
      <c r="OB22" s="321">
        <v>0</v>
      </c>
      <c r="OC22" s="321">
        <v>0</v>
      </c>
      <c r="OD22" s="321">
        <v>0</v>
      </c>
      <c r="OE22" s="321">
        <v>0</v>
      </c>
      <c r="OF22" s="321">
        <v>0</v>
      </c>
      <c r="OG22" s="321">
        <v>0</v>
      </c>
      <c r="OH22" s="321">
        <v>0</v>
      </c>
      <c r="OI22" s="321">
        <v>0</v>
      </c>
      <c r="OJ22" s="321">
        <v>0</v>
      </c>
      <c r="OK22" s="321">
        <v>0</v>
      </c>
      <c r="OL22" s="321">
        <v>0</v>
      </c>
      <c r="OM22" s="321">
        <v>0</v>
      </c>
      <c r="ON22" s="321">
        <v>0</v>
      </c>
      <c r="OO22" s="321">
        <v>0</v>
      </c>
      <c r="OP22" s="321">
        <v>0</v>
      </c>
      <c r="OQ22" s="321">
        <v>0</v>
      </c>
      <c r="OR22" s="321">
        <v>0</v>
      </c>
      <c r="OS22" s="321">
        <v>-138486</v>
      </c>
      <c r="OT22" s="321">
        <v>-885809</v>
      </c>
      <c r="OU22" s="321">
        <v>0</v>
      </c>
      <c r="OV22" s="321">
        <v>0</v>
      </c>
      <c r="OW22" s="321">
        <v>0</v>
      </c>
      <c r="OX22" s="321">
        <v>0</v>
      </c>
      <c r="OY22" s="321">
        <v>0</v>
      </c>
      <c r="OZ22" s="321">
        <v>0</v>
      </c>
      <c r="PA22" s="321">
        <v>0</v>
      </c>
      <c r="PB22" s="321">
        <v>0</v>
      </c>
      <c r="PC22" s="321">
        <v>0</v>
      </c>
      <c r="PD22" s="321">
        <v>0</v>
      </c>
      <c r="PE22" s="321">
        <v>0</v>
      </c>
      <c r="PF22" s="321">
        <v>0</v>
      </c>
      <c r="PG22" s="321">
        <v>0</v>
      </c>
      <c r="PH22" s="321">
        <v>0</v>
      </c>
      <c r="PI22" s="321">
        <v>0</v>
      </c>
      <c r="PJ22" s="321">
        <v>0</v>
      </c>
      <c r="PK22" s="321">
        <v>0</v>
      </c>
      <c r="PL22" s="321">
        <v>-528</v>
      </c>
      <c r="PM22" s="321">
        <v>0</v>
      </c>
      <c r="PN22" s="321">
        <v>0</v>
      </c>
      <c r="PO22" s="321">
        <v>0</v>
      </c>
      <c r="PP22" s="321">
        <v>0</v>
      </c>
      <c r="PQ22" s="321">
        <v>0</v>
      </c>
      <c r="PR22" s="321">
        <v>0</v>
      </c>
      <c r="PS22" s="321">
        <v>0</v>
      </c>
      <c r="PT22" s="321">
        <v>0</v>
      </c>
      <c r="PU22" s="321">
        <v>0</v>
      </c>
      <c r="PV22" s="321">
        <v>0</v>
      </c>
      <c r="PW22" s="321">
        <v>0</v>
      </c>
      <c r="PX22" s="321">
        <v>0</v>
      </c>
      <c r="PY22" s="321">
        <v>0</v>
      </c>
      <c r="PZ22" s="321">
        <v>0</v>
      </c>
      <c r="QA22" s="321">
        <v>0</v>
      </c>
      <c r="QB22" s="321">
        <v>0</v>
      </c>
      <c r="QC22" s="321">
        <v>0</v>
      </c>
      <c r="QD22" s="321">
        <v>0</v>
      </c>
      <c r="QE22" s="321">
        <v>0</v>
      </c>
      <c r="QF22" s="321">
        <v>0</v>
      </c>
      <c r="QG22" s="321">
        <v>0</v>
      </c>
      <c r="QH22" s="321">
        <v>0</v>
      </c>
      <c r="QI22" s="321">
        <v>0</v>
      </c>
      <c r="QJ22" s="321">
        <v>0</v>
      </c>
      <c r="QK22" s="321">
        <v>0</v>
      </c>
      <c r="QL22" s="321">
        <v>0</v>
      </c>
      <c r="QM22" s="321">
        <v>0</v>
      </c>
      <c r="QN22" s="321">
        <v>0</v>
      </c>
      <c r="QO22" s="321">
        <v>0</v>
      </c>
      <c r="QP22" s="321">
        <v>0</v>
      </c>
      <c r="QQ22" s="321">
        <v>0</v>
      </c>
      <c r="QR22" s="321">
        <v>0</v>
      </c>
      <c r="QS22" s="321">
        <v>0</v>
      </c>
      <c r="QT22" s="321">
        <v>0</v>
      </c>
      <c r="QU22" s="321">
        <v>0</v>
      </c>
      <c r="QV22" s="321">
        <v>0</v>
      </c>
      <c r="QW22" s="321">
        <v>0</v>
      </c>
      <c r="QX22" s="321">
        <v>0</v>
      </c>
      <c r="QY22" s="321">
        <v>0</v>
      </c>
      <c r="QZ22" s="321">
        <v>0</v>
      </c>
      <c r="RA22" s="321">
        <v>0</v>
      </c>
      <c r="RB22" s="321">
        <v>0</v>
      </c>
      <c r="RC22" s="321">
        <v>-49930</v>
      </c>
      <c r="RD22" s="321">
        <v>0</v>
      </c>
      <c r="RE22" s="321">
        <v>0</v>
      </c>
      <c r="RF22" s="321">
        <v>0</v>
      </c>
      <c r="RG22" s="321">
        <v>0</v>
      </c>
      <c r="RH22" s="321">
        <v>0</v>
      </c>
      <c r="RI22" s="321">
        <v>0</v>
      </c>
      <c r="RJ22" s="321">
        <v>0</v>
      </c>
      <c r="RK22" s="321">
        <v>0</v>
      </c>
      <c r="RL22" s="321">
        <v>0</v>
      </c>
      <c r="RM22" s="321">
        <v>0</v>
      </c>
      <c r="RN22" s="321">
        <v>0</v>
      </c>
      <c r="RO22" s="321">
        <v>0</v>
      </c>
      <c r="RP22" s="321">
        <v>0</v>
      </c>
      <c r="RQ22" s="321">
        <v>0</v>
      </c>
      <c r="RR22" s="321">
        <v>0</v>
      </c>
      <c r="RS22" s="321">
        <v>0</v>
      </c>
      <c r="RT22" s="321">
        <v>0</v>
      </c>
      <c r="RU22" s="321">
        <v>0</v>
      </c>
      <c r="RV22" s="321">
        <v>0</v>
      </c>
      <c r="RW22" s="321">
        <v>0</v>
      </c>
      <c r="RX22" s="321">
        <v>0</v>
      </c>
      <c r="RY22" s="321">
        <v>0</v>
      </c>
      <c r="RZ22" s="321">
        <v>0</v>
      </c>
      <c r="SA22" s="321">
        <v>0</v>
      </c>
      <c r="SB22" s="321">
        <v>0</v>
      </c>
      <c r="SC22" s="321">
        <v>0</v>
      </c>
      <c r="SD22" s="321">
        <v>0</v>
      </c>
      <c r="SE22" s="321">
        <v>0</v>
      </c>
      <c r="SF22" s="321">
        <v>458837</v>
      </c>
      <c r="SG22" s="321">
        <v>0</v>
      </c>
      <c r="SH22" s="321">
        <v>0</v>
      </c>
      <c r="SI22" s="321">
        <v>0</v>
      </c>
      <c r="SJ22" s="321">
        <v>0</v>
      </c>
      <c r="SK22" s="321">
        <v>0</v>
      </c>
      <c r="SL22" s="321">
        <v>0</v>
      </c>
      <c r="SM22" s="321">
        <v>0</v>
      </c>
      <c r="SN22" s="321">
        <v>-14684281</v>
      </c>
      <c r="SO22" s="321">
        <v>0</v>
      </c>
      <c r="SP22" s="321">
        <v>0</v>
      </c>
      <c r="SQ22" s="321">
        <v>0</v>
      </c>
      <c r="SR22" s="321">
        <v>0</v>
      </c>
      <c r="SS22" s="321">
        <v>0</v>
      </c>
      <c r="ST22" s="321">
        <v>0</v>
      </c>
      <c r="SU22" s="321">
        <v>0</v>
      </c>
      <c r="SV22" s="321">
        <v>0</v>
      </c>
      <c r="SW22" s="321">
        <v>0</v>
      </c>
      <c r="SX22" s="321">
        <v>427648</v>
      </c>
      <c r="SY22" s="321">
        <v>31189</v>
      </c>
      <c r="SZ22" s="321">
        <v>0</v>
      </c>
      <c r="TA22" s="321">
        <v>0</v>
      </c>
      <c r="TB22" s="321">
        <v>0</v>
      </c>
      <c r="TC22" s="321">
        <v>0</v>
      </c>
      <c r="TD22" s="321">
        <v>0</v>
      </c>
      <c r="TE22" s="321">
        <v>0</v>
      </c>
      <c r="TF22" s="321">
        <v>0</v>
      </c>
      <c r="TG22" s="321">
        <v>0</v>
      </c>
      <c r="TH22" s="321">
        <v>0</v>
      </c>
      <c r="TI22" s="321">
        <v>0</v>
      </c>
      <c r="TJ22" s="321">
        <v>0</v>
      </c>
      <c r="TK22" s="321">
        <v>0</v>
      </c>
      <c r="TL22" s="321">
        <v>0</v>
      </c>
      <c r="TM22" s="321">
        <v>0</v>
      </c>
      <c r="TN22" s="321">
        <v>0</v>
      </c>
      <c r="TO22" s="321">
        <v>0</v>
      </c>
      <c r="TP22" s="321">
        <v>0</v>
      </c>
      <c r="TQ22" s="321">
        <v>0</v>
      </c>
      <c r="TR22" s="321">
        <v>0</v>
      </c>
      <c r="TS22" s="321">
        <v>5194326</v>
      </c>
      <c r="TT22" s="321">
        <v>1074602</v>
      </c>
      <c r="TU22" s="321">
        <v>0</v>
      </c>
      <c r="TV22" s="321">
        <v>1246234</v>
      </c>
      <c r="TW22" s="321">
        <v>1409136</v>
      </c>
      <c r="TX22" s="321">
        <v>12129268</v>
      </c>
      <c r="TY22" s="321">
        <v>677237</v>
      </c>
      <c r="TZ22" s="321">
        <v>0</v>
      </c>
      <c r="UA22" s="321">
        <v>204854</v>
      </c>
      <c r="UB22" s="321">
        <v>0</v>
      </c>
      <c r="UC22" s="321">
        <v>0</v>
      </c>
      <c r="UD22" s="321">
        <v>0</v>
      </c>
      <c r="UE22" s="321">
        <v>0</v>
      </c>
      <c r="UF22" s="321" t="s">
        <v>1582</v>
      </c>
      <c r="UG22" s="321" t="s">
        <v>1583</v>
      </c>
      <c r="UH22" s="321" t="s">
        <v>1584</v>
      </c>
      <c r="UI22" s="321">
        <v>0</v>
      </c>
    </row>
    <row r="34" spans="1:5" ht="15">
      <c r="B34" s="1253" t="s">
        <v>615</v>
      </c>
      <c r="C34" s="1254"/>
      <c r="D34" s="1254"/>
      <c r="E34" s="1255"/>
    </row>
    <row r="36" spans="1:5" ht="13.8" thickBot="1"/>
    <row r="37" spans="1:5" ht="28.2" thickBot="1">
      <c r="A37" s="239">
        <v>490</v>
      </c>
      <c r="B37" s="239" t="s">
        <v>94</v>
      </c>
      <c r="C37" s="240" t="s">
        <v>314</v>
      </c>
    </row>
    <row r="38" spans="1:5" ht="28.2" thickBot="1">
      <c r="A38" s="218">
        <v>500</v>
      </c>
      <c r="B38" s="219" t="s">
        <v>96</v>
      </c>
      <c r="C38" s="220" t="s">
        <v>316</v>
      </c>
    </row>
    <row r="39" spans="1:5" ht="28.2" thickBot="1">
      <c r="A39" s="218">
        <v>510</v>
      </c>
      <c r="B39" s="219" t="s">
        <v>109</v>
      </c>
      <c r="C39" s="220" t="s">
        <v>318</v>
      </c>
    </row>
    <row r="40" spans="1:5" ht="28.2" thickBot="1">
      <c r="A40" s="218">
        <v>520</v>
      </c>
      <c r="B40" s="219" t="s">
        <v>97</v>
      </c>
      <c r="C40" s="220" t="s">
        <v>320</v>
      </c>
    </row>
    <row r="41" spans="1:5" ht="28.2" thickBot="1">
      <c r="A41" s="218">
        <v>530</v>
      </c>
      <c r="B41" s="219" t="s">
        <v>322</v>
      </c>
      <c r="C41" s="220" t="s">
        <v>323</v>
      </c>
    </row>
    <row r="42" spans="1:5" ht="28.2" thickBot="1">
      <c r="A42" s="218">
        <v>540</v>
      </c>
      <c r="B42" s="219" t="s">
        <v>99</v>
      </c>
      <c r="C42" s="220" t="s">
        <v>325</v>
      </c>
    </row>
    <row r="43" spans="1:5" ht="28.2" thickBot="1">
      <c r="A43" s="218">
        <v>550</v>
      </c>
      <c r="B43" s="219" t="s">
        <v>100</v>
      </c>
      <c r="C43" s="220" t="s">
        <v>327</v>
      </c>
    </row>
  </sheetData>
  <mergeCells count="64">
    <mergeCell ref="B34:E34"/>
    <mergeCell ref="B1:E1"/>
    <mergeCell ref="M3:U3"/>
    <mergeCell ref="V3:AD3"/>
    <mergeCell ref="AE3:AM3"/>
    <mergeCell ref="AN3:AV3"/>
    <mergeCell ref="AW3:BE3"/>
    <mergeCell ref="BF3:BN3"/>
    <mergeCell ref="BO3:BW3"/>
    <mergeCell ref="BX3:CF3"/>
    <mergeCell ref="CG3:CO3"/>
    <mergeCell ref="CP3:CX3"/>
    <mergeCell ref="CY3:DG3"/>
    <mergeCell ref="DH3:DP3"/>
    <mergeCell ref="DQ3:DY3"/>
    <mergeCell ref="DZ3:EH3"/>
    <mergeCell ref="EI3:EQ3"/>
    <mergeCell ref="ER3:EZ3"/>
    <mergeCell ref="FA3:FI3"/>
    <mergeCell ref="FJ3:FR3"/>
    <mergeCell ref="FS3:GA3"/>
    <mergeCell ref="GB3:GJ3"/>
    <mergeCell ref="GK3:GS3"/>
    <mergeCell ref="GT3:HB3"/>
    <mergeCell ref="HC3:HK3"/>
    <mergeCell ref="HL3:HT3"/>
    <mergeCell ref="HU3:IC3"/>
    <mergeCell ref="ID3:IL3"/>
    <mergeCell ref="IM3:IU3"/>
    <mergeCell ref="IV3:JD3"/>
    <mergeCell ref="JE3:JM3"/>
    <mergeCell ref="JN3:JV3"/>
    <mergeCell ref="JW3:KE3"/>
    <mergeCell ref="KF3:KN3"/>
    <mergeCell ref="KO3:KW3"/>
    <mergeCell ref="KX3:LF3"/>
    <mergeCell ref="LG3:LO3"/>
    <mergeCell ref="LP3:LX3"/>
    <mergeCell ref="LY3:MG3"/>
    <mergeCell ref="MH3:MP3"/>
    <mergeCell ref="MQ3:MY3"/>
    <mergeCell ref="MZ3:NH3"/>
    <mergeCell ref="NI3:NQ3"/>
    <mergeCell ref="NR3:NZ3"/>
    <mergeCell ref="OA3:OI3"/>
    <mergeCell ref="OJ3:OR3"/>
    <mergeCell ref="OS3:PA3"/>
    <mergeCell ref="PB3:PJ3"/>
    <mergeCell ref="PK3:PS3"/>
    <mergeCell ref="PT3:QB3"/>
    <mergeCell ref="QC3:QK3"/>
    <mergeCell ref="QL3:QT3"/>
    <mergeCell ref="QU3:RC3"/>
    <mergeCell ref="RD3:RL3"/>
    <mergeCell ref="RM3:RU3"/>
    <mergeCell ref="RV3:SD3"/>
    <mergeCell ref="TS3:UA3"/>
    <mergeCell ref="UB3:UC3"/>
    <mergeCell ref="UF3:UH3"/>
    <mergeCell ref="SE3:SM3"/>
    <mergeCell ref="SQ3:SR3"/>
    <mergeCell ref="SS3:TB3"/>
    <mergeCell ref="TC3:TJ3"/>
    <mergeCell ref="TK3:TR3"/>
  </mergeCells>
  <conditionalFormatting sqref="D22">
    <cfRule type="expression" dxfId="0" priority="2">
      <formula>$D$6="OFB"</formula>
    </cfRule>
  </conditionalFormatting>
  <hyperlinks>
    <hyperlink ref="I1" location="Index!A1" display="Return to Index" xr:uid="{00000000-0004-0000-3F00-000000000000}"/>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O47"/>
  <sheetViews>
    <sheetView showGridLines="0" workbookViewId="0">
      <pane xSplit="3" ySplit="6" topLeftCell="J13" activePane="bottomRight" state="frozen"/>
      <selection activeCell="C82" sqref="C82"/>
      <selection pane="topRight" activeCell="C82" sqref="C82"/>
      <selection pane="bottomLeft" activeCell="C82" sqref="C82"/>
      <selection pane="bottomRight" activeCell="C23" sqref="C23"/>
    </sheetView>
  </sheetViews>
  <sheetFormatPr defaultColWidth="9.109375" defaultRowHeight="13.2"/>
  <cols>
    <col min="1" max="1" width="9" style="291" customWidth="1"/>
    <col min="2" max="2" width="7.88671875" style="291" customWidth="1"/>
    <col min="3" max="3" width="38.6640625" style="258" customWidth="1"/>
    <col min="4" max="8" width="10.6640625" style="259" customWidth="1"/>
    <col min="9" max="9" width="7.33203125" style="258" customWidth="1"/>
    <col min="10" max="10" width="10.6640625" style="263" customWidth="1"/>
    <col min="11" max="11" width="10.109375" style="260" customWidth="1"/>
    <col min="12" max="12" width="11.33203125" style="258" customWidth="1"/>
    <col min="13" max="13" width="9.5546875" style="258" customWidth="1"/>
    <col min="14" max="16384" width="9.109375" style="258"/>
  </cols>
  <sheetData>
    <row r="1" spans="1:15" s="249" customFormat="1" ht="15.6" thickBot="1">
      <c r="A1" s="269"/>
      <c r="B1" s="269"/>
      <c r="C1" s="1256" t="s">
        <v>1610</v>
      </c>
      <c r="D1" s="1256"/>
      <c r="E1" s="1256"/>
      <c r="F1" s="1256"/>
      <c r="G1" s="1256"/>
      <c r="H1" s="1256"/>
      <c r="J1" s="250"/>
      <c r="K1" s="270" t="s">
        <v>1079</v>
      </c>
      <c r="L1" s="2"/>
      <c r="M1" s="2"/>
      <c r="N1" s="287"/>
      <c r="O1" s="2"/>
    </row>
    <row r="2" spans="1:15" s="249" customFormat="1" ht="15">
      <c r="A2" s="269"/>
      <c r="B2" s="269"/>
      <c r="C2" s="1257" t="s">
        <v>1040</v>
      </c>
      <c r="D2" s="1257"/>
      <c r="E2" s="1257"/>
      <c r="F2" s="1257"/>
      <c r="G2" s="1257"/>
      <c r="H2" s="1257"/>
      <c r="J2" s="250"/>
      <c r="K2" s="251"/>
      <c r="L2" s="2"/>
      <c r="M2" s="2"/>
      <c r="N2" s="288" t="s">
        <v>1119</v>
      </c>
      <c r="O2" s="2"/>
    </row>
    <row r="3" spans="1:15" s="252" customFormat="1">
      <c r="A3" s="290"/>
      <c r="B3" s="290"/>
      <c r="C3" s="252" t="s">
        <v>1575</v>
      </c>
      <c r="D3" s="253"/>
      <c r="E3" s="253"/>
      <c r="F3" s="253"/>
      <c r="G3" s="253"/>
      <c r="H3" s="253"/>
      <c r="J3" s="254"/>
      <c r="K3" s="255"/>
      <c r="L3" s="205" t="s">
        <v>1299</v>
      </c>
      <c r="M3"/>
      <c r="N3" s="221"/>
      <c r="O3"/>
    </row>
    <row r="4" spans="1:15" s="252" customFormat="1">
      <c r="A4" s="298" t="s">
        <v>1302</v>
      </c>
      <c r="B4" s="290"/>
      <c r="D4" s="253"/>
      <c r="E4" s="253"/>
      <c r="F4" s="253"/>
      <c r="G4" s="253"/>
      <c r="H4" s="253"/>
      <c r="J4" s="345" t="s">
        <v>1299</v>
      </c>
      <c r="K4" s="255"/>
      <c r="L4" s="1258" t="s">
        <v>1177</v>
      </c>
      <c r="M4" s="1249"/>
      <c r="N4" s="1249"/>
      <c r="O4" s="1250"/>
    </row>
    <row r="5" spans="1:15" s="252" customFormat="1">
      <c r="A5" s="290"/>
      <c r="B5" s="290"/>
      <c r="D5" s="256" t="s">
        <v>1041</v>
      </c>
      <c r="E5" s="256" t="s">
        <v>1042</v>
      </c>
      <c r="F5" s="398" t="s">
        <v>1564</v>
      </c>
      <c r="G5" s="256" t="s">
        <v>1043</v>
      </c>
      <c r="H5" s="256"/>
      <c r="J5" s="322" t="s">
        <v>1261</v>
      </c>
      <c r="K5" s="4"/>
      <c r="L5" s="1259" t="s">
        <v>1120</v>
      </c>
      <c r="M5"/>
      <c r="N5" s="1261" t="s">
        <v>1121</v>
      </c>
      <c r="O5"/>
    </row>
    <row r="6" spans="1:15" s="252" customFormat="1">
      <c r="A6" s="290" t="s">
        <v>1126</v>
      </c>
      <c r="B6" s="290" t="s">
        <v>1125</v>
      </c>
      <c r="D6" s="257" t="s">
        <v>1044</v>
      </c>
      <c r="E6" s="257" t="s">
        <v>1044</v>
      </c>
      <c r="F6" s="399" t="s">
        <v>1044</v>
      </c>
      <c r="G6" s="257" t="s">
        <v>1045</v>
      </c>
      <c r="H6" s="257" t="s">
        <v>1046</v>
      </c>
      <c r="J6" s="322" t="s">
        <v>1262</v>
      </c>
      <c r="K6" s="4"/>
      <c r="L6" s="1260"/>
      <c r="M6" s="177"/>
      <c r="N6" s="1262"/>
      <c r="O6" s="177"/>
    </row>
    <row r="7" spans="1:15">
      <c r="B7" s="378"/>
      <c r="C7" s="346"/>
      <c r="D7" s="346"/>
      <c r="E7" s="346"/>
      <c r="F7" s="346"/>
      <c r="G7" s="346"/>
      <c r="H7" s="346"/>
      <c r="I7" s="346"/>
      <c r="J7" s="254"/>
      <c r="K7" s="255"/>
    </row>
    <row r="8" spans="1:15">
      <c r="A8" s="378"/>
      <c r="B8" s="376">
        <v>23485</v>
      </c>
      <c r="C8" s="346" t="s">
        <v>109</v>
      </c>
      <c r="D8" s="119">
        <v>29463</v>
      </c>
      <c r="E8" s="119">
        <v>16915</v>
      </c>
      <c r="F8" s="119">
        <v>0</v>
      </c>
      <c r="G8" s="119">
        <v>74592</v>
      </c>
      <c r="H8" s="400">
        <v>1628.81</v>
      </c>
      <c r="I8" s="346"/>
      <c r="J8" s="347">
        <f>ROUND((SUM(D8:E8)/30)+(G8/900),2)</f>
        <v>1628.81</v>
      </c>
      <c r="K8" s="293"/>
      <c r="L8" s="294">
        <v>78.870000000000019</v>
      </c>
    </row>
    <row r="9" spans="1:15">
      <c r="A9" s="378"/>
      <c r="B9" s="376">
        <v>23582</v>
      </c>
      <c r="C9" s="346" t="s">
        <v>96</v>
      </c>
      <c r="D9" s="119">
        <v>30891</v>
      </c>
      <c r="E9" s="119">
        <v>12935</v>
      </c>
      <c r="F9" s="119">
        <v>0</v>
      </c>
      <c r="G9" s="119">
        <v>59003</v>
      </c>
      <c r="H9" s="400">
        <v>1526.43</v>
      </c>
      <c r="I9" s="346"/>
      <c r="J9" s="347">
        <f>ROUND((SUM(D9:E9)/30)+(G9/900),2)</f>
        <v>1526.43</v>
      </c>
      <c r="K9" s="293"/>
      <c r="L9" s="294">
        <v>74.825000000000017</v>
      </c>
      <c r="M9" s="367"/>
    </row>
    <row r="10" spans="1:15">
      <c r="A10" s="378"/>
      <c r="B10" s="376">
        <v>36273</v>
      </c>
      <c r="C10" s="346" t="s">
        <v>94</v>
      </c>
      <c r="D10" s="119">
        <v>40640</v>
      </c>
      <c r="E10" s="119">
        <v>38000</v>
      </c>
      <c r="F10" s="119">
        <v>0</v>
      </c>
      <c r="G10" s="119">
        <v>314937</v>
      </c>
      <c r="H10" s="400">
        <v>2971.26</v>
      </c>
      <c r="I10" s="346"/>
      <c r="J10" s="347">
        <f>ROUND((SUM(D10:E10)/30)+(G10/900),2)</f>
        <v>2971.26</v>
      </c>
      <c r="K10" s="397">
        <f>SUM(J8:J10)</f>
        <v>6126.5</v>
      </c>
      <c r="L10" s="294">
        <v>110.01499999999999</v>
      </c>
      <c r="M10" s="294">
        <f>SUM(L8:L10)</f>
        <v>263.71000000000004</v>
      </c>
    </row>
    <row r="11" spans="1:15">
      <c r="A11" s="378"/>
      <c r="B11" s="376"/>
      <c r="C11" s="346"/>
      <c r="D11" s="394"/>
      <c r="E11" s="394"/>
      <c r="F11" s="394"/>
      <c r="G11" s="394"/>
      <c r="H11" s="394"/>
      <c r="I11" s="346"/>
      <c r="J11" s="347"/>
      <c r="K11" s="293"/>
      <c r="L11" s="294"/>
      <c r="M11" s="260"/>
    </row>
    <row r="12" spans="1:15">
      <c r="A12" s="378"/>
      <c r="B12" s="376">
        <v>3634</v>
      </c>
      <c r="C12" s="346" t="s">
        <v>1600</v>
      </c>
      <c r="D12" s="119">
        <v>15129.75</v>
      </c>
      <c r="E12" s="119">
        <v>103731</v>
      </c>
      <c r="F12" s="119">
        <v>0</v>
      </c>
      <c r="G12" s="119">
        <v>0</v>
      </c>
      <c r="H12" s="119">
        <v>3962.0299999999997</v>
      </c>
      <c r="I12" s="346"/>
      <c r="J12" s="347">
        <f t="shared" ref="J12:J17" si="0">ROUND((SUM(D12:E12)/30)+(G12/900),2)</f>
        <v>3962.03</v>
      </c>
      <c r="K12" s="293"/>
      <c r="L12" s="294">
        <v>244.02</v>
      </c>
      <c r="M12" s="260"/>
    </row>
    <row r="13" spans="1:15">
      <c r="A13" s="378"/>
      <c r="B13" s="376">
        <v>9225</v>
      </c>
      <c r="C13" s="346" t="s">
        <v>1601</v>
      </c>
      <c r="D13" s="119">
        <v>36611</v>
      </c>
      <c r="E13" s="119">
        <v>28994</v>
      </c>
      <c r="F13" s="119">
        <v>0</v>
      </c>
      <c r="G13" s="119">
        <v>36950</v>
      </c>
      <c r="H13" s="119">
        <v>2227.89</v>
      </c>
      <c r="I13" s="346"/>
      <c r="J13" s="347">
        <f t="shared" si="0"/>
        <v>2227.89</v>
      </c>
      <c r="K13" s="293"/>
      <c r="L13" s="294">
        <v>110.31500000000003</v>
      </c>
      <c r="M13" s="260"/>
    </row>
    <row r="14" spans="1:15">
      <c r="A14" s="378"/>
      <c r="B14" s="376">
        <v>9932</v>
      </c>
      <c r="C14" s="346" t="s">
        <v>1602</v>
      </c>
      <c r="D14" s="119">
        <v>8024.5</v>
      </c>
      <c r="E14" s="119">
        <v>14505</v>
      </c>
      <c r="F14" s="119">
        <v>0</v>
      </c>
      <c r="G14" s="119">
        <v>4160</v>
      </c>
      <c r="H14" s="119">
        <v>755.61</v>
      </c>
      <c r="I14" s="346"/>
      <c r="J14" s="347">
        <f t="shared" si="0"/>
        <v>755.61</v>
      </c>
      <c r="K14" s="293"/>
      <c r="L14" s="294">
        <v>47.85</v>
      </c>
      <c r="M14" s="260"/>
    </row>
    <row r="15" spans="1:15">
      <c r="A15" s="378"/>
      <c r="B15" s="376">
        <v>33965</v>
      </c>
      <c r="C15" s="346" t="s">
        <v>1603</v>
      </c>
      <c r="D15" s="119">
        <v>2248</v>
      </c>
      <c r="E15" s="119">
        <v>11103</v>
      </c>
      <c r="F15" s="119">
        <v>0</v>
      </c>
      <c r="G15" s="119">
        <v>4120</v>
      </c>
      <c r="H15" s="119">
        <v>449.61</v>
      </c>
      <c r="I15" s="346"/>
      <c r="J15" s="347">
        <f t="shared" si="0"/>
        <v>449.61</v>
      </c>
      <c r="K15" s="293"/>
      <c r="L15" s="294">
        <v>23.704999999999998</v>
      </c>
    </row>
    <row r="16" spans="1:15">
      <c r="A16" s="378"/>
      <c r="B16" s="376">
        <v>133965</v>
      </c>
      <c r="C16" s="346" t="s">
        <v>1604</v>
      </c>
      <c r="D16" s="119">
        <v>92</v>
      </c>
      <c r="E16" s="119">
        <v>4940</v>
      </c>
      <c r="F16" s="119">
        <v>0</v>
      </c>
      <c r="G16" s="119">
        <v>0</v>
      </c>
      <c r="H16" s="119">
        <v>167.73</v>
      </c>
      <c r="I16" s="346"/>
      <c r="J16" s="347">
        <f t="shared" si="0"/>
        <v>167.73</v>
      </c>
      <c r="K16" s="293"/>
      <c r="L16" s="294">
        <v>16.330000000000002</v>
      </c>
      <c r="M16" s="367"/>
    </row>
    <row r="17" spans="1:13">
      <c r="A17" s="378"/>
      <c r="B17" s="376">
        <v>203634</v>
      </c>
      <c r="C17" s="346" t="s">
        <v>1605</v>
      </c>
      <c r="D17" s="119">
        <v>536</v>
      </c>
      <c r="E17" s="119">
        <v>14242</v>
      </c>
      <c r="F17" s="119">
        <v>0</v>
      </c>
      <c r="G17" s="119">
        <v>3440</v>
      </c>
      <c r="H17" s="119">
        <v>496.42</v>
      </c>
      <c r="I17" s="346"/>
      <c r="J17" s="347">
        <f t="shared" si="0"/>
        <v>496.42</v>
      </c>
      <c r="K17" s="397">
        <f>SUM(J12:J17)</f>
        <v>8059.2899999999991</v>
      </c>
      <c r="L17" s="294">
        <v>33.454999999999998</v>
      </c>
      <c r="M17" s="367">
        <f>SUM(L12:L17)</f>
        <v>475.67500000000001</v>
      </c>
    </row>
    <row r="18" spans="1:13">
      <c r="A18" s="378"/>
      <c r="B18" s="376"/>
      <c r="C18" s="346"/>
      <c r="D18" s="381"/>
      <c r="E18" s="381"/>
      <c r="F18" s="381"/>
      <c r="G18" s="381"/>
      <c r="H18" s="381"/>
      <c r="I18" s="346"/>
      <c r="J18" s="347"/>
      <c r="K18" s="293"/>
      <c r="L18" s="294"/>
      <c r="M18" s="367"/>
    </row>
    <row r="19" spans="1:13">
      <c r="B19" s="377" t="s">
        <v>1112</v>
      </c>
      <c r="C19" s="261" t="s">
        <v>1047</v>
      </c>
      <c r="D19" s="379">
        <f>SUM(D8:D18)</f>
        <v>163635.25</v>
      </c>
      <c r="E19" s="379">
        <f t="shared" ref="E19:H19" si="1">SUM(E8:E18)</f>
        <v>245365</v>
      </c>
      <c r="F19" s="379"/>
      <c r="G19" s="379">
        <f t="shared" si="1"/>
        <v>497202</v>
      </c>
      <c r="H19" s="380">
        <f t="shared" si="1"/>
        <v>14185.789999999999</v>
      </c>
      <c r="I19" s="346"/>
      <c r="J19" s="344">
        <f>SUM(J8:J17)</f>
        <v>14185.79</v>
      </c>
      <c r="K19" s="344">
        <f>SUM(K8:K17)</f>
        <v>14185.789999999999</v>
      </c>
      <c r="L19" s="262">
        <f>SUM(L8:L17)</f>
        <v>739.38500000000022</v>
      </c>
      <c r="M19" s="262">
        <f>SUM(M8:M17)</f>
        <v>739.38499999999999</v>
      </c>
    </row>
    <row r="20" spans="1:13" s="264" customFormat="1" ht="12.75" customHeight="1">
      <c r="A20" s="292"/>
      <c r="B20" s="292"/>
      <c r="J20" s="263"/>
      <c r="K20" s="260"/>
      <c r="L20" s="295"/>
    </row>
    <row r="21" spans="1:13">
      <c r="C21" s="8"/>
      <c r="D21" s="8"/>
      <c r="E21" s="4"/>
      <c r="F21" s="4"/>
      <c r="G21" s="22"/>
      <c r="H21" s="22"/>
    </row>
    <row r="22" spans="1:13">
      <c r="C22" s="8"/>
      <c r="D22" s="8"/>
      <c r="E22" s="4"/>
      <c r="F22" s="4"/>
      <c r="G22" s="22"/>
      <c r="H22" s="22"/>
    </row>
    <row r="23" spans="1:13">
      <c r="C23" s="8"/>
      <c r="D23" s="8"/>
      <c r="E23" s="4"/>
      <c r="F23" s="4"/>
      <c r="G23" s="22"/>
      <c r="H23" s="22"/>
    </row>
    <row r="24" spans="1:13" ht="16.5" customHeight="1">
      <c r="C24" s="8"/>
      <c r="D24" s="8"/>
      <c r="E24" s="8"/>
      <c r="F24" s="8"/>
      <c r="G24" s="22"/>
      <c r="H24" s="282"/>
    </row>
    <row r="31" spans="1:13">
      <c r="C31" s="291"/>
      <c r="D31" s="293"/>
      <c r="E31" s="258"/>
      <c r="F31" s="258"/>
    </row>
    <row r="32" spans="1:13">
      <c r="C32" s="291"/>
      <c r="D32" s="293"/>
      <c r="E32" s="258"/>
      <c r="F32" s="258"/>
    </row>
    <row r="33" spans="1:8">
      <c r="C33" s="291"/>
      <c r="D33" s="293"/>
      <c r="E33" s="258"/>
      <c r="F33" s="258"/>
    </row>
    <row r="34" spans="1:8">
      <c r="C34" s="291"/>
      <c r="D34" s="293"/>
      <c r="E34" s="258"/>
      <c r="F34" s="258"/>
    </row>
    <row r="35" spans="1:8" ht="15.6" thickBot="1">
      <c r="A35" s="200">
        <v>490</v>
      </c>
      <c r="B35" s="201" t="s">
        <v>315</v>
      </c>
      <c r="C35" s="199" t="s">
        <v>94</v>
      </c>
      <c r="D35" s="201" t="s">
        <v>315</v>
      </c>
      <c r="E35" s="200" t="s">
        <v>314</v>
      </c>
      <c r="F35" s="198"/>
    </row>
    <row r="36" spans="1:8" ht="15.6" thickBot="1">
      <c r="A36" s="200">
        <v>500</v>
      </c>
      <c r="B36" s="201" t="s">
        <v>317</v>
      </c>
      <c r="C36" s="199" t="s">
        <v>96</v>
      </c>
      <c r="D36" s="201" t="s">
        <v>317</v>
      </c>
      <c r="E36" s="200" t="s">
        <v>316</v>
      </c>
      <c r="F36" s="198"/>
    </row>
    <row r="37" spans="1:8" ht="15.6" thickBot="1">
      <c r="A37" s="200">
        <v>510</v>
      </c>
      <c r="B37" s="201" t="s">
        <v>319</v>
      </c>
      <c r="C37" s="199" t="s">
        <v>109</v>
      </c>
      <c r="D37" s="201" t="s">
        <v>319</v>
      </c>
      <c r="E37" s="200" t="s">
        <v>318</v>
      </c>
      <c r="F37" s="198"/>
    </row>
    <row r="38" spans="1:8" ht="30.6" thickBot="1">
      <c r="A38" s="200">
        <v>520</v>
      </c>
      <c r="B38" s="201" t="s">
        <v>321</v>
      </c>
      <c r="C38" s="199" t="s">
        <v>97</v>
      </c>
      <c r="D38" s="201" t="s">
        <v>321</v>
      </c>
      <c r="E38" s="200" t="s">
        <v>320</v>
      </c>
      <c r="F38" s="198"/>
    </row>
    <row r="39" spans="1:8" ht="30.6" thickBot="1">
      <c r="A39" s="200">
        <v>530</v>
      </c>
      <c r="B39" s="201" t="s">
        <v>324</v>
      </c>
      <c r="C39" s="199" t="s">
        <v>98</v>
      </c>
      <c r="D39" s="201" t="s">
        <v>324</v>
      </c>
      <c r="E39" s="200" t="s">
        <v>323</v>
      </c>
      <c r="F39" s="198"/>
    </row>
    <row r="40" spans="1:8" ht="30.6" thickBot="1">
      <c r="A40" s="200">
        <v>540</v>
      </c>
      <c r="B40" s="201" t="s">
        <v>326</v>
      </c>
      <c r="C40" s="199" t="s">
        <v>99</v>
      </c>
      <c r="D40" s="201" t="s">
        <v>326</v>
      </c>
      <c r="E40" s="200" t="s">
        <v>325</v>
      </c>
      <c r="F40" s="198"/>
    </row>
    <row r="41" spans="1:8" ht="30.6" thickBot="1">
      <c r="A41" s="200">
        <v>550</v>
      </c>
      <c r="B41" s="201" t="s">
        <v>328</v>
      </c>
      <c r="C41" s="199" t="s">
        <v>100</v>
      </c>
      <c r="D41" s="201" t="s">
        <v>328</v>
      </c>
      <c r="E41" s="200" t="s">
        <v>327</v>
      </c>
      <c r="F41" s="198"/>
      <c r="G41" s="22"/>
      <c r="H41" s="282"/>
    </row>
    <row r="42" spans="1:8">
      <c r="C42" s="8"/>
      <c r="D42" s="8"/>
      <c r="E42" s="4"/>
      <c r="F42" s="4"/>
      <c r="G42" s="22"/>
      <c r="H42" s="22"/>
    </row>
    <row r="43" spans="1:8">
      <c r="C43" s="8"/>
      <c r="D43" s="8"/>
      <c r="E43" s="4"/>
      <c r="F43" s="4"/>
      <c r="G43" s="22"/>
      <c r="H43" s="22"/>
    </row>
    <row r="44" spans="1:8">
      <c r="C44" s="8"/>
      <c r="D44" s="8"/>
      <c r="E44" s="4"/>
      <c r="F44" s="4"/>
      <c r="G44" s="22"/>
      <c r="H44" s="22"/>
    </row>
    <row r="45" spans="1:8">
      <c r="C45" s="8"/>
      <c r="D45" s="8"/>
      <c r="E45" s="4"/>
      <c r="F45" s="4"/>
      <c r="G45" s="22"/>
      <c r="H45" s="22"/>
    </row>
    <row r="46" spans="1:8">
      <c r="C46" s="8"/>
      <c r="D46" s="8"/>
      <c r="E46" s="4"/>
      <c r="F46" s="4"/>
      <c r="G46" s="22"/>
      <c r="H46" s="22"/>
    </row>
    <row r="47" spans="1:8">
      <c r="C47" s="8"/>
      <c r="D47" s="8"/>
      <c r="E47" s="4"/>
      <c r="F47" s="4"/>
      <c r="G47" s="22"/>
      <c r="H47" s="22"/>
    </row>
  </sheetData>
  <mergeCells count="5">
    <mergeCell ref="C1:H1"/>
    <mergeCell ref="C2:H2"/>
    <mergeCell ref="L4:O4"/>
    <mergeCell ref="L5:L6"/>
    <mergeCell ref="N5:N6"/>
  </mergeCells>
  <hyperlinks>
    <hyperlink ref="K1" location="Index!A1" display="Return to Index" xr:uid="{00000000-0004-0000-4000-000000000000}"/>
  </hyperlinks>
  <printOptions horizontalCentered="1"/>
  <pageMargins left="0.5" right="0.5" top="0.75" bottom="0.5" header="0.5" footer="0.25"/>
  <pageSetup orientation="portrait" r:id="rId1"/>
  <headerFooter alignWithMargins="0">
    <oddFooter>&amp;L&amp;"Arial,Regular"&amp;9--THECB  12/9/11&amp;R&amp;"Arial,Regular"&amp;9JRHoursFYStateFunded.xls</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J15"/>
  <sheetViews>
    <sheetView showGridLines="0" zoomScale="90" zoomScaleNormal="90" workbookViewId="0">
      <pane ySplit="3" topLeftCell="A4" activePane="bottomLeft" state="frozen"/>
      <selection activeCell="C82" sqref="C82"/>
      <selection pane="bottomLeft" activeCell="L35" sqref="L35"/>
    </sheetView>
  </sheetViews>
  <sheetFormatPr defaultRowHeight="13.2"/>
  <cols>
    <col min="1" max="1" width="9.109375" style="205"/>
    <col min="2" max="2" width="43" customWidth="1"/>
    <col min="3" max="3" width="12.6640625" customWidth="1"/>
    <col min="4" max="4" width="12.44140625" customWidth="1"/>
    <col min="5" max="5" width="14.109375" customWidth="1"/>
    <col min="6" max="6" width="15.6640625" customWidth="1"/>
    <col min="7" max="7" width="12.44140625" customWidth="1"/>
    <col min="8" max="8" width="12.109375" customWidth="1"/>
    <col min="9" max="9" width="12.88671875" customWidth="1"/>
    <col min="10" max="10" width="15.88671875" customWidth="1"/>
  </cols>
  <sheetData>
    <row r="1" spans="1:10" ht="13.8">
      <c r="A1" s="340" t="s">
        <v>1292</v>
      </c>
    </row>
    <row r="3" spans="1:10" ht="33" customHeight="1">
      <c r="D3" s="341" t="s">
        <v>1060</v>
      </c>
      <c r="E3" s="230" t="s">
        <v>1293</v>
      </c>
      <c r="F3" s="230" t="s">
        <v>1294</v>
      </c>
      <c r="G3" s="230" t="s">
        <v>1295</v>
      </c>
      <c r="H3" s="230" t="s">
        <v>1296</v>
      </c>
      <c r="I3" s="230" t="s">
        <v>182</v>
      </c>
      <c r="J3" s="230" t="s">
        <v>1297</v>
      </c>
    </row>
    <row r="4" spans="1:10" ht="13.8" thickBot="1"/>
    <row r="5" spans="1:10" ht="14.4" thickBot="1">
      <c r="A5" s="239">
        <v>490</v>
      </c>
      <c r="B5" s="239" t="s">
        <v>94</v>
      </c>
      <c r="C5" s="240" t="s">
        <v>314</v>
      </c>
      <c r="D5" s="342" t="str">
        <f>'LIT Sum'!$F$74</f>
        <v>Balanced</v>
      </c>
      <c r="E5" s="342" t="str">
        <f>'LIT FGD'!$M$102</f>
        <v>Balanced</v>
      </c>
      <c r="F5" s="205" t="str">
        <f>'LIT FGD'!$L$102</f>
        <v>Balanced</v>
      </c>
      <c r="G5" s="205" t="str">
        <f>'LIT FGD'!$Q$36</f>
        <v>Balanced</v>
      </c>
      <c r="H5" s="205" t="str">
        <f>'LIT FGD'!$R$36</f>
        <v>Balanced</v>
      </c>
      <c r="I5" s="343" t="str">
        <f>'LIT FGD'!$P$70</f>
        <v>Balanced</v>
      </c>
      <c r="J5" s="205" t="str">
        <f>'LIT FGD'!$AB$72</f>
        <v>Balanced</v>
      </c>
    </row>
    <row r="6" spans="1:10" ht="14.4" thickBot="1">
      <c r="A6" s="218">
        <v>500</v>
      </c>
      <c r="B6" s="219" t="s">
        <v>96</v>
      </c>
      <c r="C6" s="220" t="s">
        <v>316</v>
      </c>
      <c r="D6" s="342" t="str">
        <f>'LSCO Sum'!$F$74</f>
        <v>Balanced</v>
      </c>
      <c r="E6" s="342" t="str">
        <f>'LSCO FGD'!$M$102</f>
        <v>Balanced</v>
      </c>
      <c r="F6" s="205" t="str">
        <f>'LSCO FGD'!$L$102</f>
        <v>Balanced</v>
      </c>
      <c r="G6" s="205" t="str">
        <f>'LSCO FGD'!$Q$36</f>
        <v>Balanced</v>
      </c>
      <c r="H6" s="205" t="str">
        <f>'LSCO FGD'!$R$36</f>
        <v>Balanced</v>
      </c>
      <c r="I6" s="343" t="str">
        <f>'LSCO FGD'!$P$70</f>
        <v>Balanced</v>
      </c>
      <c r="J6" s="205" t="str">
        <f>'LSCO FGD'!$AB$72</f>
        <v>Balanced</v>
      </c>
    </row>
    <row r="7" spans="1:10" ht="14.4" thickBot="1">
      <c r="A7" s="218">
        <v>510</v>
      </c>
      <c r="B7" s="219" t="s">
        <v>109</v>
      </c>
      <c r="C7" s="220" t="s">
        <v>318</v>
      </c>
      <c r="D7" s="342" t="str">
        <f>'LSCPA Sum'!$F$74</f>
        <v>Balanced</v>
      </c>
      <c r="E7" s="342" t="str">
        <f>'LSCPA FGD'!$M$102</f>
        <v>Balanced</v>
      </c>
      <c r="F7" s="205" t="str">
        <f>'LSCPA FGD'!$L$102</f>
        <v>Balanced</v>
      </c>
      <c r="G7" s="205" t="str">
        <f>'LSCPA FGD'!$Q$36</f>
        <v>Balanced</v>
      </c>
      <c r="H7" s="205" t="str">
        <f>'LSCPA FGD'!$R$36</f>
        <v>Balanced</v>
      </c>
      <c r="I7" s="343" t="str">
        <f>'LSCPA FGD'!$P$70</f>
        <v>Balanced</v>
      </c>
      <c r="J7" s="205" t="str">
        <f>'LSCPA FGD'!$AB$72</f>
        <v>Balanced</v>
      </c>
    </row>
    <row r="8" spans="1:10" ht="14.4" thickBot="1">
      <c r="A8" s="218">
        <v>520</v>
      </c>
      <c r="B8" s="219" t="s">
        <v>97</v>
      </c>
      <c r="C8" s="220" t="s">
        <v>320</v>
      </c>
      <c r="D8" s="342" t="str">
        <f>'TSTCH Sum'!$F$74</f>
        <v>Balanced</v>
      </c>
      <c r="E8" s="342" t="str">
        <f>'TSTCH FGD'!$M$102</f>
        <v>Balanced</v>
      </c>
      <c r="F8" s="205" t="str">
        <f>'TSTCH FGD'!$L$102</f>
        <v>Balanced</v>
      </c>
      <c r="G8" s="205" t="str">
        <f>'TSTCH FGD'!$Q$36</f>
        <v>Balanced</v>
      </c>
      <c r="H8" s="205" t="str">
        <f>'TSTCH FGD'!$R$36</f>
        <v>Balanced</v>
      </c>
      <c r="I8" s="343" t="str">
        <f>'TSTCH FGD'!$P$70</f>
        <v>Balanced</v>
      </c>
      <c r="J8" s="205" t="str">
        <f>'TSTCH FGD'!$AB$72</f>
        <v>Balanced</v>
      </c>
    </row>
    <row r="9" spans="1:10" ht="16.5" customHeight="1" thickBot="1">
      <c r="A9" s="218">
        <v>530</v>
      </c>
      <c r="B9" s="219" t="s">
        <v>98</v>
      </c>
      <c r="C9" s="220" t="s">
        <v>1298</v>
      </c>
      <c r="D9" s="342" t="str">
        <f>'TSTCWT Sum'!$F$74</f>
        <v>Balanced</v>
      </c>
      <c r="E9" s="342" t="str">
        <f>'TSTCWT FGD'!$M$102</f>
        <v>Balanced</v>
      </c>
      <c r="F9" s="205" t="str">
        <f>'TSTCWT FGD'!$L$102</f>
        <v>Balanced</v>
      </c>
      <c r="G9" s="205" t="str">
        <f>'TSTCWT FGD'!$Q$36</f>
        <v>Balanced</v>
      </c>
      <c r="H9" s="205" t="str">
        <f>'TSTCWT FGD'!$R$36</f>
        <v>Balanced</v>
      </c>
      <c r="I9" s="343" t="str">
        <f>'TSTCWT FGD'!$P$70</f>
        <v>Balanced</v>
      </c>
      <c r="J9" s="205" t="str">
        <f>'TSTCWT FGD'!$AB$72</f>
        <v>Balanced</v>
      </c>
    </row>
    <row r="10" spans="1:10" ht="14.4" thickBot="1">
      <c r="A10" s="218">
        <v>540</v>
      </c>
      <c r="B10" s="219" t="s">
        <v>99</v>
      </c>
      <c r="C10" s="220" t="s">
        <v>325</v>
      </c>
      <c r="D10" s="342" t="str">
        <f>'TSTCM Sum'!$F$74</f>
        <v>Balanced</v>
      </c>
      <c r="E10" s="342" t="str">
        <f>'TSTCM FGD'!$M$102</f>
        <v>Balanced</v>
      </c>
      <c r="F10" s="205" t="str">
        <f>'TSTCM FGD'!$L$102</f>
        <v>Balanced</v>
      </c>
      <c r="G10" s="205" t="str">
        <f>'TSTCM FGD'!$Q$36</f>
        <v>Balanced</v>
      </c>
      <c r="H10" s="205" t="str">
        <f>'TSTCM FGD'!$R$36</f>
        <v>Balanced</v>
      </c>
      <c r="I10" s="343" t="str">
        <f>'TSTCM FGD'!$P$70</f>
        <v>Balanced</v>
      </c>
      <c r="J10" s="205" t="str">
        <f>'TSTCM FGD'!$AB$72</f>
        <v>Balanced</v>
      </c>
    </row>
    <row r="11" spans="1:10" ht="14.4" thickBot="1">
      <c r="A11" s="218">
        <v>550</v>
      </c>
      <c r="B11" s="219" t="s">
        <v>100</v>
      </c>
      <c r="C11" s="220" t="s">
        <v>327</v>
      </c>
      <c r="D11" s="342" t="str">
        <f>'TSTCW Sum'!$F$74</f>
        <v>Balanced</v>
      </c>
      <c r="E11" s="342" t="str">
        <f>'TSTCW FGD'!$M$102</f>
        <v>Balanced</v>
      </c>
      <c r="F11" s="205" t="str">
        <f>'TSTCW FGD'!$L$102</f>
        <v>Balanced</v>
      </c>
      <c r="G11" s="205" t="str">
        <f>'TSTCW FGD'!$Q$36</f>
        <v>Balanced</v>
      </c>
      <c r="H11" s="205" t="str">
        <f>'TSTCW FGD'!$R$36</f>
        <v>Balanced</v>
      </c>
      <c r="I11" s="343" t="str">
        <f>'TSTCW FGD'!$P$70</f>
        <v>Balanced</v>
      </c>
      <c r="J11" s="205" t="str">
        <f>'TSTCW FGD'!$AB$72</f>
        <v>Balanced</v>
      </c>
    </row>
    <row r="12" spans="1:10" ht="15.75" customHeight="1" thickBot="1">
      <c r="A12" s="218">
        <v>552</v>
      </c>
      <c r="B12" s="219" t="s">
        <v>1421</v>
      </c>
      <c r="C12" s="220" t="s">
        <v>1422</v>
      </c>
      <c r="D12" s="342" t="str">
        <f>'TSTCNT Sum'!$F$74</f>
        <v>Balanced</v>
      </c>
      <c r="E12" s="342" t="str">
        <f>'TSTCNT FGD'!$M$102</f>
        <v>Balanced</v>
      </c>
      <c r="F12" s="205" t="str">
        <f>'TSTCNT FGD'!$L$102</f>
        <v>Balanced</v>
      </c>
      <c r="G12" s="205" t="str">
        <f>'TSTCNT FGD'!$Q$36</f>
        <v>Balanced</v>
      </c>
      <c r="H12" s="205" t="str">
        <f>'TSTCNT FGD'!$R$36</f>
        <v>Balanced</v>
      </c>
      <c r="I12" s="343" t="str">
        <f>'TSTCNT FGD'!$P$70</f>
        <v>Balanced</v>
      </c>
      <c r="J12" s="205" t="str">
        <f>'TSTCNT FGD'!$AB$72</f>
        <v>Balanced</v>
      </c>
    </row>
    <row r="13" spans="1:10" ht="14.4" thickBot="1">
      <c r="A13" s="218">
        <v>553</v>
      </c>
      <c r="B13" s="219" t="s">
        <v>1423</v>
      </c>
      <c r="C13" s="220" t="s">
        <v>1424</v>
      </c>
      <c r="D13" s="342" t="str">
        <f>'TSTCFB Sum'!$F$74</f>
        <v>Balanced</v>
      </c>
      <c r="E13" s="342" t="str">
        <f>'TSTCFB FGD'!$M$102</f>
        <v>Balanced</v>
      </c>
      <c r="F13" s="205" t="str">
        <f>'TSTCFB FGD'!$L$102</f>
        <v>Balanced</v>
      </c>
      <c r="G13" s="205" t="str">
        <f>'TSTCFB FGD'!$Q$36</f>
        <v>Balanced</v>
      </c>
      <c r="H13" s="205" t="str">
        <f>'TSTCFB FGD'!$R$36</f>
        <v>Balanced</v>
      </c>
      <c r="I13" s="343" t="str">
        <f>'TSTCFB FGD'!$P$70</f>
        <v>Balanced</v>
      </c>
      <c r="J13" s="205" t="str">
        <f>'TSTCFB FGD'!$AB$72</f>
        <v>Balanced</v>
      </c>
    </row>
    <row r="14" spans="1:10" ht="14.4" thickBot="1">
      <c r="A14" s="218"/>
      <c r="B14" s="219"/>
      <c r="C14" s="220"/>
      <c r="D14" s="342"/>
      <c r="E14" s="342"/>
      <c r="F14" s="205"/>
      <c r="G14" s="205"/>
      <c r="H14" s="205"/>
      <c r="I14" s="343"/>
      <c r="J14" s="205"/>
    </row>
    <row r="15" spans="1:10" ht="16.2" thickBot="1">
      <c r="A15" s="206">
        <f>COUNT(A5:A14)</f>
        <v>9</v>
      </c>
      <c r="B15" s="199"/>
      <c r="C15" s="200"/>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111"/>
  <sheetViews>
    <sheetView showGridLines="0" workbookViewId="0">
      <pane ySplit="7" topLeftCell="A82" activePane="bottomLeft" state="frozen"/>
      <selection activeCell="I90" sqref="I90"/>
      <selection pane="bottomLeft" activeCell="I90" sqref="I90"/>
    </sheetView>
  </sheetViews>
  <sheetFormatPr defaultColWidth="9.109375" defaultRowHeight="13.2" outlineLevelRow="1"/>
  <cols>
    <col min="1" max="2" width="9.109375" style="826"/>
    <col min="3" max="3" width="45.109375" style="826" customWidth="1"/>
    <col min="4" max="4" width="11.33203125" style="826" customWidth="1"/>
    <col min="5" max="5" width="21.44140625" style="826" customWidth="1"/>
    <col min="6" max="6" width="9.109375" style="826"/>
    <col min="7" max="7" width="14.109375" style="826" customWidth="1"/>
    <col min="8" max="8" width="18.109375" style="826" customWidth="1"/>
    <col min="9" max="9" width="9.109375" style="826"/>
    <col min="10" max="10" width="15.109375" style="826" customWidth="1"/>
    <col min="11" max="16384" width="9.109375" style="826"/>
  </cols>
  <sheetData>
    <row r="1" spans="1:5" ht="13.8" thickBot="1">
      <c r="A1" s="825" t="s">
        <v>1179</v>
      </c>
      <c r="B1" s="825" t="s">
        <v>1129</v>
      </c>
      <c r="E1" s="426" t="s">
        <v>1079</v>
      </c>
    </row>
    <row r="2" spans="1:5">
      <c r="A2" s="826" t="s">
        <v>1180</v>
      </c>
    </row>
    <row r="3" spans="1:5">
      <c r="A3" s="826" t="s">
        <v>1181</v>
      </c>
    </row>
    <row r="4" spans="1:5">
      <c r="E4" s="828" t="s">
        <v>1607</v>
      </c>
    </row>
    <row r="6" spans="1:5" ht="26.4">
      <c r="A6" s="855" t="s">
        <v>1031</v>
      </c>
      <c r="B6" s="856" t="s">
        <v>102</v>
      </c>
      <c r="C6" s="1056" t="s">
        <v>176</v>
      </c>
      <c r="D6" s="1057" t="s">
        <v>1182</v>
      </c>
      <c r="E6" s="1058" t="s">
        <v>1152</v>
      </c>
    </row>
    <row r="7" spans="1:5">
      <c r="C7" s="1059"/>
      <c r="D7" s="1060" t="s">
        <v>1183</v>
      </c>
      <c r="E7" s="1061" t="s">
        <v>1273</v>
      </c>
    </row>
    <row r="8" spans="1:5" hidden="1" outlineLevel="1">
      <c r="C8" s="1062" t="s">
        <v>1184</v>
      </c>
      <c r="D8" s="1063">
        <v>228723</v>
      </c>
      <c r="E8" s="846"/>
    </row>
    <row r="9" spans="1:5" hidden="1" outlineLevel="1">
      <c r="C9" s="1064" t="s">
        <v>1185</v>
      </c>
      <c r="D9" s="1063">
        <v>228723</v>
      </c>
    </row>
    <row r="10" spans="1:5" hidden="1" outlineLevel="1">
      <c r="C10" s="1065" t="s">
        <v>1186</v>
      </c>
      <c r="D10" s="1063">
        <v>228723</v>
      </c>
    </row>
    <row r="11" spans="1:5" hidden="1" outlineLevel="1">
      <c r="C11" s="1066" t="s">
        <v>264</v>
      </c>
      <c r="D11" s="1063">
        <v>228723</v>
      </c>
    </row>
    <row r="12" spans="1:5" hidden="1" outlineLevel="1">
      <c r="C12" s="1066" t="s">
        <v>266</v>
      </c>
      <c r="D12" s="1063">
        <v>228723</v>
      </c>
    </row>
    <row r="13" spans="1:5" hidden="1" outlineLevel="1">
      <c r="C13" s="1066" t="s">
        <v>268</v>
      </c>
      <c r="D13" s="1063">
        <v>228723</v>
      </c>
    </row>
    <row r="14" spans="1:5" hidden="1" outlineLevel="1">
      <c r="C14" s="1066" t="s">
        <v>273</v>
      </c>
      <c r="D14" s="1063">
        <v>228723</v>
      </c>
    </row>
    <row r="15" spans="1:5" hidden="1" outlineLevel="1">
      <c r="C15" s="1066" t="s">
        <v>1187</v>
      </c>
      <c r="D15" s="1063">
        <v>228723</v>
      </c>
    </row>
    <row r="16" spans="1:5" hidden="1" outlineLevel="1">
      <c r="C16" s="1066" t="s">
        <v>271</v>
      </c>
      <c r="D16" s="1063">
        <v>228723</v>
      </c>
    </row>
    <row r="17" spans="3:5" hidden="1" outlineLevel="1">
      <c r="C17" s="1067" t="s">
        <v>1188</v>
      </c>
      <c r="D17" s="1063">
        <v>228723</v>
      </c>
    </row>
    <row r="18" spans="3:5" hidden="1" outlineLevel="1">
      <c r="C18" s="1064" t="s">
        <v>1189</v>
      </c>
      <c r="D18" s="1063">
        <v>228723</v>
      </c>
    </row>
    <row r="19" spans="3:5" hidden="1" outlineLevel="1">
      <c r="C19" s="1062" t="s">
        <v>1190</v>
      </c>
      <c r="D19" s="1063">
        <v>229115</v>
      </c>
      <c r="E19" s="846"/>
    </row>
    <row r="20" spans="3:5" hidden="1" outlineLevel="1">
      <c r="C20" s="1062" t="s">
        <v>279</v>
      </c>
      <c r="D20" s="1063">
        <v>225511</v>
      </c>
      <c r="E20" s="846"/>
    </row>
    <row r="21" spans="3:5" hidden="1" outlineLevel="1">
      <c r="C21" s="1062" t="s">
        <v>302</v>
      </c>
      <c r="D21" s="1063">
        <v>227216</v>
      </c>
      <c r="E21" s="846"/>
    </row>
    <row r="22" spans="3:5" hidden="1" outlineLevel="1">
      <c r="C22" s="1062" t="s">
        <v>1191</v>
      </c>
      <c r="D22" s="1063">
        <v>228769</v>
      </c>
      <c r="E22" s="846"/>
    </row>
    <row r="23" spans="3:5" hidden="1" outlineLevel="1">
      <c r="C23" s="1062" t="s">
        <v>1192</v>
      </c>
      <c r="D23" s="1063">
        <v>228778</v>
      </c>
      <c r="E23" s="846"/>
    </row>
    <row r="24" spans="3:5" hidden="1" outlineLevel="1">
      <c r="C24" s="1062" t="s">
        <v>1193</v>
      </c>
      <c r="D24" s="1063">
        <v>228787</v>
      </c>
      <c r="E24" s="846"/>
    </row>
    <row r="25" spans="3:5" hidden="1" outlineLevel="1">
      <c r="C25" s="1068" t="s">
        <v>312</v>
      </c>
      <c r="D25" s="1063">
        <v>229179</v>
      </c>
      <c r="E25" s="846"/>
    </row>
    <row r="26" spans="3:5" hidden="1" outlineLevel="1">
      <c r="C26" s="1062" t="s">
        <v>1194</v>
      </c>
      <c r="D26" s="1063">
        <v>228796</v>
      </c>
      <c r="E26" s="846"/>
    </row>
    <row r="27" spans="3:5" hidden="1" outlineLevel="1">
      <c r="C27" s="1068" t="s">
        <v>1195</v>
      </c>
      <c r="D27" s="1069">
        <v>229027</v>
      </c>
      <c r="E27" s="846"/>
    </row>
    <row r="28" spans="3:5" hidden="1" outlineLevel="1">
      <c r="C28" s="1062" t="s">
        <v>298</v>
      </c>
      <c r="D28" s="1063">
        <v>222831</v>
      </c>
      <c r="E28" s="846"/>
    </row>
    <row r="29" spans="3:5" hidden="1" outlineLevel="1">
      <c r="C29" s="1062" t="s">
        <v>1196</v>
      </c>
      <c r="D29" s="1063">
        <v>226091</v>
      </c>
      <c r="E29" s="846"/>
    </row>
    <row r="30" spans="3:5" hidden="1" outlineLevel="1">
      <c r="C30" s="1062" t="s">
        <v>1197</v>
      </c>
      <c r="D30" s="1063">
        <v>226833</v>
      </c>
      <c r="E30" s="846"/>
    </row>
    <row r="31" spans="3:5" hidden="1" outlineLevel="1">
      <c r="C31" s="1062" t="s">
        <v>1169</v>
      </c>
      <c r="D31" s="1063">
        <v>227526</v>
      </c>
      <c r="E31" s="846"/>
    </row>
    <row r="32" spans="3:5" hidden="1" outlineLevel="1">
      <c r="C32" s="1062" t="s">
        <v>1198</v>
      </c>
      <c r="D32" s="1063">
        <v>227881</v>
      </c>
      <c r="E32" s="846"/>
    </row>
    <row r="33" spans="3:5" hidden="1" outlineLevel="1">
      <c r="C33" s="1062" t="s">
        <v>308</v>
      </c>
      <c r="D33" s="1063">
        <v>228431</v>
      </c>
      <c r="E33" s="846"/>
    </row>
    <row r="34" spans="3:5" hidden="1" outlineLevel="1">
      <c r="C34" s="1062" t="s">
        <v>1199</v>
      </c>
      <c r="D34" s="1063">
        <v>228501</v>
      </c>
      <c r="E34" s="846"/>
    </row>
    <row r="35" spans="3:5" hidden="1" outlineLevel="1">
      <c r="C35" s="1062" t="s">
        <v>1200</v>
      </c>
      <c r="D35" s="1063">
        <v>228529</v>
      </c>
      <c r="E35" s="846"/>
    </row>
    <row r="36" spans="3:5" hidden="1" outlineLevel="1">
      <c r="C36" s="1068" t="s">
        <v>253</v>
      </c>
      <c r="D36" s="1069">
        <v>226152</v>
      </c>
      <c r="E36" s="846"/>
    </row>
    <row r="37" spans="3:5" hidden="1" outlineLevel="1">
      <c r="C37" s="1062" t="s">
        <v>1201</v>
      </c>
      <c r="D37" s="1063">
        <v>224554</v>
      </c>
      <c r="E37" s="846"/>
    </row>
    <row r="38" spans="3:5" hidden="1" outlineLevel="1">
      <c r="C38" s="1062" t="s">
        <v>1202</v>
      </c>
      <c r="D38" s="1063">
        <v>224147</v>
      </c>
      <c r="E38" s="846"/>
    </row>
    <row r="39" spans="3:5" hidden="1" outlineLevel="1">
      <c r="C39" s="1062" t="s">
        <v>1203</v>
      </c>
      <c r="D39" s="1063">
        <v>228705</v>
      </c>
      <c r="E39" s="846"/>
    </row>
    <row r="40" spans="3:5" hidden="1" outlineLevel="1">
      <c r="C40" s="1062" t="s">
        <v>1204</v>
      </c>
      <c r="D40" s="1063">
        <v>229063</v>
      </c>
      <c r="E40" s="846"/>
    </row>
    <row r="41" spans="3:5" hidden="1" outlineLevel="1">
      <c r="C41" s="1062" t="s">
        <v>290</v>
      </c>
      <c r="D41" s="1063">
        <v>228459</v>
      </c>
      <c r="E41" s="846"/>
    </row>
    <row r="42" spans="3:5" hidden="1" outlineLevel="1">
      <c r="C42" s="1062" t="s">
        <v>1205</v>
      </c>
      <c r="D42" s="1063">
        <v>225414</v>
      </c>
      <c r="E42" s="846"/>
    </row>
    <row r="43" spans="3:5" hidden="1" outlineLevel="1">
      <c r="C43" s="1068" t="s">
        <v>1206</v>
      </c>
      <c r="D43" s="1063">
        <v>227377</v>
      </c>
      <c r="E43" s="846"/>
    </row>
    <row r="44" spans="3:5" hidden="1" outlineLevel="1">
      <c r="C44" s="1062" t="s">
        <v>1207</v>
      </c>
      <c r="D44" s="1063">
        <v>228802</v>
      </c>
      <c r="E44" s="846"/>
    </row>
    <row r="45" spans="3:5" hidden="1" outlineLevel="1">
      <c r="C45" s="1068" t="s">
        <v>1208</v>
      </c>
      <c r="D45" s="1063">
        <v>229018</v>
      </c>
      <c r="E45" s="846"/>
    </row>
    <row r="46" spans="3:5" hidden="1" outlineLevel="1">
      <c r="C46" s="1062" t="s">
        <v>1209</v>
      </c>
      <c r="D46" s="1063">
        <v>227368</v>
      </c>
      <c r="E46" s="846"/>
    </row>
    <row r="47" spans="3:5" hidden="1" outlineLevel="1">
      <c r="C47" s="1062" t="s">
        <v>255</v>
      </c>
      <c r="D47" s="1063">
        <v>229814</v>
      </c>
      <c r="E47" s="846"/>
    </row>
    <row r="48" spans="3:5" hidden="1" outlineLevel="1">
      <c r="C48" s="1062" t="s">
        <v>1210</v>
      </c>
      <c r="D48" s="1063">
        <v>224545</v>
      </c>
      <c r="E48" s="846"/>
    </row>
    <row r="49" spans="3:5" hidden="1" outlineLevel="1">
      <c r="C49" s="1068" t="s">
        <v>1211</v>
      </c>
      <c r="D49" s="1069">
        <v>225502</v>
      </c>
      <c r="E49" s="846"/>
    </row>
    <row r="50" spans="3:5" hidden="1" outlineLevel="1">
      <c r="C50" s="1062" t="s">
        <v>1212</v>
      </c>
      <c r="D50" s="1063">
        <v>227924</v>
      </c>
      <c r="E50" s="846"/>
    </row>
    <row r="51" spans="3:5" hidden="1" outlineLevel="1">
      <c r="C51" s="1062" t="s">
        <v>1213</v>
      </c>
      <c r="D51" s="1063">
        <v>225432</v>
      </c>
      <c r="E51" s="846"/>
    </row>
    <row r="52" spans="3:5" hidden="1" outlineLevel="1">
      <c r="C52" s="1062" t="s">
        <v>244</v>
      </c>
      <c r="D52" s="1063">
        <v>228714</v>
      </c>
      <c r="E52" s="846"/>
    </row>
    <row r="53" spans="3:5" hidden="1" outlineLevel="1">
      <c r="C53" s="1070" t="s">
        <v>1214</v>
      </c>
      <c r="D53" s="1069">
        <v>223506</v>
      </c>
      <c r="E53" s="846"/>
    </row>
    <row r="54" spans="3:5" hidden="1" outlineLevel="1">
      <c r="C54" s="1070" t="s">
        <v>1215</v>
      </c>
      <c r="D54" s="1069">
        <v>226806</v>
      </c>
      <c r="E54" s="846"/>
    </row>
    <row r="55" spans="3:5" hidden="1" outlineLevel="1">
      <c r="C55" s="1070" t="s">
        <v>1216</v>
      </c>
      <c r="D55" s="1071">
        <v>409315</v>
      </c>
      <c r="E55" s="846"/>
    </row>
    <row r="56" spans="3:5" hidden="1" outlineLevel="1">
      <c r="C56" s="1062" t="s">
        <v>1217</v>
      </c>
      <c r="D56" s="1063">
        <v>222576</v>
      </c>
      <c r="E56" s="846"/>
    </row>
    <row r="57" spans="3:5" hidden="1" outlineLevel="1">
      <c r="C57" s="1062" t="s">
        <v>1218</v>
      </c>
      <c r="D57" s="1063">
        <v>222992</v>
      </c>
      <c r="E57" s="846"/>
    </row>
    <row r="58" spans="3:5" hidden="1" outlineLevel="1">
      <c r="C58" s="1062" t="s">
        <v>1219</v>
      </c>
      <c r="D58" s="1063">
        <v>223427</v>
      </c>
    </row>
    <row r="59" spans="3:5" hidden="1" outlineLevel="1">
      <c r="C59" s="1072" t="s">
        <v>1220</v>
      </c>
      <c r="D59" s="1063">
        <v>223524</v>
      </c>
    </row>
    <row r="60" spans="3:5" hidden="1" outlineLevel="1">
      <c r="C60" s="1062" t="s">
        <v>1221</v>
      </c>
      <c r="D60" s="1063">
        <v>223816</v>
      </c>
    </row>
    <row r="61" spans="3:5" hidden="1" outlineLevel="1">
      <c r="C61" s="1062" t="s">
        <v>1222</v>
      </c>
      <c r="D61" s="1063">
        <v>247834</v>
      </c>
    </row>
    <row r="62" spans="3:5" hidden="1" outlineLevel="1">
      <c r="C62" s="1062" t="s">
        <v>1223</v>
      </c>
      <c r="D62" s="1063">
        <v>224350</v>
      </c>
    </row>
    <row r="63" spans="3:5" hidden="1" outlineLevel="1">
      <c r="C63" s="1072" t="s">
        <v>1224</v>
      </c>
      <c r="D63" s="1063">
        <v>224572</v>
      </c>
    </row>
    <row r="64" spans="3:5" hidden="1" outlineLevel="1">
      <c r="C64" s="1072" t="s">
        <v>1225</v>
      </c>
      <c r="D64" s="1063">
        <v>224615</v>
      </c>
    </row>
    <row r="65" spans="3:4" hidden="1" outlineLevel="1">
      <c r="C65" s="1062" t="s">
        <v>1226</v>
      </c>
      <c r="D65" s="1063">
        <v>224642</v>
      </c>
    </row>
    <row r="66" spans="3:4" hidden="1" outlineLevel="1">
      <c r="C66" s="1062" t="s">
        <v>1227</v>
      </c>
      <c r="D66" s="1063">
        <v>225423</v>
      </c>
    </row>
    <row r="67" spans="3:4" hidden="1" outlineLevel="1">
      <c r="C67" s="1068" t="s">
        <v>1228</v>
      </c>
      <c r="D67" s="1063">
        <v>226019</v>
      </c>
    </row>
    <row r="68" spans="3:4" hidden="1" outlineLevel="1">
      <c r="C68" s="1062" t="s">
        <v>1229</v>
      </c>
      <c r="D68" s="1063">
        <v>226134</v>
      </c>
    </row>
    <row r="69" spans="3:4" hidden="1" outlineLevel="1">
      <c r="C69" s="1068" t="s">
        <v>1230</v>
      </c>
      <c r="D69" s="1069">
        <v>227182</v>
      </c>
    </row>
    <row r="70" spans="3:4" hidden="1" outlineLevel="1">
      <c r="C70" s="1062" t="s">
        <v>1231</v>
      </c>
      <c r="D70" s="1063">
        <v>226578</v>
      </c>
    </row>
    <row r="71" spans="3:4" hidden="1" outlineLevel="1">
      <c r="C71" s="1062" t="s">
        <v>1232</v>
      </c>
      <c r="D71" s="1063">
        <v>227146</v>
      </c>
    </row>
    <row r="72" spans="3:4" hidden="1" outlineLevel="1">
      <c r="C72" s="1070" t="s">
        <v>1233</v>
      </c>
      <c r="D72" s="1063">
        <v>224110</v>
      </c>
    </row>
    <row r="73" spans="3:4" hidden="1" outlineLevel="1">
      <c r="C73" s="1072" t="s">
        <v>1234</v>
      </c>
      <c r="D73" s="1063">
        <v>227191</v>
      </c>
    </row>
    <row r="74" spans="3:4" hidden="1" outlineLevel="1">
      <c r="C74" s="1073" t="s">
        <v>1235</v>
      </c>
      <c r="D74" s="1063">
        <v>420398</v>
      </c>
    </row>
    <row r="75" spans="3:4" hidden="1" outlineLevel="1">
      <c r="C75" s="1073" t="s">
        <v>1236</v>
      </c>
      <c r="D75" s="1063">
        <v>246354</v>
      </c>
    </row>
    <row r="76" spans="3:4" hidden="1" outlineLevel="1">
      <c r="C76" s="1072" t="s">
        <v>1237</v>
      </c>
      <c r="D76" s="1063">
        <v>227766</v>
      </c>
    </row>
    <row r="77" spans="3:4" hidden="1" outlineLevel="1">
      <c r="C77" s="1073" t="s">
        <v>1238</v>
      </c>
      <c r="D77" s="1063">
        <v>227924</v>
      </c>
    </row>
    <row r="78" spans="3:4" hidden="1" outlineLevel="1">
      <c r="C78" s="1062" t="s">
        <v>1239</v>
      </c>
      <c r="D78" s="1063">
        <v>227979</v>
      </c>
    </row>
    <row r="79" spans="3:4" hidden="1" outlineLevel="1">
      <c r="C79" s="1062" t="s">
        <v>1240</v>
      </c>
      <c r="D79" s="1063">
        <v>228158</v>
      </c>
    </row>
    <row r="80" spans="3:4" hidden="1" outlineLevel="1">
      <c r="C80" s="1073" t="s">
        <v>1241</v>
      </c>
      <c r="D80" s="1063">
        <v>227854</v>
      </c>
    </row>
    <row r="81" spans="1:10" hidden="1" outlineLevel="1">
      <c r="C81" s="1062" t="s">
        <v>1242</v>
      </c>
      <c r="D81" s="1063">
        <v>228547</v>
      </c>
    </row>
    <row r="82" spans="1:10" ht="0.75" customHeight="1" outlineLevel="1">
      <c r="C82" s="1062" t="s">
        <v>1243</v>
      </c>
      <c r="D82" s="1063">
        <v>229072</v>
      </c>
    </row>
    <row r="84" spans="1:10">
      <c r="A84" s="436">
        <v>490</v>
      </c>
      <c r="B84" s="833">
        <v>36273</v>
      </c>
      <c r="C84" s="1062" t="s">
        <v>94</v>
      </c>
      <c r="D84" s="1063">
        <v>441760</v>
      </c>
      <c r="E84" s="846">
        <f>'LIT FGD'!D$44+'LIT FGD'!E$44</f>
        <v>4494454</v>
      </c>
      <c r="G84" s="424"/>
      <c r="J84" s="837"/>
    </row>
    <row r="85" spans="1:10">
      <c r="A85" s="436">
        <v>500</v>
      </c>
      <c r="B85" s="833">
        <v>23582</v>
      </c>
      <c r="C85" s="1062" t="s">
        <v>96</v>
      </c>
      <c r="D85" s="1063">
        <v>226107</v>
      </c>
      <c r="E85" s="846">
        <f>'LSCO FGD'!D$44+'LSCO FGD'!E$44</f>
        <v>4054195</v>
      </c>
      <c r="J85" s="837"/>
    </row>
    <row r="86" spans="1:10">
      <c r="A86" s="436">
        <v>510</v>
      </c>
      <c r="B86" s="833">
        <v>23485</v>
      </c>
      <c r="C86" s="1074" t="s">
        <v>109</v>
      </c>
      <c r="D86" s="1063">
        <v>226116</v>
      </c>
      <c r="E86" s="846">
        <f>'LSCPA FGD'!D$44+'LSCPA FGD'!E$44</f>
        <v>4216820</v>
      </c>
      <c r="G86" s="424"/>
      <c r="J86" s="837"/>
    </row>
    <row r="87" spans="1:10">
      <c r="A87" s="436">
        <v>520</v>
      </c>
      <c r="B87" s="833">
        <v>9225</v>
      </c>
      <c r="C87" s="1062" t="s">
        <v>111</v>
      </c>
      <c r="D87" s="1063">
        <v>229319</v>
      </c>
      <c r="E87" s="846">
        <f>'TSTCH FGD'!D$44+'TSTCH FGD'!E$44</f>
        <v>8105224</v>
      </c>
      <c r="G87" s="424"/>
      <c r="J87" s="837"/>
    </row>
    <row r="88" spans="1:10">
      <c r="A88" s="436">
        <v>530</v>
      </c>
      <c r="B88" s="833">
        <v>9932</v>
      </c>
      <c r="C88" s="1062" t="s">
        <v>1301</v>
      </c>
      <c r="D88" s="1063">
        <v>229328</v>
      </c>
      <c r="E88" s="846">
        <f>'TSTCWT FGD'!D$44+'TSTCWT FGD'!E$44</f>
        <v>2796495</v>
      </c>
      <c r="G88" s="424"/>
      <c r="J88" s="837"/>
    </row>
    <row r="89" spans="1:10">
      <c r="A89" s="436">
        <v>540</v>
      </c>
      <c r="B89" s="833">
        <v>33965</v>
      </c>
      <c r="C89" s="1062" t="s">
        <v>110</v>
      </c>
      <c r="D89" s="1063">
        <v>408394</v>
      </c>
      <c r="E89" s="846">
        <f>'TSTCM FGD'!D$44+'TSTCM FGD'!E$44</f>
        <v>2144116</v>
      </c>
      <c r="G89" s="424"/>
      <c r="J89" s="837"/>
    </row>
    <row r="90" spans="1:10">
      <c r="A90" s="436">
        <v>550</v>
      </c>
      <c r="B90" s="833">
        <v>3634</v>
      </c>
      <c r="C90" s="1068" t="s">
        <v>112</v>
      </c>
      <c r="D90" s="1063">
        <v>228680</v>
      </c>
      <c r="E90" s="846">
        <f>'TSTCW FGD'!D$44+'TSTCW FGD'!E$44</f>
        <v>14351562</v>
      </c>
      <c r="G90" s="424"/>
      <c r="J90" s="837"/>
    </row>
    <row r="91" spans="1:10">
      <c r="A91" s="436">
        <v>552</v>
      </c>
      <c r="B91" s="833">
        <v>133965</v>
      </c>
      <c r="C91" s="1068" t="s">
        <v>1425</v>
      </c>
      <c r="D91" s="1063">
        <v>133965</v>
      </c>
      <c r="E91" s="846">
        <f>'TSTCNT FGD'!D$44+'TSTCNT FGD'!E$44</f>
        <v>743329</v>
      </c>
      <c r="G91" s="424"/>
      <c r="J91" s="837"/>
    </row>
    <row r="92" spans="1:10">
      <c r="A92" s="436">
        <v>553</v>
      </c>
      <c r="B92" s="833">
        <v>203634</v>
      </c>
      <c r="C92" s="1068" t="s">
        <v>1426</v>
      </c>
      <c r="D92" s="1063">
        <v>203634</v>
      </c>
      <c r="E92" s="846">
        <f>'TSTCFB FGD'!D$44+'TSTCFB FGD'!E$44</f>
        <v>2256743</v>
      </c>
      <c r="G92" s="424"/>
      <c r="J92" s="837"/>
    </row>
    <row r="93" spans="1:10">
      <c r="A93" s="436"/>
      <c r="B93" s="837"/>
      <c r="C93" s="1068"/>
      <c r="D93" s="1063"/>
      <c r="E93" s="841"/>
      <c r="G93" s="424"/>
      <c r="J93" s="837"/>
    </row>
    <row r="94" spans="1:10">
      <c r="E94" s="846">
        <f>SUM(E84:E93)</f>
        <v>43162938</v>
      </c>
    </row>
    <row r="96" spans="1:10">
      <c r="C96" s="826" t="s">
        <v>1244</v>
      </c>
      <c r="E96" s="846">
        <f>'Smmy LIT-TSTC FGD'!D323+'Smmy LIT-TSTC FGD'!E323</f>
        <v>43162938</v>
      </c>
    </row>
    <row r="97" spans="1:10">
      <c r="C97" s="826" t="s">
        <v>145</v>
      </c>
      <c r="E97" s="846">
        <f>E96-E94</f>
        <v>0</v>
      </c>
    </row>
    <row r="99" spans="1:10" ht="39.6">
      <c r="E99" s="827"/>
      <c r="G99" s="847" t="s">
        <v>1274</v>
      </c>
      <c r="H99" s="847" t="s">
        <v>1275</v>
      </c>
      <c r="I99" s="428"/>
    </row>
    <row r="100" spans="1:10" s="428" customFormat="1">
      <c r="A100" s="467" t="s">
        <v>1612</v>
      </c>
      <c r="B100" s="467"/>
    </row>
    <row r="101" spans="1:10" s="428" customFormat="1" hidden="1">
      <c r="C101" s="428" t="s">
        <v>1271</v>
      </c>
      <c r="E101" s="458">
        <f>'Smmy LIT-TSTC FGD'!D131+'Smmy LIT-TSTC FGD'!E131</f>
        <v>68305045</v>
      </c>
      <c r="G101" s="458">
        <f>E101</f>
        <v>68305045</v>
      </c>
    </row>
    <row r="102" spans="1:10" s="428" customFormat="1" hidden="1">
      <c r="C102" s="428" t="s">
        <v>1309</v>
      </c>
      <c r="E102" s="458">
        <f>'Smmy LIT-TSTC FGD'!D191+'Smmy LIT-TSTC FGD'!E191</f>
        <v>36896224</v>
      </c>
      <c r="H102" s="458">
        <f>E101-E102</f>
        <v>31408821</v>
      </c>
      <c r="I102" s="826"/>
    </row>
    <row r="103" spans="1:10" s="428" customFormat="1" hidden="1">
      <c r="I103" s="826"/>
    </row>
    <row r="104" spans="1:10" s="428" customFormat="1" hidden="1">
      <c r="C104" s="428" t="s">
        <v>1272</v>
      </c>
      <c r="E104" s="458">
        <f>'Smmy LIT-TSTC FGD'!D252+'Smmy LIT-TSTC FGD'!E252</f>
        <v>9617534</v>
      </c>
      <c r="G104" s="458">
        <f>E104</f>
        <v>9617534</v>
      </c>
      <c r="I104" s="826"/>
    </row>
    <row r="105" spans="1:10" s="428" customFormat="1" hidden="1">
      <c r="C105" s="428" t="s">
        <v>1252</v>
      </c>
      <c r="E105" s="458">
        <f>'Smmy LIT-TSTC FGD'!D312+'Smmy LIT-TSTC FGD'!E312</f>
        <v>6266714</v>
      </c>
      <c r="H105" s="512">
        <f>E104-E105</f>
        <v>3350820</v>
      </c>
      <c r="I105" s="826"/>
    </row>
    <row r="106" spans="1:10" s="428" customFormat="1" ht="13.8" hidden="1" thickBot="1">
      <c r="C106" s="467" t="s">
        <v>1059</v>
      </c>
      <c r="E106" s="458">
        <f>E105+E102-E96</f>
        <v>0</v>
      </c>
      <c r="G106" s="1075">
        <f>SUM(G101:G105)</f>
        <v>77922579</v>
      </c>
      <c r="H106" s="1075">
        <f>SUM(H102:H105)</f>
        <v>34759641</v>
      </c>
      <c r="I106" s="826"/>
      <c r="J106" s="428" t="s">
        <v>1276</v>
      </c>
    </row>
    <row r="107" spans="1:10" hidden="1"/>
    <row r="108" spans="1:10" hidden="1">
      <c r="C108" s="826" t="s">
        <v>1562</v>
      </c>
      <c r="E108" s="458">
        <f>'Smmy LIT-TSTC FGD'!F252</f>
        <v>1053375</v>
      </c>
      <c r="G108" s="458">
        <f>E108</f>
        <v>1053375</v>
      </c>
      <c r="J108" s="826" t="s">
        <v>1593</v>
      </c>
    </row>
    <row r="109" spans="1:10" hidden="1">
      <c r="C109" s="826" t="s">
        <v>1563</v>
      </c>
      <c r="E109" s="458">
        <f>'Smmy LIT-TSTC FGD'!F312</f>
        <v>720255</v>
      </c>
      <c r="H109" s="846">
        <f>E108-E109</f>
        <v>333120</v>
      </c>
    </row>
    <row r="110" spans="1:10" hidden="1"/>
    <row r="111" spans="1:10" hidden="1">
      <c r="G111" s="826" t="s">
        <v>1270</v>
      </c>
    </row>
  </sheetData>
  <hyperlinks>
    <hyperlink ref="E1" location="Index!A1" display="Return to Index" xr:uid="{00000000-0004-0000-0100-000000000000}"/>
  </hyperlinks>
  <pageMargins left="0.7" right="0.7" top="0.75" bottom="0.75" header="0.3" footer="0.3"/>
  <pageSetup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7C80"/>
    <pageSetUpPr fitToPage="1"/>
  </sheetPr>
  <dimension ref="A1:S779"/>
  <sheetViews>
    <sheetView showGridLines="0" zoomScale="85" zoomScaleNormal="85" workbookViewId="0">
      <pane xSplit="5" ySplit="10" topLeftCell="I11" activePane="bottomRight" state="frozen"/>
      <selection activeCell="C82" sqref="C82"/>
      <selection pane="topRight" activeCell="C82" sqref="C82"/>
      <selection pane="bottomLeft" activeCell="C82" sqref="C82"/>
      <selection pane="bottomRight" activeCell="H2" sqref="H2"/>
    </sheetView>
  </sheetViews>
  <sheetFormatPr defaultColWidth="9.109375" defaultRowHeight="13.2"/>
  <cols>
    <col min="1" max="1" width="7.88671875" style="8" customWidth="1"/>
    <col min="2" max="2" width="4.109375" style="8" customWidth="1"/>
    <col min="3" max="3" width="7.33203125" style="4" customWidth="1"/>
    <col min="4" max="4" width="6.6640625" style="4" customWidth="1"/>
    <col min="5" max="5" width="30.88671875" style="4" customWidth="1"/>
    <col min="6" max="6" width="13.5546875" style="38" customWidth="1"/>
    <col min="7" max="7" width="14.5546875" style="4" customWidth="1"/>
    <col min="8" max="8" width="13.33203125" style="38" customWidth="1"/>
    <col min="9" max="9" width="13.44140625" style="4" customWidth="1"/>
    <col min="10" max="10" width="11.33203125" style="4" customWidth="1"/>
    <col min="11" max="11" width="13.33203125" style="4" customWidth="1"/>
    <col min="12" max="12" width="17" style="4" customWidth="1"/>
    <col min="13" max="13" width="17.6640625" style="4" customWidth="1"/>
    <col min="14" max="14" width="15.44140625" style="4" customWidth="1"/>
    <col min="15" max="15" width="13.33203125" style="8" customWidth="1"/>
    <col min="16" max="16" width="13.33203125" style="4" customWidth="1"/>
    <col min="17" max="17" width="16.88671875" style="4" customWidth="1"/>
    <col min="18" max="18" width="20.109375" style="4" customWidth="1"/>
    <col min="19" max="19" width="16.44140625" style="4" customWidth="1"/>
    <col min="20" max="20" width="26" style="4" customWidth="1"/>
    <col min="21" max="16384" width="9.109375" style="4"/>
  </cols>
  <sheetData>
    <row r="1" spans="1:19" ht="13.8" thickBot="1">
      <c r="F1" s="15"/>
      <c r="H1" s="16" t="s">
        <v>640</v>
      </c>
      <c r="I1" s="15"/>
      <c r="M1" s="270" t="s">
        <v>1079</v>
      </c>
    </row>
    <row r="2" spans="1:19">
      <c r="F2" s="15"/>
      <c r="H2" s="16" t="s">
        <v>1570</v>
      </c>
      <c r="I2" s="15"/>
    </row>
    <row r="3" spans="1:19">
      <c r="F3" s="15"/>
      <c r="H3" s="16" t="s">
        <v>1594</v>
      </c>
      <c r="I3" s="15"/>
    </row>
    <row r="4" spans="1:19">
      <c r="B4" s="242" t="s">
        <v>1027</v>
      </c>
      <c r="F4" s="15"/>
      <c r="H4" s="15"/>
      <c r="I4" s="15"/>
    </row>
    <row r="5" spans="1:19">
      <c r="C5" s="98"/>
      <c r="F5" s="15"/>
      <c r="H5" s="15"/>
      <c r="I5" s="15"/>
    </row>
    <row r="6" spans="1:19">
      <c r="C6" s="98"/>
      <c r="F6" s="15"/>
      <c r="H6" s="15"/>
      <c r="I6" s="15"/>
    </row>
    <row r="7" spans="1:19">
      <c r="A7" s="8" t="s">
        <v>1022</v>
      </c>
      <c r="C7" s="98"/>
      <c r="F7" s="15"/>
      <c r="H7" s="15"/>
      <c r="I7" s="15"/>
    </row>
    <row r="8" spans="1:19">
      <c r="A8" s="8" t="s">
        <v>1028</v>
      </c>
      <c r="C8" s="98"/>
      <c r="F8" s="4"/>
      <c r="H8" s="4"/>
    </row>
    <row r="9" spans="1:19" ht="15.75" customHeight="1">
      <c r="A9" s="8" t="s">
        <v>1026</v>
      </c>
      <c r="C9" s="98"/>
      <c r="D9" s="4" t="s">
        <v>1571</v>
      </c>
      <c r="F9" s="1134" t="s">
        <v>682</v>
      </c>
      <c r="G9" s="1135"/>
      <c r="H9" s="1134" t="s">
        <v>1029</v>
      </c>
      <c r="I9" s="1135"/>
      <c r="J9" s="1134" t="s">
        <v>1030</v>
      </c>
      <c r="K9" s="1135"/>
      <c r="Q9" s="1136" t="s">
        <v>645</v>
      </c>
      <c r="R9" s="1137"/>
      <c r="S9" s="1138"/>
    </row>
    <row r="10" spans="1:19" s="21" customFormat="1" ht="51.75" customHeight="1">
      <c r="A10" s="241" t="s">
        <v>1031</v>
      </c>
      <c r="B10" s="241"/>
      <c r="C10" s="14" t="s">
        <v>102</v>
      </c>
      <c r="D10" s="14" t="s">
        <v>103</v>
      </c>
      <c r="E10" s="14"/>
      <c r="F10" s="243" t="s">
        <v>1037</v>
      </c>
      <c r="G10" s="243" t="s">
        <v>1036</v>
      </c>
      <c r="H10" s="243" t="s">
        <v>1032</v>
      </c>
      <c r="I10" s="243" t="s">
        <v>1033</v>
      </c>
      <c r="J10" s="243" t="s">
        <v>1032</v>
      </c>
      <c r="K10" s="208" t="s">
        <v>660</v>
      </c>
      <c r="L10" s="244" t="s">
        <v>1034</v>
      </c>
      <c r="M10" s="244" t="s">
        <v>1035</v>
      </c>
      <c r="N10" s="207" t="s">
        <v>186</v>
      </c>
      <c r="O10" s="245"/>
      <c r="Q10" s="209" t="s">
        <v>221</v>
      </c>
      <c r="R10" s="210" t="s">
        <v>618</v>
      </c>
      <c r="S10" s="209" t="s">
        <v>619</v>
      </c>
    </row>
    <row r="11" spans="1:19" ht="12.75" customHeight="1">
      <c r="A11" s="8">
        <v>490</v>
      </c>
      <c r="C11" s="338">
        <v>36273</v>
      </c>
      <c r="D11" s="8" t="str">
        <f t="shared" ref="D11:D19" si="0">$D$9</f>
        <v>FY 21</v>
      </c>
      <c r="E11" s="4" t="s">
        <v>94</v>
      </c>
      <c r="F11" s="9">
        <f>'LIT FGD'!$W$21</f>
        <v>4781874</v>
      </c>
      <c r="G11" s="10">
        <f>'LIT FGD'!$W$22</f>
        <v>4056841</v>
      </c>
      <c r="H11" s="9">
        <f>'LIT FGD'!$W$27</f>
        <v>124761</v>
      </c>
      <c r="I11" s="9">
        <f>'LIT FGD'!$W$30</f>
        <v>603264</v>
      </c>
      <c r="J11" s="9">
        <f>'LIT FGD'!$W$35</f>
        <v>404069</v>
      </c>
      <c r="K11" s="9">
        <f>'LIT FGD'!$W$38</f>
        <v>0</v>
      </c>
      <c r="L11" s="9">
        <f>'LIT FGD'!$W$43</f>
        <v>0</v>
      </c>
      <c r="M11" s="9">
        <f>'LIT FGD'!$W$47</f>
        <v>0</v>
      </c>
      <c r="N11" s="9">
        <f>'LIT FGD'!$X$49</f>
        <v>9242784</v>
      </c>
      <c r="O11" s="246" t="str">
        <f t="shared" ref="O11:O16" si="1">IF((F11+G11+J11+K11+L11-M11)&lt;&gt;N11,"Error","Balanced")</f>
        <v>Balanced</v>
      </c>
      <c r="Q11" s="15" t="str">
        <f>'LSCPA FGD'!$O$92</f>
        <v>Shelley Cowart</v>
      </c>
      <c r="R11" s="15" t="str">
        <f>'LSCPA FGD'!$Q$92</f>
        <v>(409)984-6137</v>
      </c>
      <c r="S11" s="15" t="str">
        <f>'LSCPA FGD'!$T$92</f>
        <v>cowartsr@lamarpa.edu</v>
      </c>
    </row>
    <row r="12" spans="1:19">
      <c r="A12" s="8">
        <v>500</v>
      </c>
      <c r="C12" s="338">
        <v>23582</v>
      </c>
      <c r="D12" s="8" t="str">
        <f t="shared" si="0"/>
        <v>FY 21</v>
      </c>
      <c r="E12" s="4" t="s">
        <v>96</v>
      </c>
      <c r="F12" s="156">
        <f>'LSCO FGD'!$W$21</f>
        <v>4277712</v>
      </c>
      <c r="G12" s="156">
        <f>'LSCO FGD'!$W$22</f>
        <v>2366251</v>
      </c>
      <c r="H12" s="156">
        <f>'LSCO FGD'!$W$27</f>
        <v>173625</v>
      </c>
      <c r="I12" s="156">
        <f>'LSCO FGD'!$W$30</f>
        <v>0</v>
      </c>
      <c r="J12" s="10">
        <f>'LSCO FGD'!$W$35</f>
        <v>1689928</v>
      </c>
      <c r="K12" s="10">
        <f>'LSCO FGD'!$W$38</f>
        <v>0</v>
      </c>
      <c r="L12" s="10">
        <f>'LSCO FGD'!$W$43</f>
        <v>0</v>
      </c>
      <c r="M12" s="10">
        <f>'LSCO FGD'!$W$47</f>
        <v>0</v>
      </c>
      <c r="N12" s="10">
        <f>'LSCO FGD'!$X$49</f>
        <v>8333891</v>
      </c>
      <c r="O12" s="246" t="str">
        <f t="shared" si="1"/>
        <v>Balanced</v>
      </c>
      <c r="Q12" s="15" t="str">
        <f>'LSCO FGD'!$O$92</f>
        <v>Jamie Oltz</v>
      </c>
      <c r="R12" s="15" t="str">
        <f>'LSCO FGD'!$Q$92</f>
        <v>409-882-3356</v>
      </c>
      <c r="S12" s="15" t="str">
        <f>'LSCO FGD'!$T$92</f>
        <v>Jamie.Oltz@lsco.edu</v>
      </c>
    </row>
    <row r="13" spans="1:19">
      <c r="A13" s="8">
        <v>510</v>
      </c>
      <c r="C13" s="338">
        <v>23485</v>
      </c>
      <c r="D13" s="8" t="str">
        <f t="shared" si="0"/>
        <v>FY 21</v>
      </c>
      <c r="E13" s="4" t="s">
        <v>109</v>
      </c>
      <c r="F13" s="10">
        <f>'LSCPA FGD'!$W$21</f>
        <v>4426138</v>
      </c>
      <c r="G13" s="10">
        <f>'LSCPA FGD'!$W$22</f>
        <v>1482367</v>
      </c>
      <c r="H13" s="10">
        <f>'LSCPA FGD'!$W$27</f>
        <v>196412</v>
      </c>
      <c r="I13" s="10">
        <f>'LSCPA FGD'!$W$30</f>
        <v>0</v>
      </c>
      <c r="J13" s="10">
        <f>'LSCPA FGD'!$W$35</f>
        <v>328231</v>
      </c>
      <c r="K13" s="10">
        <f>'LSCPA FGD'!$W$38</f>
        <v>0</v>
      </c>
      <c r="L13" s="10">
        <f>'LSCPA FGD'!$W$43</f>
        <v>0</v>
      </c>
      <c r="M13" s="10">
        <f>'LSCPA FGD'!$W$47</f>
        <v>0</v>
      </c>
      <c r="N13" s="10">
        <f>'LSCPA FGD'!$X$49</f>
        <v>6236736</v>
      </c>
      <c r="O13" s="246" t="str">
        <f t="shared" si="1"/>
        <v>Balanced</v>
      </c>
      <c r="Q13" s="15" t="str">
        <f>'TSTCM FGD'!$O$92</f>
        <v>Anju Motwani</v>
      </c>
      <c r="R13" s="15" t="str">
        <f>'TSTCM FGD'!$Q$92</f>
        <v>352-871-1084</v>
      </c>
      <c r="S13" s="15" t="str">
        <f>'TSTCM FGD'!$T$92</f>
        <v>anju.motwani@tstc.edu</v>
      </c>
    </row>
    <row r="14" spans="1:19">
      <c r="A14" s="8">
        <v>520</v>
      </c>
      <c r="C14" s="338">
        <v>9225</v>
      </c>
      <c r="D14" s="8" t="str">
        <f t="shared" si="0"/>
        <v>FY 21</v>
      </c>
      <c r="E14" s="4" t="s">
        <v>111</v>
      </c>
      <c r="F14" s="10">
        <f>'TSTCH FGD'!$W$21</f>
        <v>8105224</v>
      </c>
      <c r="G14" s="10">
        <f>'TSTCH FGD'!$W$22</f>
        <v>4108608</v>
      </c>
      <c r="H14" s="10">
        <f>'TSTCH FGD'!$W$27</f>
        <v>160651</v>
      </c>
      <c r="I14" s="10">
        <f>'TSTCH FGD'!$W$30</f>
        <v>506730</v>
      </c>
      <c r="J14" s="10">
        <f>'TSTCH FGD'!$W$35</f>
        <v>8301</v>
      </c>
      <c r="K14" s="10">
        <f>'TSTCH FGD'!$W$38</f>
        <v>0</v>
      </c>
      <c r="L14" s="10">
        <f>'TSTCH FGD'!$W$43</f>
        <v>0</v>
      </c>
      <c r="M14" s="10">
        <f>'TSTCH FGD'!$W$47</f>
        <v>0</v>
      </c>
      <c r="N14" s="10">
        <f>'TSTCH FGD'!$X$49</f>
        <v>12222133</v>
      </c>
      <c r="O14" s="246" t="str">
        <f t="shared" si="1"/>
        <v>Balanced</v>
      </c>
      <c r="Q14" s="15" t="str">
        <f>'LIT FGD'!$O$92</f>
        <v>Alicia Placette</v>
      </c>
      <c r="R14" s="15" t="str">
        <f>'LIT FGD'!$Q$92</f>
        <v>409.839.2025</v>
      </c>
      <c r="S14" s="15" t="str">
        <f>'LIT FGD'!$T$92</f>
        <v>aaplacette@lit.edu</v>
      </c>
    </row>
    <row r="15" spans="1:19">
      <c r="A15" s="8">
        <v>530</v>
      </c>
      <c r="C15" s="338">
        <v>9932</v>
      </c>
      <c r="D15" s="8" t="str">
        <f t="shared" si="0"/>
        <v>FY 21</v>
      </c>
      <c r="E15" s="4" t="s">
        <v>1301</v>
      </c>
      <c r="F15" s="10">
        <f>'TSTCWT FGD'!$W$21</f>
        <v>2796495</v>
      </c>
      <c r="G15" s="10">
        <f>'TSTCWT FGD'!$W$22</f>
        <v>2207601</v>
      </c>
      <c r="H15" s="10">
        <f>'TSTCWT FGD'!$W$27</f>
        <v>122337</v>
      </c>
      <c r="I15" s="10">
        <f>'TSTCWT FGD'!$W$30</f>
        <v>285046</v>
      </c>
      <c r="J15" s="10">
        <f>'TSTCWT FGD'!$W$35</f>
        <v>25506</v>
      </c>
      <c r="K15" s="10">
        <f>'TSTCWT FGD'!$W$38</f>
        <v>0</v>
      </c>
      <c r="L15" s="10">
        <f>'TSTCWT FGD'!$W$43</f>
        <v>0</v>
      </c>
      <c r="M15" s="10">
        <f>'TSTCWT FGD'!$W$47</f>
        <v>0</v>
      </c>
      <c r="N15" s="10">
        <f>'TSTCWT FGD'!$X$49</f>
        <v>5029602</v>
      </c>
      <c r="O15" s="246" t="str">
        <f t="shared" si="1"/>
        <v>Balanced</v>
      </c>
      <c r="Q15" s="15" t="str">
        <f>'TSTCH FGD'!$O$92</f>
        <v>Anju Motwani</v>
      </c>
      <c r="R15" s="15" t="str">
        <f>'TSTCH FGD'!$Q$92</f>
        <v>352-871-1084</v>
      </c>
      <c r="S15" s="15" t="str">
        <f>'TSTCH FGD'!$T$92</f>
        <v>anju.motwani@tstc.edu</v>
      </c>
    </row>
    <row r="16" spans="1:19">
      <c r="A16" s="8">
        <v>540</v>
      </c>
      <c r="C16" s="338">
        <v>33965</v>
      </c>
      <c r="D16" s="8" t="str">
        <f t="shared" si="0"/>
        <v>FY 21</v>
      </c>
      <c r="E16" s="4" t="s">
        <v>110</v>
      </c>
      <c r="F16" s="10">
        <f>'TSTCM FGD'!$W$21</f>
        <v>2144116</v>
      </c>
      <c r="G16" s="10">
        <f>'TSTCM FGD'!$W$22</f>
        <v>1454922</v>
      </c>
      <c r="H16" s="10">
        <f>'TSTCM FGD'!$W$27</f>
        <v>63181</v>
      </c>
      <c r="I16" s="10">
        <f>'TSTCM FGD'!$W$30</f>
        <v>173422</v>
      </c>
      <c r="J16" s="10">
        <f>'TSTCM FGD'!$W$35</f>
        <v>34510</v>
      </c>
      <c r="K16" s="10">
        <f>'TSTCM FGD'!$W$38</f>
        <v>0</v>
      </c>
      <c r="L16" s="10">
        <f>'TSTCM FGD'!$W$43</f>
        <v>0</v>
      </c>
      <c r="M16" s="10">
        <f>'TSTCM FGD'!$W$47</f>
        <v>0</v>
      </c>
      <c r="N16" s="10">
        <f>'TSTCM FGD'!$X$49</f>
        <v>3633548</v>
      </c>
      <c r="O16" s="246" t="str">
        <f t="shared" si="1"/>
        <v>Balanced</v>
      </c>
      <c r="Q16" s="15" t="str">
        <f>'TSTCWT FGD'!$O$92</f>
        <v>Anju Motwani</v>
      </c>
      <c r="R16" s="15" t="str">
        <f>'TSTCWT FGD'!$Q$92</f>
        <v>352-871-1084</v>
      </c>
      <c r="S16" s="15" t="str">
        <f>'TSTCWT FGD'!$T$92</f>
        <v>anju.motwani@tstc.edu</v>
      </c>
    </row>
    <row r="17" spans="1:19">
      <c r="A17" s="8">
        <v>550</v>
      </c>
      <c r="C17" s="338">
        <v>3634</v>
      </c>
      <c r="D17" s="8" t="str">
        <f t="shared" si="0"/>
        <v>FY 21</v>
      </c>
      <c r="E17" s="4" t="s">
        <v>112</v>
      </c>
      <c r="F17" s="10">
        <f>'TSTCW FGD'!$W$21</f>
        <v>14351562</v>
      </c>
      <c r="G17" s="10">
        <f>'TSTCW FGD'!$W$22</f>
        <v>16993468</v>
      </c>
      <c r="H17" s="10">
        <f>'TSTCW FGD'!$W$27</f>
        <v>270667</v>
      </c>
      <c r="I17" s="10">
        <f>'TSTCW FGD'!$W$30</f>
        <v>943135</v>
      </c>
      <c r="J17" s="10">
        <f>'TSTCW FGD'!$W$35</f>
        <v>100050</v>
      </c>
      <c r="K17" s="10">
        <f>'TSTCW FGD'!$W$38</f>
        <v>0</v>
      </c>
      <c r="L17" s="10">
        <f>'TSTCW FGD'!$W$43</f>
        <v>0</v>
      </c>
      <c r="M17" s="10">
        <f>'TSTCW FGD'!$W$47</f>
        <v>0</v>
      </c>
      <c r="N17" s="10">
        <f>'TSTCW FGD'!$X$49</f>
        <v>31445080</v>
      </c>
      <c r="O17" s="246" t="str">
        <f t="shared" ref="O17" si="2">IF((F17+G17+J17+K17+L17-M17)&lt;&gt;N17,"Error","Balanced")</f>
        <v>Balanced</v>
      </c>
      <c r="Q17" s="15" t="str">
        <f>'TSTCW FGD'!$O$92</f>
        <v>Anju Motwani</v>
      </c>
      <c r="R17" s="15" t="str">
        <f>'TSTCW FGD'!$Q$92</f>
        <v>352-871-1084</v>
      </c>
      <c r="S17" s="15" t="str">
        <f>'TSTCW FGD'!$T$92</f>
        <v>anju.motwani@tstc.edu</v>
      </c>
    </row>
    <row r="18" spans="1:19">
      <c r="A18" s="8">
        <v>552</v>
      </c>
      <c r="C18" s="327">
        <v>133965</v>
      </c>
      <c r="D18" s="8" t="str">
        <f t="shared" si="0"/>
        <v>FY 21</v>
      </c>
      <c r="E18" s="4" t="s">
        <v>1425</v>
      </c>
      <c r="F18" s="10">
        <f>'TSTCNT FGD'!$W$21</f>
        <v>743329</v>
      </c>
      <c r="G18" s="10">
        <f>'TSTCNT FGD'!$W$22</f>
        <v>719640</v>
      </c>
      <c r="H18" s="10">
        <f>'TSTCNT FGD'!$W$27</f>
        <v>4438</v>
      </c>
      <c r="I18" s="10">
        <f>'TSTCNT FGD'!$W$30</f>
        <v>90587</v>
      </c>
      <c r="J18" s="10">
        <f>'TSTCNT FGD'!$W$35</f>
        <v>4930</v>
      </c>
      <c r="K18" s="10">
        <f>'TSTCNT FGD'!$W$38</f>
        <v>0</v>
      </c>
      <c r="L18" s="10">
        <f>'TSTCNT FGD'!$W$43</f>
        <v>0</v>
      </c>
      <c r="M18" s="10">
        <f>'TSTCNT FGD'!$W$47</f>
        <v>0</v>
      </c>
      <c r="N18" s="10">
        <f>'TSTCNT FGD'!$X$49</f>
        <v>1467899</v>
      </c>
      <c r="O18" s="246" t="str">
        <f t="shared" ref="O18:O19" si="3">IF((F18+G18+J18+K18+L18-M18)&lt;&gt;N18,"Error","Balanced")</f>
        <v>Balanced</v>
      </c>
      <c r="Q18" s="15" t="str">
        <f>'TSTCNT FGD'!$O$92</f>
        <v>Anju Motwani</v>
      </c>
      <c r="R18" s="15" t="str">
        <f>'TSTCNT FGD'!$Q$92</f>
        <v>352-871-1084</v>
      </c>
      <c r="S18" s="15" t="str">
        <f>'TSTCNT FGD'!$T$92</f>
        <v>anju.motwani@tstc.edu</v>
      </c>
    </row>
    <row r="19" spans="1:19">
      <c r="A19" s="8">
        <v>553</v>
      </c>
      <c r="C19" s="327">
        <v>203634</v>
      </c>
      <c r="D19" s="8" t="str">
        <f t="shared" si="0"/>
        <v>FY 21</v>
      </c>
      <c r="E19" s="4" t="s">
        <v>1426</v>
      </c>
      <c r="F19" s="10">
        <f>'TSTCFB FGD'!$W$21</f>
        <v>2256743</v>
      </c>
      <c r="G19" s="10">
        <f>'TSTCFB FGD'!$W$22</f>
        <v>1703063</v>
      </c>
      <c r="H19" s="10">
        <f>'TSTCFB FGD'!$W$27</f>
        <v>54895</v>
      </c>
      <c r="I19" s="10">
        <f>'TSTCFB FGD'!$W$30</f>
        <v>143924</v>
      </c>
      <c r="J19" s="10">
        <f>'TSTCFB FGD'!$W$35</f>
        <v>3938</v>
      </c>
      <c r="K19" s="10">
        <f>'TSTCFB FGD'!$W$38</f>
        <v>6831</v>
      </c>
      <c r="L19" s="10">
        <f>'TSTCFB FGD'!$W$43</f>
        <v>0</v>
      </c>
      <c r="M19" s="10">
        <f>'TSTCFB FGD'!$W$47</f>
        <v>0</v>
      </c>
      <c r="N19" s="10">
        <f>'TSTCFB FGD'!$X$49</f>
        <v>3970575</v>
      </c>
      <c r="O19" s="246" t="str">
        <f t="shared" si="3"/>
        <v>Balanced</v>
      </c>
      <c r="Q19" s="15" t="str">
        <f>'TSTCFB FGD'!$O$92</f>
        <v>Anju Motwani</v>
      </c>
      <c r="R19" s="15" t="str">
        <f>'TSTCFB FGD'!$Q$92</f>
        <v>352-871-1084</v>
      </c>
      <c r="S19" s="15" t="str">
        <f>'TSTCFB FGD'!$T$92</f>
        <v>anju.motwani@tstc.edu</v>
      </c>
    </row>
    <row r="20" spans="1:19">
      <c r="C20" s="338"/>
      <c r="D20" s="8"/>
      <c r="F20" s="10"/>
      <c r="G20" s="10"/>
      <c r="H20" s="10"/>
      <c r="I20" s="10"/>
      <c r="J20" s="10"/>
      <c r="K20" s="10"/>
      <c r="L20" s="10"/>
      <c r="M20" s="10"/>
      <c r="N20" s="10"/>
      <c r="O20" s="246"/>
      <c r="Q20" s="15"/>
      <c r="R20" s="15"/>
      <c r="S20" s="15"/>
    </row>
    <row r="21" spans="1:19" ht="13.8" thickBot="1">
      <c r="A21" s="27"/>
      <c r="B21" s="27"/>
      <c r="C21" s="27">
        <v>445566</v>
      </c>
      <c r="D21" s="27">
        <f>COUNTA(D11:D20)</f>
        <v>9</v>
      </c>
      <c r="E21" s="28" t="s">
        <v>113</v>
      </c>
      <c r="F21" s="30">
        <f t="shared" ref="F21:N21" si="4">SUM(F11:F20)</f>
        <v>43883193</v>
      </c>
      <c r="G21" s="247">
        <f t="shared" si="4"/>
        <v>35092761</v>
      </c>
      <c r="H21" s="30">
        <f t="shared" si="4"/>
        <v>1170967</v>
      </c>
      <c r="I21" s="30">
        <f t="shared" si="4"/>
        <v>2746108</v>
      </c>
      <c r="J21" s="30">
        <f t="shared" si="4"/>
        <v>2599463</v>
      </c>
      <c r="K21" s="30">
        <f t="shared" si="4"/>
        <v>6831</v>
      </c>
      <c r="L21" s="30">
        <f t="shared" si="4"/>
        <v>0</v>
      </c>
      <c r="M21" s="30">
        <f t="shared" si="4"/>
        <v>0</v>
      </c>
      <c r="N21" s="30">
        <f t="shared" si="4"/>
        <v>81582248</v>
      </c>
      <c r="Q21" s="211"/>
      <c r="R21" s="211"/>
      <c r="S21" s="211"/>
    </row>
    <row r="22" spans="1:19" ht="13.8" thickTop="1">
      <c r="A22" s="33"/>
      <c r="B22" s="33"/>
      <c r="C22" s="15"/>
      <c r="D22" s="15"/>
      <c r="E22" s="15"/>
      <c r="F22" s="15"/>
      <c r="G22" s="15"/>
      <c r="H22" s="15"/>
      <c r="I22" s="15"/>
      <c r="J22" s="15"/>
      <c r="K22" s="15"/>
      <c r="L22" s="15"/>
      <c r="M22" s="15"/>
      <c r="N22" s="15"/>
      <c r="O22" s="33"/>
    </row>
    <row r="23" spans="1:19" s="15" customFormat="1">
      <c r="A23" s="33"/>
      <c r="B23" s="33"/>
      <c r="D23" s="15" t="s">
        <v>1396</v>
      </c>
      <c r="O23" s="33"/>
    </row>
    <row r="24" spans="1:19" s="15" customFormat="1">
      <c r="A24" s="33"/>
      <c r="B24" s="33"/>
      <c r="O24" s="33"/>
    </row>
    <row r="25" spans="1:19" s="15" customFormat="1">
      <c r="A25" s="33"/>
      <c r="B25" s="33"/>
      <c r="O25" s="33"/>
    </row>
    <row r="26" spans="1:19" s="15" customFormat="1">
      <c r="A26" s="33"/>
      <c r="B26" s="33"/>
      <c r="O26" s="33"/>
    </row>
    <row r="27" spans="1:19" s="15" customFormat="1">
      <c r="A27" s="33"/>
      <c r="B27" s="33"/>
      <c r="O27" s="33"/>
    </row>
    <row r="28" spans="1:19" s="15" customFormat="1">
      <c r="A28" s="33"/>
      <c r="B28" s="33"/>
      <c r="O28" s="33"/>
    </row>
    <row r="29" spans="1:19" s="15" customFormat="1">
      <c r="A29" s="33"/>
      <c r="B29" s="33"/>
      <c r="O29" s="33"/>
    </row>
    <row r="30" spans="1:19" s="15" customFormat="1">
      <c r="A30" s="33"/>
      <c r="B30" s="33"/>
      <c r="O30" s="33"/>
    </row>
    <row r="31" spans="1:19" s="15" customFormat="1">
      <c r="A31" s="33"/>
      <c r="B31" s="33"/>
      <c r="O31" s="33"/>
    </row>
    <row r="32" spans="1:19" s="15" customFormat="1">
      <c r="A32" s="33"/>
      <c r="B32" s="33"/>
      <c r="O32" s="33"/>
    </row>
    <row r="33" spans="1:15" s="15" customFormat="1">
      <c r="A33" s="33"/>
      <c r="B33" s="33"/>
      <c r="C33" s="33"/>
      <c r="D33" s="41"/>
      <c r="O33" s="33"/>
    </row>
    <row r="34" spans="1:15" s="15" customFormat="1">
      <c r="A34" s="33"/>
      <c r="B34" s="33"/>
      <c r="C34" s="33"/>
      <c r="O34" s="33"/>
    </row>
    <row r="35" spans="1:15" s="15" customFormat="1">
      <c r="A35" s="33"/>
      <c r="B35" s="33"/>
      <c r="C35" s="4"/>
      <c r="D35" s="4"/>
      <c r="E35" s="4"/>
      <c r="O35" s="33"/>
    </row>
    <row r="36" spans="1:15" s="15" customFormat="1">
      <c r="A36" s="33"/>
      <c r="B36" s="33"/>
      <c r="C36" s="4"/>
      <c r="D36" s="4"/>
      <c r="E36" s="4"/>
      <c r="G36" s="41"/>
      <c r="O36" s="33"/>
    </row>
    <row r="37" spans="1:15" s="15" customFormat="1">
      <c r="A37" s="33"/>
      <c r="B37" s="33"/>
      <c r="C37" s="4"/>
      <c r="D37" s="4"/>
      <c r="E37" s="4"/>
      <c r="F37" s="211"/>
      <c r="G37" s="211"/>
      <c r="O37" s="33"/>
    </row>
    <row r="38" spans="1:15" s="15" customFormat="1">
      <c r="A38" s="33"/>
      <c r="B38" s="33"/>
      <c r="C38" s="4"/>
      <c r="D38" s="4"/>
      <c r="E38" s="4"/>
      <c r="F38" s="211"/>
      <c r="G38" s="211"/>
      <c r="O38" s="33"/>
    </row>
    <row r="39" spans="1:15" s="15" customFormat="1">
      <c r="A39" s="33"/>
      <c r="B39" s="33"/>
      <c r="C39" s="4"/>
      <c r="D39" s="4"/>
      <c r="E39" s="4"/>
      <c r="F39" s="211"/>
      <c r="G39" s="211"/>
      <c r="O39" s="33"/>
    </row>
    <row r="40" spans="1:15" s="15" customFormat="1">
      <c r="A40" s="33"/>
      <c r="B40" s="33"/>
      <c r="F40" s="211"/>
      <c r="G40" s="211"/>
      <c r="O40" s="33"/>
    </row>
    <row r="41" spans="1:15" s="15" customFormat="1">
      <c r="A41" s="33"/>
      <c r="B41" s="33"/>
      <c r="O41" s="33"/>
    </row>
    <row r="42" spans="1:15" s="15" customFormat="1">
      <c r="A42" s="33"/>
      <c r="B42" s="33"/>
      <c r="O42" s="33"/>
    </row>
    <row r="43" spans="1:15" s="15" customFormat="1">
      <c r="A43" s="33"/>
      <c r="B43" s="33"/>
      <c r="O43" s="33"/>
    </row>
    <row r="44" spans="1:15" s="15" customFormat="1">
      <c r="A44" s="33"/>
      <c r="B44" s="33"/>
      <c r="O44" s="33"/>
    </row>
    <row r="45" spans="1:15" s="15" customFormat="1">
      <c r="A45" s="33"/>
      <c r="B45" s="33"/>
      <c r="O45" s="33"/>
    </row>
    <row r="46" spans="1:15" s="15" customFormat="1">
      <c r="A46" s="33"/>
      <c r="O46" s="33"/>
    </row>
    <row r="47" spans="1:15" s="15" customFormat="1" ht="13.8" thickBot="1">
      <c r="A47" s="33"/>
      <c r="B47" s="33"/>
      <c r="D47" s="15">
        <v>9</v>
      </c>
      <c r="E47" s="15" t="s">
        <v>1567</v>
      </c>
      <c r="F47" s="30">
        <v>44456174</v>
      </c>
      <c r="G47" s="247">
        <v>29972553</v>
      </c>
      <c r="H47" s="30">
        <v>1804165</v>
      </c>
      <c r="I47" s="30">
        <v>3622218</v>
      </c>
      <c r="J47" s="30">
        <v>2762520</v>
      </c>
      <c r="K47" s="30">
        <v>0</v>
      </c>
      <c r="L47" s="30">
        <v>0</v>
      </c>
      <c r="M47" s="30">
        <v>0</v>
      </c>
      <c r="N47" s="30">
        <v>77191247</v>
      </c>
      <c r="O47" s="33"/>
    </row>
    <row r="48" spans="1:15" s="15" customFormat="1" ht="13.8" thickTop="1">
      <c r="C48" s="15" t="s">
        <v>1568</v>
      </c>
      <c r="O48" s="33"/>
    </row>
    <row r="49" spans="1:15" s="15" customFormat="1">
      <c r="A49" s="33"/>
      <c r="B49" s="33"/>
      <c r="E49" s="339">
        <v>44232</v>
      </c>
      <c r="O49" s="33"/>
    </row>
    <row r="50" spans="1:15" s="15" customFormat="1">
      <c r="A50" s="33"/>
      <c r="B50" s="33"/>
      <c r="F50" s="54">
        <f t="shared" ref="F50:N50" si="5">F47-F21</f>
        <v>572981</v>
      </c>
      <c r="G50" s="54">
        <f t="shared" si="5"/>
        <v>-5120208</v>
      </c>
      <c r="H50" s="54">
        <f t="shared" si="5"/>
        <v>633198</v>
      </c>
      <c r="I50" s="54">
        <f t="shared" si="5"/>
        <v>876110</v>
      </c>
      <c r="J50" s="54">
        <f t="shared" si="5"/>
        <v>163057</v>
      </c>
      <c r="K50" s="54">
        <f t="shared" si="5"/>
        <v>-6831</v>
      </c>
      <c r="L50" s="54">
        <f t="shared" si="5"/>
        <v>0</v>
      </c>
      <c r="M50" s="54">
        <f t="shared" si="5"/>
        <v>0</v>
      </c>
      <c r="N50" s="54">
        <f t="shared" si="5"/>
        <v>-4391001</v>
      </c>
      <c r="O50" s="33"/>
    </row>
    <row r="51" spans="1:15" s="15" customFormat="1">
      <c r="A51" s="33"/>
      <c r="B51" s="33"/>
      <c r="O51" s="33"/>
    </row>
    <row r="52" spans="1:15" s="15" customFormat="1">
      <c r="A52" s="33"/>
      <c r="B52" s="33"/>
      <c r="O52" s="33"/>
    </row>
    <row r="53" spans="1:15" s="15" customFormat="1">
      <c r="A53" s="33"/>
      <c r="B53" s="33"/>
      <c r="O53" s="33"/>
    </row>
    <row r="54" spans="1:15" s="15" customFormat="1">
      <c r="A54" s="33"/>
      <c r="B54" s="33"/>
      <c r="O54" s="33"/>
    </row>
    <row r="55" spans="1:15" s="15" customFormat="1">
      <c r="A55" s="33"/>
      <c r="B55" s="33"/>
      <c r="O55" s="33"/>
    </row>
    <row r="56" spans="1:15" s="15" customFormat="1">
      <c r="A56" s="33"/>
      <c r="B56" s="33"/>
      <c r="O56" s="33"/>
    </row>
    <row r="57" spans="1:15" s="15" customFormat="1">
      <c r="A57" s="33"/>
      <c r="B57" s="33"/>
      <c r="O57" s="33"/>
    </row>
    <row r="58" spans="1:15" s="15" customFormat="1">
      <c r="A58" s="33"/>
      <c r="B58" s="33"/>
      <c r="O58" s="33"/>
    </row>
    <row r="59" spans="1:15" s="15" customFormat="1">
      <c r="A59" s="33"/>
      <c r="B59" s="33"/>
      <c r="O59" s="33"/>
    </row>
    <row r="60" spans="1:15" s="15" customFormat="1">
      <c r="A60" s="33"/>
      <c r="B60" s="33"/>
      <c r="O60" s="33"/>
    </row>
    <row r="61" spans="1:15" s="15" customFormat="1">
      <c r="A61" s="33"/>
      <c r="B61" s="33"/>
      <c r="O61" s="33"/>
    </row>
    <row r="62" spans="1:15" s="15" customFormat="1">
      <c r="A62" s="33"/>
      <c r="B62" s="33"/>
      <c r="O62" s="33"/>
    </row>
    <row r="63" spans="1:15" s="15" customFormat="1">
      <c r="A63" s="33"/>
      <c r="B63" s="33"/>
      <c r="O63" s="33"/>
    </row>
    <row r="64" spans="1:15" s="15" customFormat="1">
      <c r="A64" s="33"/>
      <c r="B64" s="33"/>
      <c r="O64" s="33"/>
    </row>
    <row r="65" spans="1:15" s="15" customFormat="1">
      <c r="A65" s="33"/>
      <c r="B65" s="33"/>
      <c r="O65" s="33"/>
    </row>
    <row r="66" spans="1:15" s="15" customFormat="1">
      <c r="A66" s="33"/>
      <c r="B66" s="33"/>
      <c r="O66" s="33"/>
    </row>
    <row r="67" spans="1:15" s="15" customFormat="1">
      <c r="A67" s="33"/>
      <c r="B67" s="33"/>
      <c r="O67" s="33"/>
    </row>
    <row r="68" spans="1:15" s="15" customFormat="1">
      <c r="A68" s="33"/>
      <c r="B68" s="33"/>
      <c r="O68" s="33"/>
    </row>
    <row r="69" spans="1:15" s="15" customFormat="1">
      <c r="A69" s="33"/>
      <c r="B69" s="33"/>
      <c r="O69" s="33"/>
    </row>
    <row r="70" spans="1:15" s="15" customFormat="1">
      <c r="A70" s="33"/>
      <c r="B70" s="33"/>
      <c r="O70" s="33"/>
    </row>
    <row r="71" spans="1:15" s="15" customFormat="1">
      <c r="A71" s="33"/>
      <c r="B71" s="33"/>
      <c r="O71" s="33"/>
    </row>
    <row r="72" spans="1:15" s="15" customFormat="1">
      <c r="A72" s="33"/>
      <c r="B72" s="33"/>
      <c r="O72" s="33"/>
    </row>
    <row r="73" spans="1:15" s="15" customFormat="1">
      <c r="A73" s="33"/>
      <c r="B73" s="33"/>
      <c r="O73" s="33"/>
    </row>
    <row r="74" spans="1:15" s="15" customFormat="1">
      <c r="A74" s="33"/>
      <c r="B74" s="33"/>
      <c r="O74" s="33"/>
    </row>
    <row r="75" spans="1:15" s="15" customFormat="1">
      <c r="A75" s="33"/>
      <c r="B75" s="33"/>
      <c r="O75" s="33"/>
    </row>
    <row r="76" spans="1:15" s="15" customFormat="1">
      <c r="A76" s="33"/>
      <c r="B76" s="33"/>
      <c r="O76" s="33"/>
    </row>
    <row r="77" spans="1:15" s="15" customFormat="1">
      <c r="A77" s="33"/>
      <c r="B77" s="33"/>
      <c r="O77" s="33"/>
    </row>
    <row r="78" spans="1:15" s="15" customFormat="1">
      <c r="A78" s="33"/>
      <c r="B78" s="33"/>
      <c r="O78" s="33"/>
    </row>
    <row r="79" spans="1:15" s="15" customFormat="1">
      <c r="A79" s="33"/>
      <c r="B79" s="33"/>
      <c r="O79" s="33"/>
    </row>
    <row r="80" spans="1:15" s="15" customFormat="1">
      <c r="A80" s="33"/>
      <c r="B80" s="33"/>
      <c r="O80" s="33"/>
    </row>
    <row r="81" spans="1:15" s="15" customFormat="1">
      <c r="A81" s="33"/>
      <c r="B81" s="33"/>
      <c r="O81" s="33"/>
    </row>
    <row r="82" spans="1:15" s="15" customFormat="1">
      <c r="A82" s="33"/>
      <c r="B82" s="33"/>
      <c r="O82" s="33"/>
    </row>
    <row r="83" spans="1:15" s="15" customFormat="1">
      <c r="A83" s="33"/>
      <c r="B83" s="33"/>
      <c r="O83" s="33"/>
    </row>
    <row r="84" spans="1:15" s="15" customFormat="1">
      <c r="A84" s="33"/>
      <c r="B84" s="33"/>
      <c r="O84" s="33"/>
    </row>
    <row r="85" spans="1:15" s="15" customFormat="1">
      <c r="A85" s="33"/>
      <c r="B85" s="33"/>
      <c r="O85" s="33"/>
    </row>
    <row r="86" spans="1:15" s="15" customFormat="1">
      <c r="A86" s="33"/>
      <c r="B86" s="33"/>
      <c r="O86" s="33"/>
    </row>
    <row r="87" spans="1:15" s="15" customFormat="1">
      <c r="A87" s="33"/>
      <c r="B87" s="33"/>
      <c r="O87" s="33"/>
    </row>
    <row r="88" spans="1:15" s="15" customFormat="1">
      <c r="A88" s="33"/>
      <c r="B88" s="33"/>
      <c r="O88" s="33"/>
    </row>
    <row r="89" spans="1:15" s="15" customFormat="1">
      <c r="A89" s="33"/>
      <c r="B89" s="33"/>
      <c r="O89" s="33"/>
    </row>
    <row r="90" spans="1:15" s="15" customFormat="1">
      <c r="A90" s="33"/>
      <c r="B90" s="33"/>
      <c r="O90" s="33"/>
    </row>
    <row r="91" spans="1:15" s="15" customFormat="1">
      <c r="A91" s="33"/>
      <c r="B91" s="33"/>
      <c r="O91" s="33"/>
    </row>
    <row r="92" spans="1:15" s="15" customFormat="1">
      <c r="A92" s="33"/>
      <c r="B92" s="33"/>
      <c r="O92" s="33"/>
    </row>
    <row r="93" spans="1:15" s="15" customFormat="1">
      <c r="A93" s="33"/>
      <c r="B93" s="33"/>
      <c r="O93" s="33"/>
    </row>
    <row r="94" spans="1:15" s="15" customFormat="1">
      <c r="A94" s="33"/>
      <c r="B94" s="33"/>
      <c r="O94" s="33"/>
    </row>
    <row r="95" spans="1:15" s="15" customFormat="1">
      <c r="A95" s="33"/>
      <c r="B95" s="33"/>
      <c r="O95" s="33"/>
    </row>
    <row r="96" spans="1:15" s="15" customFormat="1">
      <c r="A96" s="33"/>
      <c r="B96" s="33"/>
      <c r="O96" s="33"/>
    </row>
    <row r="97" spans="1:15" s="15" customFormat="1">
      <c r="A97" s="33"/>
      <c r="B97" s="33"/>
      <c r="O97" s="33"/>
    </row>
    <row r="98" spans="1:15" s="15" customFormat="1">
      <c r="A98" s="33"/>
      <c r="B98" s="33"/>
      <c r="O98" s="33"/>
    </row>
    <row r="99" spans="1:15" s="15" customFormat="1">
      <c r="A99" s="33"/>
      <c r="B99" s="33"/>
      <c r="O99" s="33"/>
    </row>
    <row r="100" spans="1:15" s="15" customFormat="1">
      <c r="A100" s="33"/>
      <c r="B100" s="33"/>
      <c r="O100" s="33"/>
    </row>
    <row r="101" spans="1:15" s="15" customFormat="1">
      <c r="A101" s="33"/>
      <c r="B101" s="33"/>
      <c r="O101" s="33"/>
    </row>
    <row r="102" spans="1:15" s="15" customFormat="1">
      <c r="A102" s="33"/>
      <c r="B102" s="33"/>
      <c r="O102" s="33"/>
    </row>
    <row r="103" spans="1:15" s="15" customFormat="1">
      <c r="A103" s="33"/>
      <c r="B103" s="33"/>
      <c r="O103" s="33"/>
    </row>
    <row r="104" spans="1:15" s="15" customFormat="1">
      <c r="A104" s="33"/>
      <c r="B104" s="33"/>
      <c r="O104" s="33"/>
    </row>
    <row r="105" spans="1:15" s="15" customFormat="1">
      <c r="A105" s="33"/>
      <c r="B105" s="33"/>
      <c r="O105" s="33"/>
    </row>
    <row r="106" spans="1:15" s="15" customFormat="1">
      <c r="A106" s="33"/>
      <c r="B106" s="33"/>
      <c r="O106" s="33"/>
    </row>
    <row r="107" spans="1:15" s="15" customFormat="1">
      <c r="A107" s="33"/>
      <c r="B107" s="33"/>
      <c r="O107" s="33"/>
    </row>
    <row r="108" spans="1:15" s="15" customFormat="1">
      <c r="A108" s="33"/>
      <c r="B108" s="33"/>
      <c r="O108" s="33"/>
    </row>
    <row r="109" spans="1:15" s="15" customFormat="1">
      <c r="A109" s="33"/>
      <c r="B109" s="33"/>
      <c r="O109" s="33"/>
    </row>
    <row r="110" spans="1:15" s="15" customFormat="1">
      <c r="A110" s="33"/>
      <c r="B110" s="33"/>
      <c r="O110" s="33"/>
    </row>
    <row r="111" spans="1:15" s="15" customFormat="1">
      <c r="A111" s="33"/>
      <c r="B111" s="33"/>
      <c r="O111" s="33"/>
    </row>
    <row r="112" spans="1:15" s="15" customFormat="1">
      <c r="A112" s="33"/>
      <c r="B112" s="33"/>
      <c r="O112" s="33"/>
    </row>
    <row r="113" spans="1:15" s="15" customFormat="1">
      <c r="A113" s="33"/>
      <c r="B113" s="33"/>
      <c r="O113" s="33"/>
    </row>
    <row r="114" spans="1:15" s="15" customFormat="1">
      <c r="A114" s="33"/>
      <c r="B114" s="33"/>
      <c r="O114" s="33"/>
    </row>
    <row r="115" spans="1:15" s="15" customFormat="1">
      <c r="A115" s="33"/>
      <c r="B115" s="33"/>
      <c r="O115" s="33"/>
    </row>
    <row r="116" spans="1:15" s="15" customFormat="1">
      <c r="A116" s="33"/>
      <c r="B116" s="33"/>
      <c r="O116" s="33"/>
    </row>
    <row r="117" spans="1:15" s="15" customFormat="1">
      <c r="A117" s="33"/>
      <c r="B117" s="33"/>
      <c r="O117" s="33"/>
    </row>
    <row r="118" spans="1:15" s="15" customFormat="1">
      <c r="A118" s="33"/>
      <c r="B118" s="33"/>
      <c r="O118" s="33"/>
    </row>
    <row r="119" spans="1:15" s="15" customFormat="1">
      <c r="A119" s="33"/>
      <c r="B119" s="33"/>
      <c r="O119" s="33"/>
    </row>
    <row r="120" spans="1:15" s="15" customFormat="1">
      <c r="A120" s="33"/>
      <c r="B120" s="33"/>
      <c r="O120" s="33"/>
    </row>
    <row r="121" spans="1:15" s="15" customFormat="1">
      <c r="A121" s="33"/>
      <c r="B121" s="33"/>
      <c r="O121" s="33"/>
    </row>
    <row r="122" spans="1:15" s="15" customFormat="1">
      <c r="A122" s="33"/>
      <c r="B122" s="33"/>
      <c r="O122" s="33"/>
    </row>
    <row r="123" spans="1:15" s="15" customFormat="1">
      <c r="A123" s="33"/>
      <c r="B123" s="33"/>
      <c r="O123" s="33"/>
    </row>
    <row r="124" spans="1:15" s="15" customFormat="1">
      <c r="A124" s="33"/>
      <c r="B124" s="33"/>
      <c r="O124" s="33"/>
    </row>
    <row r="125" spans="1:15" s="15" customFormat="1">
      <c r="A125" s="33"/>
      <c r="B125" s="33"/>
      <c r="O125" s="33"/>
    </row>
    <row r="126" spans="1:15" s="15" customFormat="1">
      <c r="A126" s="33"/>
      <c r="B126" s="33"/>
      <c r="O126" s="33"/>
    </row>
    <row r="127" spans="1:15" s="15" customFormat="1">
      <c r="A127" s="33"/>
      <c r="B127" s="33"/>
      <c r="O127" s="33"/>
    </row>
    <row r="128" spans="1:15" s="15" customFormat="1">
      <c r="A128" s="33"/>
      <c r="B128" s="33"/>
      <c r="O128" s="33"/>
    </row>
    <row r="129" spans="1:15" s="15" customFormat="1">
      <c r="A129" s="33"/>
      <c r="B129" s="33"/>
      <c r="O129" s="33"/>
    </row>
    <row r="130" spans="1:15" s="15" customFormat="1">
      <c r="A130" s="33"/>
      <c r="B130" s="33"/>
      <c r="O130" s="33"/>
    </row>
    <row r="131" spans="1:15" s="15" customFormat="1">
      <c r="A131" s="33"/>
      <c r="B131" s="33"/>
      <c r="O131" s="33"/>
    </row>
    <row r="132" spans="1:15" s="15" customFormat="1">
      <c r="A132" s="33"/>
      <c r="B132" s="33"/>
      <c r="O132" s="33"/>
    </row>
    <row r="133" spans="1:15" s="15" customFormat="1">
      <c r="A133" s="33"/>
      <c r="B133" s="33"/>
      <c r="O133" s="33"/>
    </row>
    <row r="134" spans="1:15" s="15" customFormat="1">
      <c r="A134" s="33"/>
      <c r="B134" s="33"/>
      <c r="O134" s="33"/>
    </row>
    <row r="135" spans="1:15" s="15" customFormat="1">
      <c r="A135" s="33"/>
      <c r="B135" s="33"/>
      <c r="O135" s="33"/>
    </row>
    <row r="136" spans="1:15" s="15" customFormat="1">
      <c r="A136" s="33"/>
      <c r="B136" s="33"/>
      <c r="O136" s="33"/>
    </row>
    <row r="137" spans="1:15" s="15" customFormat="1">
      <c r="A137" s="33"/>
      <c r="B137" s="33"/>
      <c r="O137" s="33"/>
    </row>
    <row r="138" spans="1:15" s="15" customFormat="1">
      <c r="A138" s="33"/>
      <c r="B138" s="33"/>
      <c r="O138" s="33"/>
    </row>
    <row r="139" spans="1:15" s="15" customFormat="1">
      <c r="A139" s="33"/>
      <c r="B139" s="33"/>
      <c r="O139" s="33"/>
    </row>
    <row r="140" spans="1:15" s="15" customFormat="1">
      <c r="A140" s="33"/>
      <c r="B140" s="33"/>
      <c r="O140" s="33"/>
    </row>
    <row r="141" spans="1:15" s="15" customFormat="1">
      <c r="A141" s="33"/>
      <c r="B141" s="33"/>
      <c r="O141" s="33"/>
    </row>
    <row r="142" spans="1:15" s="15" customFormat="1">
      <c r="A142" s="33"/>
      <c r="B142" s="33"/>
      <c r="O142" s="33"/>
    </row>
    <row r="143" spans="1:15" s="15" customFormat="1">
      <c r="A143" s="33"/>
      <c r="B143" s="33"/>
      <c r="O143" s="33"/>
    </row>
    <row r="144" spans="1:15" s="15" customFormat="1">
      <c r="A144" s="33"/>
      <c r="B144" s="33"/>
      <c r="O144" s="33"/>
    </row>
    <row r="145" spans="1:15" s="15" customFormat="1">
      <c r="A145" s="33"/>
      <c r="B145" s="33"/>
      <c r="O145" s="33"/>
    </row>
    <row r="146" spans="1:15" s="15" customFormat="1">
      <c r="A146" s="33"/>
      <c r="B146" s="33"/>
      <c r="O146" s="33"/>
    </row>
    <row r="147" spans="1:15" s="15" customFormat="1">
      <c r="A147" s="33"/>
      <c r="B147" s="33"/>
      <c r="O147" s="33"/>
    </row>
    <row r="148" spans="1:15" s="15" customFormat="1">
      <c r="A148" s="33"/>
      <c r="B148" s="33"/>
      <c r="O148" s="33"/>
    </row>
    <row r="149" spans="1:15" s="15" customFormat="1">
      <c r="A149" s="33"/>
      <c r="B149" s="33"/>
      <c r="O149" s="33"/>
    </row>
    <row r="150" spans="1:15" s="15" customFormat="1">
      <c r="A150" s="33"/>
      <c r="B150" s="33"/>
      <c r="O150" s="33"/>
    </row>
    <row r="151" spans="1:15" s="15" customFormat="1">
      <c r="A151" s="33"/>
      <c r="B151" s="33"/>
      <c r="O151" s="33"/>
    </row>
    <row r="152" spans="1:15" s="15" customFormat="1">
      <c r="A152" s="33"/>
      <c r="B152" s="33"/>
      <c r="O152" s="33"/>
    </row>
    <row r="153" spans="1:15" s="15" customFormat="1">
      <c r="A153" s="33"/>
      <c r="B153" s="33"/>
      <c r="O153" s="33"/>
    </row>
    <row r="154" spans="1:15" s="15" customFormat="1">
      <c r="A154" s="33"/>
      <c r="B154" s="33"/>
      <c r="O154" s="33"/>
    </row>
    <row r="155" spans="1:15" s="15" customFormat="1">
      <c r="A155" s="33"/>
      <c r="B155" s="33"/>
      <c r="O155" s="33"/>
    </row>
    <row r="156" spans="1:15" s="15" customFormat="1">
      <c r="A156" s="33"/>
      <c r="B156" s="33"/>
      <c r="O156" s="33"/>
    </row>
    <row r="157" spans="1:15" s="15" customFormat="1">
      <c r="A157" s="33"/>
      <c r="B157" s="33"/>
      <c r="O157" s="33"/>
    </row>
    <row r="158" spans="1:15" s="15" customFormat="1">
      <c r="A158" s="33"/>
      <c r="B158" s="33"/>
      <c r="O158" s="33"/>
    </row>
    <row r="159" spans="1:15" s="15" customFormat="1">
      <c r="A159" s="33"/>
      <c r="B159" s="33"/>
      <c r="O159" s="33"/>
    </row>
    <row r="160" spans="1:15" s="15" customFormat="1">
      <c r="A160" s="33"/>
      <c r="B160" s="33"/>
      <c r="O160" s="33"/>
    </row>
    <row r="161" spans="1:15" s="15" customFormat="1">
      <c r="A161" s="33"/>
      <c r="B161" s="33"/>
      <c r="O161" s="33"/>
    </row>
    <row r="162" spans="1:15" s="15" customFormat="1">
      <c r="A162" s="33"/>
      <c r="B162" s="33"/>
      <c r="O162" s="33"/>
    </row>
    <row r="163" spans="1:15" s="15" customFormat="1">
      <c r="A163" s="33"/>
      <c r="B163" s="33"/>
      <c r="O163" s="33"/>
    </row>
    <row r="164" spans="1:15" s="15" customFormat="1">
      <c r="A164" s="33"/>
      <c r="B164" s="33"/>
      <c r="O164" s="33"/>
    </row>
    <row r="165" spans="1:15" s="15" customFormat="1">
      <c r="A165" s="33"/>
      <c r="B165" s="33"/>
      <c r="O165" s="33"/>
    </row>
    <row r="166" spans="1:15" s="15" customFormat="1">
      <c r="A166" s="33"/>
      <c r="B166" s="33"/>
      <c r="O166" s="33"/>
    </row>
    <row r="167" spans="1:15" s="15" customFormat="1">
      <c r="A167" s="33"/>
      <c r="B167" s="33"/>
      <c r="O167" s="33"/>
    </row>
    <row r="168" spans="1:15" s="15" customFormat="1">
      <c r="A168" s="33"/>
      <c r="B168" s="33"/>
      <c r="O168" s="33"/>
    </row>
    <row r="169" spans="1:15" s="15" customFormat="1">
      <c r="A169" s="33"/>
      <c r="B169" s="33"/>
      <c r="O169" s="33"/>
    </row>
    <row r="170" spans="1:15" s="15" customFormat="1">
      <c r="A170" s="33"/>
      <c r="B170" s="33"/>
      <c r="O170" s="33"/>
    </row>
    <row r="171" spans="1:15" s="15" customFormat="1">
      <c r="A171" s="33"/>
      <c r="B171" s="33"/>
      <c r="O171" s="33"/>
    </row>
    <row r="172" spans="1:15" s="15" customFormat="1">
      <c r="A172" s="33"/>
      <c r="B172" s="33"/>
      <c r="O172" s="33"/>
    </row>
    <row r="173" spans="1:15" s="15" customFormat="1">
      <c r="A173" s="33"/>
      <c r="B173" s="33"/>
      <c r="O173" s="33"/>
    </row>
    <row r="174" spans="1:15" s="15" customFormat="1">
      <c r="A174" s="33"/>
      <c r="B174" s="33"/>
      <c r="O174" s="33"/>
    </row>
    <row r="175" spans="1:15" s="15" customFormat="1">
      <c r="A175" s="33"/>
      <c r="B175" s="33"/>
      <c r="O175" s="33"/>
    </row>
    <row r="176" spans="1:15" s="15" customFormat="1">
      <c r="A176" s="33"/>
      <c r="B176" s="33"/>
      <c r="O176" s="33"/>
    </row>
    <row r="177" spans="1:15" s="15" customFormat="1">
      <c r="A177" s="33"/>
      <c r="B177" s="33"/>
      <c r="O177" s="33"/>
    </row>
    <row r="178" spans="1:15" s="15" customFormat="1">
      <c r="A178" s="33"/>
      <c r="B178" s="33"/>
      <c r="O178" s="33"/>
    </row>
    <row r="179" spans="1:15" s="15" customFormat="1">
      <c r="A179" s="33"/>
      <c r="B179" s="33"/>
      <c r="O179" s="33"/>
    </row>
    <row r="180" spans="1:15" s="15" customFormat="1">
      <c r="A180" s="33"/>
      <c r="B180" s="33"/>
      <c r="O180" s="33"/>
    </row>
    <row r="181" spans="1:15" s="15" customFormat="1">
      <c r="A181" s="33"/>
      <c r="B181" s="33"/>
      <c r="O181" s="33"/>
    </row>
    <row r="182" spans="1:15" s="15" customFormat="1">
      <c r="A182" s="33"/>
      <c r="B182" s="33"/>
      <c r="O182" s="33"/>
    </row>
    <row r="183" spans="1:15" s="15" customFormat="1">
      <c r="A183" s="33"/>
      <c r="B183" s="33"/>
      <c r="O183" s="33"/>
    </row>
    <row r="184" spans="1:15" s="15" customFormat="1">
      <c r="A184" s="33"/>
      <c r="B184" s="33"/>
      <c r="O184" s="33"/>
    </row>
    <row r="185" spans="1:15" s="15" customFormat="1">
      <c r="A185" s="33"/>
      <c r="B185" s="33"/>
      <c r="O185" s="33"/>
    </row>
    <row r="186" spans="1:15" s="15" customFormat="1">
      <c r="A186" s="33"/>
      <c r="B186" s="33"/>
      <c r="O186" s="33"/>
    </row>
    <row r="187" spans="1:15" s="15" customFormat="1">
      <c r="A187" s="33"/>
      <c r="B187" s="33"/>
      <c r="O187" s="33"/>
    </row>
    <row r="188" spans="1:15" s="15" customFormat="1">
      <c r="A188" s="33"/>
      <c r="B188" s="33"/>
      <c r="O188" s="33"/>
    </row>
    <row r="189" spans="1:15" s="15" customFormat="1">
      <c r="A189" s="33"/>
      <c r="B189" s="33"/>
      <c r="O189" s="33"/>
    </row>
    <row r="190" spans="1:15" s="15" customFormat="1">
      <c r="A190" s="33"/>
      <c r="B190" s="33"/>
      <c r="O190" s="33"/>
    </row>
    <row r="191" spans="1:15" s="15" customFormat="1">
      <c r="A191" s="33"/>
      <c r="B191" s="33"/>
      <c r="O191" s="33"/>
    </row>
    <row r="192" spans="1:15" s="15" customFormat="1">
      <c r="A192" s="33"/>
      <c r="B192" s="33"/>
      <c r="O192" s="33"/>
    </row>
    <row r="193" spans="1:15" s="15" customFormat="1">
      <c r="A193" s="33"/>
      <c r="B193" s="33"/>
      <c r="O193" s="33"/>
    </row>
    <row r="194" spans="1:15" s="15" customFormat="1">
      <c r="A194" s="33"/>
      <c r="B194" s="33"/>
      <c r="O194" s="33"/>
    </row>
    <row r="195" spans="1:15" s="15" customFormat="1">
      <c r="A195" s="33"/>
      <c r="B195" s="33"/>
      <c r="O195" s="33"/>
    </row>
    <row r="196" spans="1:15" s="15" customFormat="1">
      <c r="A196" s="33"/>
      <c r="B196" s="33"/>
      <c r="O196" s="33"/>
    </row>
    <row r="197" spans="1:15" s="15" customFormat="1">
      <c r="A197" s="33"/>
      <c r="B197" s="33"/>
      <c r="O197" s="33"/>
    </row>
    <row r="198" spans="1:15" s="15" customFormat="1">
      <c r="A198" s="33"/>
      <c r="B198" s="33"/>
      <c r="O198" s="33"/>
    </row>
    <row r="199" spans="1:15" s="15" customFormat="1">
      <c r="A199" s="33"/>
      <c r="B199" s="33"/>
      <c r="O199" s="33"/>
    </row>
    <row r="200" spans="1:15" s="15" customFormat="1">
      <c r="A200" s="33"/>
      <c r="B200" s="33"/>
      <c r="O200" s="33"/>
    </row>
    <row r="201" spans="1:15" s="15" customFormat="1">
      <c r="A201" s="33"/>
      <c r="B201" s="33"/>
      <c r="O201" s="33"/>
    </row>
    <row r="202" spans="1:15" s="15" customFormat="1">
      <c r="A202" s="33"/>
      <c r="B202" s="33"/>
      <c r="O202" s="33"/>
    </row>
    <row r="203" spans="1:15" s="15" customFormat="1">
      <c r="A203" s="33"/>
      <c r="B203" s="33"/>
      <c r="O203" s="33"/>
    </row>
    <row r="204" spans="1:15" s="15" customFormat="1">
      <c r="A204" s="33"/>
      <c r="B204" s="33"/>
      <c r="O204" s="33"/>
    </row>
    <row r="205" spans="1:15" s="15" customFormat="1">
      <c r="A205" s="33"/>
      <c r="B205" s="33"/>
      <c r="O205" s="33"/>
    </row>
    <row r="206" spans="1:15" s="15" customFormat="1">
      <c r="A206" s="33"/>
      <c r="B206" s="33"/>
      <c r="O206" s="33"/>
    </row>
    <row r="207" spans="1:15" s="15" customFormat="1">
      <c r="A207" s="33"/>
      <c r="B207" s="33"/>
      <c r="O207" s="33"/>
    </row>
    <row r="208" spans="1:15" s="15" customFormat="1">
      <c r="A208" s="33"/>
      <c r="B208" s="33"/>
      <c r="O208" s="33"/>
    </row>
    <row r="209" spans="1:15" s="15" customFormat="1">
      <c r="A209" s="33"/>
      <c r="B209" s="33"/>
      <c r="O209" s="33"/>
    </row>
    <row r="210" spans="1:15" s="15" customFormat="1">
      <c r="A210" s="33"/>
      <c r="B210" s="33"/>
      <c r="O210" s="33"/>
    </row>
    <row r="211" spans="1:15" s="15" customFormat="1">
      <c r="A211" s="33"/>
      <c r="B211" s="33"/>
      <c r="O211" s="33"/>
    </row>
    <row r="212" spans="1:15" s="15" customFormat="1">
      <c r="A212" s="33"/>
      <c r="B212" s="33"/>
      <c r="O212" s="33"/>
    </row>
    <row r="213" spans="1:15" s="15" customFormat="1">
      <c r="A213" s="33"/>
      <c r="B213" s="33"/>
      <c r="O213" s="33"/>
    </row>
    <row r="214" spans="1:15" s="15" customFormat="1">
      <c r="A214" s="33"/>
      <c r="B214" s="33"/>
      <c r="O214" s="33"/>
    </row>
    <row r="215" spans="1:15" s="15" customFormat="1">
      <c r="A215" s="33"/>
      <c r="B215" s="33"/>
      <c r="O215" s="33"/>
    </row>
    <row r="216" spans="1:15" s="15" customFormat="1">
      <c r="A216" s="33"/>
      <c r="B216" s="33"/>
      <c r="O216" s="33"/>
    </row>
    <row r="217" spans="1:15" s="15" customFormat="1">
      <c r="A217" s="33"/>
      <c r="B217" s="33"/>
      <c r="O217" s="33"/>
    </row>
    <row r="218" spans="1:15" s="15" customFormat="1">
      <c r="A218" s="33"/>
      <c r="B218" s="33"/>
      <c r="O218" s="33"/>
    </row>
    <row r="219" spans="1:15" s="15" customFormat="1">
      <c r="A219" s="33"/>
      <c r="B219" s="33"/>
      <c r="O219" s="33"/>
    </row>
    <row r="220" spans="1:15" s="15" customFormat="1">
      <c r="A220" s="33"/>
      <c r="B220" s="33"/>
      <c r="O220" s="33"/>
    </row>
    <row r="221" spans="1:15" s="15" customFormat="1">
      <c r="A221" s="33"/>
      <c r="B221" s="33"/>
      <c r="O221" s="33"/>
    </row>
    <row r="222" spans="1:15" s="15" customFormat="1">
      <c r="A222" s="33"/>
      <c r="B222" s="33"/>
      <c r="O222" s="33"/>
    </row>
    <row r="223" spans="1:15" s="15" customFormat="1">
      <c r="A223" s="33"/>
      <c r="B223" s="33"/>
      <c r="O223" s="33"/>
    </row>
    <row r="224" spans="1:15" s="15" customFormat="1">
      <c r="A224" s="33"/>
      <c r="B224" s="33"/>
      <c r="O224" s="33"/>
    </row>
    <row r="225" spans="1:15" s="15" customFormat="1">
      <c r="A225" s="33"/>
      <c r="B225" s="33"/>
      <c r="O225" s="33"/>
    </row>
    <row r="226" spans="1:15" s="15" customFormat="1">
      <c r="A226" s="33"/>
      <c r="B226" s="33"/>
      <c r="O226" s="33"/>
    </row>
    <row r="227" spans="1:15" s="15" customFormat="1">
      <c r="A227" s="33"/>
      <c r="B227" s="33"/>
      <c r="O227" s="33"/>
    </row>
    <row r="228" spans="1:15" s="15" customFormat="1">
      <c r="A228" s="33"/>
      <c r="B228" s="33"/>
      <c r="O228" s="33"/>
    </row>
    <row r="229" spans="1:15" s="15" customFormat="1">
      <c r="A229" s="33"/>
      <c r="B229" s="33"/>
      <c r="O229" s="33"/>
    </row>
    <row r="230" spans="1:15" s="15" customFormat="1">
      <c r="A230" s="33"/>
      <c r="B230" s="33"/>
      <c r="O230" s="33"/>
    </row>
    <row r="231" spans="1:15" s="15" customFormat="1">
      <c r="A231" s="33"/>
      <c r="B231" s="33"/>
      <c r="O231" s="33"/>
    </row>
    <row r="232" spans="1:15" s="15" customFormat="1">
      <c r="A232" s="33"/>
      <c r="B232" s="33"/>
      <c r="O232" s="33"/>
    </row>
    <row r="233" spans="1:15" s="15" customFormat="1">
      <c r="A233" s="33"/>
      <c r="B233" s="33"/>
      <c r="O233" s="33"/>
    </row>
    <row r="234" spans="1:15" s="15" customFormat="1">
      <c r="A234" s="33"/>
      <c r="B234" s="33"/>
      <c r="O234" s="33"/>
    </row>
    <row r="235" spans="1:15" s="15" customFormat="1">
      <c r="A235" s="33"/>
      <c r="B235" s="33"/>
      <c r="O235" s="33"/>
    </row>
    <row r="236" spans="1:15" s="15" customFormat="1">
      <c r="A236" s="33"/>
      <c r="B236" s="33"/>
      <c r="O236" s="33"/>
    </row>
    <row r="237" spans="1:15" s="15" customFormat="1">
      <c r="A237" s="33"/>
      <c r="B237" s="33"/>
      <c r="O237" s="33"/>
    </row>
    <row r="238" spans="1:15" s="15" customFormat="1">
      <c r="A238" s="33"/>
      <c r="B238" s="33"/>
      <c r="O238" s="33"/>
    </row>
    <row r="239" spans="1:15" s="15" customFormat="1">
      <c r="A239" s="33"/>
      <c r="B239" s="33"/>
      <c r="O239" s="33"/>
    </row>
    <row r="240" spans="1:15" s="15" customFormat="1">
      <c r="A240" s="33"/>
      <c r="B240" s="33"/>
      <c r="O240" s="33"/>
    </row>
    <row r="241" spans="1:15" s="15" customFormat="1">
      <c r="A241" s="33"/>
      <c r="B241" s="33"/>
      <c r="O241" s="33"/>
    </row>
    <row r="242" spans="1:15" s="15" customFormat="1">
      <c r="A242" s="33"/>
      <c r="B242" s="33"/>
      <c r="O242" s="33"/>
    </row>
    <row r="243" spans="1:15" s="15" customFormat="1">
      <c r="A243" s="33"/>
      <c r="B243" s="33"/>
      <c r="O243" s="33"/>
    </row>
    <row r="244" spans="1:15" s="15" customFormat="1">
      <c r="A244" s="33"/>
      <c r="B244" s="33"/>
      <c r="O244" s="33"/>
    </row>
    <row r="245" spans="1:15" s="15" customFormat="1">
      <c r="A245" s="33"/>
      <c r="B245" s="33"/>
      <c r="O245" s="33"/>
    </row>
    <row r="246" spans="1:15" s="15" customFormat="1">
      <c r="A246" s="33"/>
      <c r="B246" s="33"/>
      <c r="O246" s="33"/>
    </row>
    <row r="247" spans="1:15" s="15" customFormat="1">
      <c r="A247" s="33"/>
      <c r="B247" s="33"/>
      <c r="O247" s="33"/>
    </row>
    <row r="248" spans="1:15" s="15" customFormat="1">
      <c r="A248" s="33"/>
      <c r="B248" s="33"/>
      <c r="O248" s="33"/>
    </row>
    <row r="249" spans="1:15" s="15" customFormat="1">
      <c r="A249" s="33"/>
      <c r="B249" s="33"/>
      <c r="O249" s="33"/>
    </row>
    <row r="250" spans="1:15" s="15" customFormat="1">
      <c r="A250" s="33"/>
      <c r="B250" s="33"/>
      <c r="O250" s="33"/>
    </row>
    <row r="251" spans="1:15" s="15" customFormat="1">
      <c r="A251" s="33"/>
      <c r="B251" s="33"/>
      <c r="O251" s="33"/>
    </row>
    <row r="252" spans="1:15" s="15" customFormat="1">
      <c r="A252" s="33"/>
      <c r="B252" s="33"/>
      <c r="O252" s="33"/>
    </row>
    <row r="253" spans="1:15" s="15" customFormat="1">
      <c r="A253" s="33"/>
      <c r="B253" s="33"/>
      <c r="O253" s="33"/>
    </row>
    <row r="254" spans="1:15" s="15" customFormat="1">
      <c r="A254" s="33"/>
      <c r="B254" s="33"/>
      <c r="O254" s="33"/>
    </row>
    <row r="255" spans="1:15" s="15" customFormat="1">
      <c r="A255" s="33"/>
      <c r="B255" s="33"/>
      <c r="O255" s="33"/>
    </row>
    <row r="256" spans="1:15" s="15" customFormat="1">
      <c r="A256" s="33"/>
      <c r="B256" s="33"/>
      <c r="O256" s="33"/>
    </row>
    <row r="257" spans="1:15" s="15" customFormat="1">
      <c r="A257" s="33"/>
      <c r="B257" s="33"/>
      <c r="O257" s="33"/>
    </row>
    <row r="258" spans="1:15" s="15" customFormat="1">
      <c r="A258" s="33"/>
      <c r="B258" s="33"/>
      <c r="O258" s="33"/>
    </row>
    <row r="259" spans="1:15" s="15" customFormat="1">
      <c r="A259" s="33"/>
      <c r="B259" s="33"/>
      <c r="O259" s="33"/>
    </row>
    <row r="260" spans="1:15" s="15" customFormat="1">
      <c r="A260" s="33"/>
      <c r="B260" s="33"/>
      <c r="O260" s="33"/>
    </row>
    <row r="261" spans="1:15" s="15" customFormat="1">
      <c r="A261" s="33"/>
      <c r="B261" s="33"/>
      <c r="O261" s="33"/>
    </row>
    <row r="262" spans="1:15" s="15" customFormat="1">
      <c r="A262" s="33"/>
      <c r="B262" s="33"/>
      <c r="O262" s="33"/>
    </row>
    <row r="263" spans="1:15" s="15" customFormat="1">
      <c r="A263" s="33"/>
      <c r="B263" s="33"/>
      <c r="O263" s="33"/>
    </row>
    <row r="264" spans="1:15" s="15" customFormat="1">
      <c r="A264" s="33"/>
      <c r="B264" s="33"/>
      <c r="O264" s="33"/>
    </row>
    <row r="265" spans="1:15" s="15" customFormat="1">
      <c r="A265" s="33"/>
      <c r="B265" s="33"/>
      <c r="O265" s="33"/>
    </row>
    <row r="266" spans="1:15" s="15" customFormat="1">
      <c r="A266" s="33"/>
      <c r="B266" s="33"/>
      <c r="O266" s="33"/>
    </row>
    <row r="267" spans="1:15" s="15" customFormat="1">
      <c r="A267" s="33"/>
      <c r="B267" s="33"/>
      <c r="O267" s="33"/>
    </row>
    <row r="268" spans="1:15" s="15" customFormat="1">
      <c r="A268" s="33"/>
      <c r="B268" s="33"/>
      <c r="O268" s="33"/>
    </row>
    <row r="269" spans="1:15" s="15" customFormat="1">
      <c r="A269" s="33"/>
      <c r="B269" s="33"/>
      <c r="O269" s="33"/>
    </row>
    <row r="270" spans="1:15" s="15" customFormat="1">
      <c r="A270" s="33"/>
      <c r="B270" s="33"/>
      <c r="O270" s="33"/>
    </row>
    <row r="271" spans="1:15" s="15" customFormat="1">
      <c r="A271" s="33"/>
      <c r="B271" s="33"/>
      <c r="O271" s="33"/>
    </row>
    <row r="272" spans="1:15" s="15" customFormat="1">
      <c r="A272" s="33"/>
      <c r="B272" s="33"/>
      <c r="O272" s="33"/>
    </row>
    <row r="273" spans="1:15" s="15" customFormat="1">
      <c r="A273" s="33"/>
      <c r="B273" s="33"/>
      <c r="O273" s="33"/>
    </row>
    <row r="274" spans="1:15" s="15" customFormat="1">
      <c r="A274" s="33"/>
      <c r="B274" s="33"/>
      <c r="O274" s="33"/>
    </row>
    <row r="275" spans="1:15" s="15" customFormat="1">
      <c r="A275" s="33"/>
      <c r="B275" s="33"/>
      <c r="O275" s="33"/>
    </row>
    <row r="276" spans="1:15" s="15" customFormat="1">
      <c r="A276" s="33"/>
      <c r="B276" s="33"/>
      <c r="O276" s="33"/>
    </row>
    <row r="277" spans="1:15" s="15" customFormat="1">
      <c r="A277" s="33"/>
      <c r="B277" s="33"/>
      <c r="O277" s="33"/>
    </row>
    <row r="278" spans="1:15" s="15" customFormat="1">
      <c r="A278" s="33"/>
      <c r="B278" s="33"/>
      <c r="O278" s="33"/>
    </row>
    <row r="279" spans="1:15" s="15" customFormat="1">
      <c r="A279" s="33"/>
      <c r="B279" s="33"/>
      <c r="O279" s="33"/>
    </row>
    <row r="280" spans="1:15" s="15" customFormat="1">
      <c r="A280" s="33"/>
      <c r="B280" s="33"/>
      <c r="O280" s="33"/>
    </row>
    <row r="281" spans="1:15" s="15" customFormat="1">
      <c r="A281" s="33"/>
      <c r="B281" s="33"/>
      <c r="O281" s="33"/>
    </row>
    <row r="282" spans="1:15" s="15" customFormat="1">
      <c r="A282" s="33"/>
      <c r="B282" s="33"/>
      <c r="O282" s="33"/>
    </row>
    <row r="283" spans="1:15" s="15" customFormat="1">
      <c r="A283" s="33"/>
      <c r="B283" s="33"/>
      <c r="O283" s="33"/>
    </row>
    <row r="284" spans="1:15" s="15" customFormat="1">
      <c r="A284" s="33"/>
      <c r="B284" s="33"/>
      <c r="O284" s="33"/>
    </row>
    <row r="285" spans="1:15" s="15" customFormat="1">
      <c r="A285" s="33"/>
      <c r="B285" s="33"/>
      <c r="O285" s="33"/>
    </row>
    <row r="286" spans="1:15" s="15" customFormat="1">
      <c r="A286" s="33"/>
      <c r="B286" s="33"/>
      <c r="O286" s="33"/>
    </row>
    <row r="287" spans="1:15" s="15" customFormat="1">
      <c r="A287" s="33"/>
      <c r="B287" s="33"/>
      <c r="O287" s="33"/>
    </row>
    <row r="288" spans="1:15" s="15" customFormat="1">
      <c r="A288" s="33"/>
      <c r="B288" s="33"/>
      <c r="O288" s="33"/>
    </row>
    <row r="289" spans="1:15" s="15" customFormat="1">
      <c r="A289" s="33"/>
      <c r="B289" s="33"/>
      <c r="O289" s="33"/>
    </row>
    <row r="290" spans="1:15" s="15" customFormat="1">
      <c r="A290" s="33"/>
      <c r="B290" s="33"/>
      <c r="O290" s="33"/>
    </row>
    <row r="291" spans="1:15" s="15" customFormat="1">
      <c r="A291" s="33"/>
      <c r="B291" s="33"/>
      <c r="O291" s="33"/>
    </row>
    <row r="292" spans="1:15" s="15" customFormat="1">
      <c r="A292" s="33"/>
      <c r="B292" s="33"/>
      <c r="O292" s="33"/>
    </row>
    <row r="293" spans="1:15" s="15" customFormat="1">
      <c r="A293" s="33"/>
      <c r="B293" s="33"/>
      <c r="O293" s="33"/>
    </row>
    <row r="294" spans="1:15" s="15" customFormat="1">
      <c r="A294" s="33"/>
      <c r="B294" s="33"/>
      <c r="O294" s="33"/>
    </row>
    <row r="295" spans="1:15" s="15" customFormat="1">
      <c r="A295" s="33"/>
      <c r="B295" s="33"/>
      <c r="O295" s="33"/>
    </row>
    <row r="296" spans="1:15" s="15" customFormat="1">
      <c r="A296" s="33"/>
      <c r="B296" s="33"/>
      <c r="O296" s="33"/>
    </row>
    <row r="297" spans="1:15" s="15" customFormat="1">
      <c r="A297" s="33"/>
      <c r="B297" s="33"/>
      <c r="O297" s="33"/>
    </row>
    <row r="298" spans="1:15" s="15" customFormat="1">
      <c r="A298" s="33"/>
      <c r="B298" s="33"/>
      <c r="O298" s="33"/>
    </row>
    <row r="299" spans="1:15" s="15" customFormat="1">
      <c r="A299" s="33"/>
      <c r="B299" s="33"/>
      <c r="O299" s="33"/>
    </row>
    <row r="300" spans="1:15" s="15" customFormat="1">
      <c r="A300" s="33"/>
      <c r="B300" s="33"/>
      <c r="O300" s="33"/>
    </row>
    <row r="301" spans="1:15" s="15" customFormat="1">
      <c r="A301" s="33"/>
      <c r="B301" s="33"/>
      <c r="O301" s="33"/>
    </row>
    <row r="302" spans="1:15" s="15" customFormat="1">
      <c r="A302" s="33"/>
      <c r="B302" s="33"/>
      <c r="O302" s="33"/>
    </row>
    <row r="303" spans="1:15" s="15" customFormat="1">
      <c r="A303" s="33"/>
      <c r="B303" s="33"/>
      <c r="O303" s="33"/>
    </row>
    <row r="304" spans="1:15" s="15" customFormat="1">
      <c r="A304" s="33"/>
      <c r="B304" s="33"/>
      <c r="O304" s="33"/>
    </row>
    <row r="305" spans="1:15" s="15" customFormat="1">
      <c r="A305" s="33"/>
      <c r="B305" s="33"/>
      <c r="O305" s="33"/>
    </row>
    <row r="306" spans="1:15" s="15" customFormat="1">
      <c r="A306" s="33"/>
      <c r="B306" s="33"/>
      <c r="O306" s="33"/>
    </row>
    <row r="307" spans="1:15" s="15" customFormat="1">
      <c r="A307" s="33"/>
      <c r="B307" s="33"/>
      <c r="O307" s="33"/>
    </row>
    <row r="308" spans="1:15" s="15" customFormat="1">
      <c r="A308" s="33"/>
      <c r="B308" s="33"/>
      <c r="O308" s="33"/>
    </row>
    <row r="309" spans="1:15" s="15" customFormat="1">
      <c r="A309" s="33"/>
      <c r="B309" s="33"/>
      <c r="O309" s="33"/>
    </row>
    <row r="310" spans="1:15" s="15" customFormat="1">
      <c r="A310" s="33"/>
      <c r="B310" s="33"/>
      <c r="O310" s="33"/>
    </row>
    <row r="311" spans="1:15" s="15" customFormat="1">
      <c r="A311" s="33"/>
      <c r="B311" s="33"/>
      <c r="O311" s="33"/>
    </row>
    <row r="312" spans="1:15" s="15" customFormat="1">
      <c r="A312" s="33"/>
      <c r="B312" s="33"/>
      <c r="O312" s="33"/>
    </row>
    <row r="313" spans="1:15" s="15" customFormat="1">
      <c r="A313" s="33"/>
      <c r="B313" s="33"/>
      <c r="O313" s="33"/>
    </row>
    <row r="314" spans="1:15" s="15" customFormat="1">
      <c r="A314" s="33"/>
      <c r="B314" s="33"/>
      <c r="O314" s="33"/>
    </row>
    <row r="315" spans="1:15" s="15" customFormat="1">
      <c r="A315" s="33"/>
      <c r="B315" s="33"/>
      <c r="O315" s="33"/>
    </row>
    <row r="316" spans="1:15" s="15" customFormat="1">
      <c r="A316" s="33"/>
      <c r="B316" s="33"/>
      <c r="O316" s="33"/>
    </row>
    <row r="317" spans="1:15" s="15" customFormat="1">
      <c r="A317" s="33"/>
      <c r="B317" s="33"/>
      <c r="O317" s="33"/>
    </row>
    <row r="318" spans="1:15" s="15" customFormat="1">
      <c r="A318" s="33"/>
      <c r="B318" s="33"/>
      <c r="O318" s="33"/>
    </row>
    <row r="319" spans="1:15" s="15" customFormat="1">
      <c r="A319" s="33"/>
      <c r="B319" s="33"/>
      <c r="O319" s="33"/>
    </row>
    <row r="320" spans="1:15" s="15" customFormat="1">
      <c r="A320" s="33"/>
      <c r="B320" s="33"/>
      <c r="O320" s="33"/>
    </row>
    <row r="321" spans="1:15" s="15" customFormat="1">
      <c r="A321" s="33"/>
      <c r="B321" s="33"/>
      <c r="O321" s="33"/>
    </row>
    <row r="322" spans="1:15" s="15" customFormat="1">
      <c r="A322" s="33"/>
      <c r="B322" s="33"/>
      <c r="O322" s="33"/>
    </row>
    <row r="323" spans="1:15" s="15" customFormat="1">
      <c r="A323" s="33"/>
      <c r="B323" s="33"/>
      <c r="O323" s="33"/>
    </row>
    <row r="324" spans="1:15" s="15" customFormat="1">
      <c r="A324" s="33"/>
      <c r="B324" s="33"/>
      <c r="O324" s="33"/>
    </row>
    <row r="325" spans="1:15" s="15" customFormat="1">
      <c r="A325" s="33"/>
      <c r="B325" s="33"/>
      <c r="O325" s="33"/>
    </row>
    <row r="326" spans="1:15" s="15" customFormat="1">
      <c r="A326" s="33"/>
      <c r="B326" s="33"/>
      <c r="O326" s="33"/>
    </row>
    <row r="327" spans="1:15" s="15" customFormat="1">
      <c r="A327" s="33"/>
      <c r="B327" s="33"/>
      <c r="O327" s="33"/>
    </row>
    <row r="328" spans="1:15" s="15" customFormat="1">
      <c r="A328" s="33"/>
      <c r="B328" s="33"/>
      <c r="O328" s="33"/>
    </row>
    <row r="329" spans="1:15" s="15" customFormat="1">
      <c r="A329" s="33"/>
      <c r="B329" s="33"/>
      <c r="O329" s="33"/>
    </row>
    <row r="330" spans="1:15" s="15" customFormat="1">
      <c r="A330" s="33"/>
      <c r="B330" s="33"/>
      <c r="O330" s="33"/>
    </row>
    <row r="331" spans="1:15" s="15" customFormat="1">
      <c r="A331" s="33"/>
      <c r="B331" s="33"/>
      <c r="O331" s="33"/>
    </row>
    <row r="332" spans="1:15" s="15" customFormat="1">
      <c r="A332" s="33"/>
      <c r="B332" s="33"/>
      <c r="O332" s="33"/>
    </row>
    <row r="333" spans="1:15" s="15" customFormat="1">
      <c r="A333" s="33"/>
      <c r="B333" s="33"/>
      <c r="O333" s="33"/>
    </row>
    <row r="334" spans="1:15" s="15" customFormat="1">
      <c r="A334" s="33"/>
      <c r="B334" s="33"/>
      <c r="O334" s="33"/>
    </row>
    <row r="335" spans="1:15" s="15" customFormat="1">
      <c r="A335" s="33"/>
      <c r="B335" s="33"/>
      <c r="O335" s="33"/>
    </row>
    <row r="336" spans="1:15" s="15" customFormat="1">
      <c r="A336" s="33"/>
      <c r="B336" s="33"/>
      <c r="O336" s="33"/>
    </row>
    <row r="337" spans="1:15" s="15" customFormat="1">
      <c r="A337" s="33"/>
      <c r="B337" s="33"/>
      <c r="O337" s="33"/>
    </row>
    <row r="338" spans="1:15" s="15" customFormat="1">
      <c r="A338" s="33"/>
      <c r="B338" s="33"/>
      <c r="O338" s="33"/>
    </row>
    <row r="339" spans="1:15" s="15" customFormat="1">
      <c r="A339" s="33"/>
      <c r="B339" s="33"/>
      <c r="O339" s="33"/>
    </row>
    <row r="340" spans="1:15" s="15" customFormat="1">
      <c r="A340" s="33"/>
      <c r="B340" s="33"/>
      <c r="O340" s="33"/>
    </row>
    <row r="341" spans="1:15" s="15" customFormat="1">
      <c r="A341" s="33"/>
      <c r="B341" s="33"/>
      <c r="O341" s="33"/>
    </row>
    <row r="342" spans="1:15" s="15" customFormat="1">
      <c r="A342" s="33"/>
      <c r="B342" s="33"/>
      <c r="O342" s="33"/>
    </row>
    <row r="343" spans="1:15" s="15" customFormat="1">
      <c r="A343" s="33"/>
      <c r="B343" s="33"/>
      <c r="O343" s="33"/>
    </row>
    <row r="344" spans="1:15" s="15" customFormat="1">
      <c r="A344" s="33"/>
      <c r="B344" s="33"/>
      <c r="O344" s="33"/>
    </row>
    <row r="345" spans="1:15" s="15" customFormat="1">
      <c r="A345" s="33"/>
      <c r="B345" s="33"/>
      <c r="O345" s="33"/>
    </row>
    <row r="346" spans="1:15" s="15" customFormat="1">
      <c r="A346" s="33"/>
      <c r="B346" s="33"/>
      <c r="O346" s="33"/>
    </row>
    <row r="347" spans="1:15" s="15" customFormat="1">
      <c r="A347" s="33"/>
      <c r="B347" s="33"/>
      <c r="O347" s="33"/>
    </row>
    <row r="348" spans="1:15" s="15" customFormat="1">
      <c r="A348" s="33"/>
      <c r="B348" s="33"/>
      <c r="O348" s="33"/>
    </row>
    <row r="349" spans="1:15" s="15" customFormat="1">
      <c r="A349" s="33"/>
      <c r="B349" s="33"/>
      <c r="O349" s="33"/>
    </row>
    <row r="350" spans="1:15" s="15" customFormat="1">
      <c r="A350" s="33"/>
      <c r="B350" s="33"/>
      <c r="O350" s="33"/>
    </row>
    <row r="351" spans="1:15" s="15" customFormat="1">
      <c r="A351" s="33"/>
      <c r="B351" s="33"/>
      <c r="O351" s="33"/>
    </row>
    <row r="352" spans="1:15" s="15" customFormat="1">
      <c r="A352" s="33"/>
      <c r="B352" s="33"/>
      <c r="O352" s="33"/>
    </row>
    <row r="353" spans="1:15" s="15" customFormat="1">
      <c r="A353" s="33"/>
      <c r="B353" s="33"/>
      <c r="O353" s="33"/>
    </row>
    <row r="354" spans="1:15" s="15" customFormat="1">
      <c r="A354" s="33"/>
      <c r="B354" s="33"/>
      <c r="O354" s="33"/>
    </row>
    <row r="355" spans="1:15" s="15" customFormat="1">
      <c r="A355" s="33"/>
      <c r="B355" s="33"/>
      <c r="O355" s="33"/>
    </row>
    <row r="356" spans="1:15" s="15" customFormat="1">
      <c r="A356" s="33"/>
      <c r="B356" s="33"/>
      <c r="O356" s="33"/>
    </row>
    <row r="357" spans="1:15" s="15" customFormat="1">
      <c r="A357" s="33"/>
      <c r="B357" s="33"/>
      <c r="O357" s="33"/>
    </row>
    <row r="358" spans="1:15" s="15" customFormat="1">
      <c r="A358" s="33"/>
      <c r="B358" s="33"/>
      <c r="O358" s="33"/>
    </row>
    <row r="359" spans="1:15" s="15" customFormat="1">
      <c r="A359" s="33"/>
      <c r="B359" s="33"/>
      <c r="O359" s="33"/>
    </row>
    <row r="360" spans="1:15" s="15" customFormat="1">
      <c r="A360" s="33"/>
      <c r="B360" s="33"/>
      <c r="O360" s="33"/>
    </row>
    <row r="361" spans="1:15" s="15" customFormat="1">
      <c r="A361" s="33"/>
      <c r="B361" s="33"/>
      <c r="O361" s="33"/>
    </row>
    <row r="362" spans="1:15" s="15" customFormat="1">
      <c r="A362" s="33"/>
      <c r="B362" s="33"/>
      <c r="O362" s="33"/>
    </row>
    <row r="363" spans="1:15" s="15" customFormat="1">
      <c r="A363" s="33"/>
      <c r="B363" s="33"/>
      <c r="O363" s="33"/>
    </row>
    <row r="364" spans="1:15" s="15" customFormat="1">
      <c r="A364" s="33"/>
      <c r="B364" s="33"/>
      <c r="O364" s="33"/>
    </row>
    <row r="365" spans="1:15" s="15" customFormat="1">
      <c r="A365" s="33"/>
      <c r="B365" s="33"/>
      <c r="O365" s="33"/>
    </row>
    <row r="366" spans="1:15" s="15" customFormat="1">
      <c r="A366" s="33"/>
      <c r="B366" s="33"/>
      <c r="O366" s="33"/>
    </row>
    <row r="367" spans="1:15" s="15" customFormat="1">
      <c r="A367" s="33"/>
      <c r="B367" s="33"/>
      <c r="O367" s="33"/>
    </row>
    <row r="368" spans="1:15" s="15" customFormat="1">
      <c r="A368" s="33"/>
      <c r="B368" s="33"/>
      <c r="O368" s="33"/>
    </row>
    <row r="369" spans="1:15" s="15" customFormat="1">
      <c r="A369" s="33"/>
      <c r="B369" s="33"/>
      <c r="O369" s="33"/>
    </row>
    <row r="370" spans="1:15" s="15" customFormat="1">
      <c r="A370" s="33"/>
      <c r="B370" s="33"/>
      <c r="O370" s="33"/>
    </row>
    <row r="371" spans="1:15" s="15" customFormat="1">
      <c r="A371" s="33"/>
      <c r="B371" s="33"/>
      <c r="O371" s="33"/>
    </row>
    <row r="372" spans="1:15" s="15" customFormat="1">
      <c r="A372" s="33"/>
      <c r="B372" s="33"/>
      <c r="O372" s="33"/>
    </row>
    <row r="373" spans="1:15" s="15" customFormat="1">
      <c r="A373" s="33"/>
      <c r="B373" s="33"/>
      <c r="O373" s="33"/>
    </row>
    <row r="374" spans="1:15" s="15" customFormat="1">
      <c r="A374" s="33"/>
      <c r="B374" s="33"/>
      <c r="O374" s="33"/>
    </row>
    <row r="375" spans="1:15" s="15" customFormat="1">
      <c r="A375" s="33"/>
      <c r="B375" s="33"/>
      <c r="O375" s="33"/>
    </row>
    <row r="376" spans="1:15" s="15" customFormat="1">
      <c r="A376" s="33"/>
      <c r="B376" s="33"/>
      <c r="O376" s="33"/>
    </row>
    <row r="377" spans="1:15" s="15" customFormat="1">
      <c r="A377" s="33"/>
      <c r="B377" s="33"/>
      <c r="O377" s="33"/>
    </row>
    <row r="378" spans="1:15" s="15" customFormat="1">
      <c r="A378" s="33"/>
      <c r="B378" s="33"/>
      <c r="O378" s="33"/>
    </row>
    <row r="379" spans="1:15" s="15" customFormat="1">
      <c r="A379" s="33"/>
      <c r="B379" s="33"/>
      <c r="O379" s="33"/>
    </row>
    <row r="380" spans="1:15" s="15" customFormat="1">
      <c r="A380" s="33"/>
      <c r="B380" s="33"/>
      <c r="O380" s="33"/>
    </row>
    <row r="381" spans="1:15" s="15" customFormat="1">
      <c r="A381" s="33"/>
      <c r="B381" s="33"/>
      <c r="O381" s="33"/>
    </row>
    <row r="382" spans="1:15" s="15" customFormat="1">
      <c r="A382" s="33"/>
      <c r="B382" s="33"/>
      <c r="O382" s="33"/>
    </row>
    <row r="383" spans="1:15" s="15" customFormat="1">
      <c r="A383" s="33"/>
      <c r="B383" s="33"/>
      <c r="O383" s="33"/>
    </row>
    <row r="384" spans="1:15" s="15" customFormat="1">
      <c r="A384" s="33"/>
      <c r="B384" s="33"/>
      <c r="O384" s="33"/>
    </row>
    <row r="385" spans="1:15" s="15" customFormat="1">
      <c r="A385" s="33"/>
      <c r="B385" s="33"/>
      <c r="O385" s="33"/>
    </row>
    <row r="386" spans="1:15" s="15" customFormat="1">
      <c r="A386" s="33"/>
      <c r="B386" s="33"/>
      <c r="O386" s="33"/>
    </row>
    <row r="387" spans="1:15" s="15" customFormat="1">
      <c r="A387" s="33"/>
      <c r="B387" s="33"/>
      <c r="O387" s="33"/>
    </row>
    <row r="388" spans="1:15" s="15" customFormat="1">
      <c r="A388" s="33"/>
      <c r="B388" s="33"/>
      <c r="O388" s="33"/>
    </row>
    <row r="389" spans="1:15" s="15" customFormat="1">
      <c r="A389" s="33"/>
      <c r="B389" s="33"/>
      <c r="O389" s="33"/>
    </row>
    <row r="390" spans="1:15" s="15" customFormat="1">
      <c r="A390" s="33"/>
      <c r="B390" s="33"/>
      <c r="O390" s="33"/>
    </row>
    <row r="391" spans="1:15" s="15" customFormat="1">
      <c r="A391" s="33"/>
      <c r="B391" s="33"/>
      <c r="O391" s="33"/>
    </row>
    <row r="392" spans="1:15" s="15" customFormat="1">
      <c r="A392" s="33"/>
      <c r="B392" s="33"/>
      <c r="O392" s="33"/>
    </row>
    <row r="393" spans="1:15" s="15" customFormat="1">
      <c r="A393" s="33"/>
      <c r="B393" s="33"/>
      <c r="O393" s="33"/>
    </row>
    <row r="394" spans="1:15" s="15" customFormat="1">
      <c r="A394" s="33"/>
      <c r="B394" s="33"/>
      <c r="O394" s="33"/>
    </row>
    <row r="395" spans="1:15" s="15" customFormat="1">
      <c r="A395" s="33"/>
      <c r="B395" s="33"/>
      <c r="O395" s="33"/>
    </row>
    <row r="396" spans="1:15" s="15" customFormat="1">
      <c r="A396" s="33"/>
      <c r="B396" s="33"/>
      <c r="O396" s="33"/>
    </row>
    <row r="397" spans="1:15" s="15" customFormat="1">
      <c r="A397" s="33"/>
      <c r="B397" s="33"/>
      <c r="O397" s="33"/>
    </row>
    <row r="398" spans="1:15" s="15" customFormat="1">
      <c r="A398" s="33"/>
      <c r="B398" s="33"/>
      <c r="O398" s="33"/>
    </row>
    <row r="399" spans="1:15" s="15" customFormat="1">
      <c r="A399" s="33"/>
      <c r="B399" s="33"/>
      <c r="O399" s="33"/>
    </row>
    <row r="400" spans="1:15" s="15" customFormat="1">
      <c r="A400" s="33"/>
      <c r="B400" s="33"/>
      <c r="O400" s="33"/>
    </row>
    <row r="401" spans="1:15" s="15" customFormat="1">
      <c r="A401" s="33"/>
      <c r="B401" s="33"/>
      <c r="O401" s="33"/>
    </row>
    <row r="402" spans="1:15" s="15" customFormat="1">
      <c r="A402" s="33"/>
      <c r="B402" s="33"/>
      <c r="O402" s="33"/>
    </row>
    <row r="403" spans="1:15" s="15" customFormat="1">
      <c r="A403" s="33"/>
      <c r="B403" s="33"/>
      <c r="O403" s="33"/>
    </row>
    <row r="404" spans="1:15" s="15" customFormat="1">
      <c r="A404" s="33"/>
      <c r="B404" s="33"/>
      <c r="O404" s="33"/>
    </row>
    <row r="405" spans="1:15" s="15" customFormat="1">
      <c r="A405" s="33"/>
      <c r="B405" s="33"/>
      <c r="O405" s="33"/>
    </row>
    <row r="406" spans="1:15" s="15" customFormat="1">
      <c r="A406" s="33"/>
      <c r="B406" s="33"/>
      <c r="O406" s="33"/>
    </row>
    <row r="407" spans="1:15" s="15" customFormat="1">
      <c r="A407" s="33"/>
      <c r="B407" s="33"/>
      <c r="O407" s="33"/>
    </row>
    <row r="408" spans="1:15" s="15" customFormat="1">
      <c r="A408" s="33"/>
      <c r="B408" s="33"/>
      <c r="O408" s="33"/>
    </row>
    <row r="409" spans="1:15" s="15" customFormat="1">
      <c r="A409" s="33"/>
      <c r="B409" s="33"/>
      <c r="O409" s="33"/>
    </row>
    <row r="410" spans="1:15" s="15" customFormat="1">
      <c r="A410" s="33"/>
      <c r="B410" s="33"/>
      <c r="O410" s="33"/>
    </row>
    <row r="411" spans="1:15" s="15" customFormat="1">
      <c r="A411" s="33"/>
      <c r="B411" s="33"/>
      <c r="O411" s="33"/>
    </row>
    <row r="412" spans="1:15" s="15" customFormat="1">
      <c r="A412" s="33"/>
      <c r="B412" s="33"/>
      <c r="O412" s="33"/>
    </row>
    <row r="413" spans="1:15" s="15" customFormat="1">
      <c r="A413" s="33"/>
      <c r="B413" s="33"/>
      <c r="O413" s="33"/>
    </row>
    <row r="414" spans="1:15" s="15" customFormat="1">
      <c r="A414" s="33"/>
      <c r="B414" s="33"/>
      <c r="O414" s="33"/>
    </row>
    <row r="415" spans="1:15" s="15" customFormat="1">
      <c r="A415" s="33"/>
      <c r="B415" s="33"/>
      <c r="O415" s="33"/>
    </row>
    <row r="416" spans="1:15" s="15" customFormat="1">
      <c r="A416" s="33"/>
      <c r="B416" s="33"/>
      <c r="O416" s="33"/>
    </row>
    <row r="417" spans="1:15" s="15" customFormat="1">
      <c r="A417" s="33"/>
      <c r="B417" s="33"/>
      <c r="O417" s="33"/>
    </row>
    <row r="418" spans="1:15" s="15" customFormat="1">
      <c r="A418" s="33"/>
      <c r="B418" s="33"/>
      <c r="O418" s="33"/>
    </row>
    <row r="419" spans="1:15" s="15" customFormat="1">
      <c r="A419" s="33"/>
      <c r="B419" s="33"/>
      <c r="O419" s="33"/>
    </row>
    <row r="420" spans="1:15" s="15" customFormat="1">
      <c r="A420" s="33"/>
      <c r="B420" s="33"/>
      <c r="O420" s="33"/>
    </row>
    <row r="421" spans="1:15" s="15" customFormat="1">
      <c r="A421" s="33"/>
      <c r="B421" s="33"/>
      <c r="O421" s="33"/>
    </row>
    <row r="422" spans="1:15" s="15" customFormat="1">
      <c r="A422" s="33"/>
      <c r="B422" s="33"/>
      <c r="O422" s="33"/>
    </row>
    <row r="423" spans="1:15" s="15" customFormat="1">
      <c r="A423" s="33"/>
      <c r="B423" s="33"/>
      <c r="O423" s="33"/>
    </row>
    <row r="424" spans="1:15" s="15" customFormat="1">
      <c r="A424" s="33"/>
      <c r="B424" s="33"/>
      <c r="O424" s="33"/>
    </row>
    <row r="425" spans="1:15" s="15" customFormat="1">
      <c r="A425" s="33"/>
      <c r="B425" s="33"/>
      <c r="O425" s="33"/>
    </row>
    <row r="426" spans="1:15" s="15" customFormat="1">
      <c r="A426" s="33"/>
      <c r="B426" s="33"/>
      <c r="O426" s="33"/>
    </row>
    <row r="427" spans="1:15" s="15" customFormat="1">
      <c r="A427" s="33"/>
      <c r="B427" s="33"/>
      <c r="O427" s="33"/>
    </row>
    <row r="428" spans="1:15" s="15" customFormat="1">
      <c r="A428" s="33"/>
      <c r="B428" s="33"/>
      <c r="O428" s="33"/>
    </row>
    <row r="429" spans="1:15" s="15" customFormat="1">
      <c r="A429" s="33"/>
      <c r="B429" s="33"/>
      <c r="O429" s="33"/>
    </row>
    <row r="430" spans="1:15" s="15" customFormat="1">
      <c r="A430" s="33"/>
      <c r="B430" s="33"/>
      <c r="O430" s="33"/>
    </row>
    <row r="431" spans="1:15" s="15" customFormat="1">
      <c r="A431" s="33"/>
      <c r="B431" s="33"/>
      <c r="O431" s="33"/>
    </row>
    <row r="432" spans="1:15" s="15" customFormat="1">
      <c r="A432" s="33"/>
      <c r="B432" s="33"/>
      <c r="O432" s="33"/>
    </row>
    <row r="433" spans="1:15" s="15" customFormat="1">
      <c r="A433" s="33"/>
      <c r="B433" s="33"/>
      <c r="O433" s="33"/>
    </row>
    <row r="434" spans="1:15" s="15" customFormat="1">
      <c r="A434" s="33"/>
      <c r="B434" s="33"/>
      <c r="O434" s="33"/>
    </row>
    <row r="435" spans="1:15" s="15" customFormat="1">
      <c r="A435" s="33"/>
      <c r="B435" s="33"/>
      <c r="O435" s="33"/>
    </row>
    <row r="436" spans="1:15" s="15" customFormat="1">
      <c r="A436" s="33"/>
      <c r="B436" s="33"/>
      <c r="O436" s="33"/>
    </row>
    <row r="437" spans="1:15" s="15" customFormat="1">
      <c r="A437" s="33"/>
      <c r="B437" s="33"/>
      <c r="O437" s="33"/>
    </row>
    <row r="438" spans="1:15" s="15" customFormat="1">
      <c r="A438" s="33"/>
      <c r="B438" s="33"/>
      <c r="O438" s="33"/>
    </row>
    <row r="439" spans="1:15" s="15" customFormat="1">
      <c r="A439" s="33"/>
      <c r="B439" s="33"/>
      <c r="O439" s="33"/>
    </row>
    <row r="440" spans="1:15" s="15" customFormat="1">
      <c r="A440" s="33"/>
      <c r="B440" s="33"/>
      <c r="O440" s="33"/>
    </row>
    <row r="441" spans="1:15" s="15" customFormat="1">
      <c r="A441" s="33"/>
      <c r="B441" s="33"/>
      <c r="O441" s="33"/>
    </row>
    <row r="442" spans="1:15" s="15" customFormat="1">
      <c r="A442" s="33"/>
      <c r="B442" s="33"/>
      <c r="O442" s="33"/>
    </row>
    <row r="443" spans="1:15" s="15" customFormat="1">
      <c r="A443" s="33"/>
      <c r="B443" s="33"/>
      <c r="O443" s="33"/>
    </row>
    <row r="444" spans="1:15" s="15" customFormat="1">
      <c r="A444" s="33"/>
      <c r="B444" s="33"/>
      <c r="O444" s="33"/>
    </row>
    <row r="445" spans="1:15" s="15" customFormat="1">
      <c r="A445" s="33"/>
      <c r="B445" s="33"/>
      <c r="O445" s="33"/>
    </row>
    <row r="446" spans="1:15" s="15" customFormat="1">
      <c r="A446" s="33"/>
      <c r="B446" s="33"/>
      <c r="O446" s="33"/>
    </row>
    <row r="447" spans="1:15" s="15" customFormat="1">
      <c r="A447" s="33"/>
      <c r="B447" s="33"/>
      <c r="O447" s="33"/>
    </row>
    <row r="448" spans="1:15" s="15" customFormat="1">
      <c r="A448" s="33"/>
      <c r="B448" s="33"/>
      <c r="O448" s="33"/>
    </row>
    <row r="449" spans="1:15" s="15" customFormat="1">
      <c r="A449" s="33"/>
      <c r="B449" s="33"/>
      <c r="O449" s="33"/>
    </row>
    <row r="450" spans="1:15" s="15" customFormat="1">
      <c r="A450" s="33"/>
      <c r="B450" s="33"/>
      <c r="O450" s="33"/>
    </row>
    <row r="451" spans="1:15" s="15" customFormat="1">
      <c r="A451" s="33"/>
      <c r="B451" s="33"/>
      <c r="O451" s="33"/>
    </row>
    <row r="452" spans="1:15" s="15" customFormat="1">
      <c r="A452" s="33"/>
      <c r="B452" s="33"/>
      <c r="O452" s="33"/>
    </row>
    <row r="453" spans="1:15" s="15" customFormat="1">
      <c r="A453" s="33"/>
      <c r="B453" s="33"/>
      <c r="O453" s="33"/>
    </row>
    <row r="454" spans="1:15" s="15" customFormat="1">
      <c r="A454" s="33"/>
      <c r="B454" s="33"/>
      <c r="O454" s="33"/>
    </row>
    <row r="455" spans="1:15" s="15" customFormat="1">
      <c r="A455" s="33"/>
      <c r="B455" s="33"/>
      <c r="O455" s="33"/>
    </row>
    <row r="456" spans="1:15" s="15" customFormat="1">
      <c r="A456" s="33"/>
      <c r="B456" s="33"/>
      <c r="O456" s="33"/>
    </row>
    <row r="457" spans="1:15" s="15" customFormat="1">
      <c r="A457" s="33"/>
      <c r="B457" s="33"/>
      <c r="O457" s="33"/>
    </row>
    <row r="458" spans="1:15" s="15" customFormat="1">
      <c r="A458" s="33"/>
      <c r="B458" s="33"/>
      <c r="O458" s="33"/>
    </row>
    <row r="459" spans="1:15" s="15" customFormat="1">
      <c r="A459" s="33"/>
      <c r="B459" s="33"/>
      <c r="O459" s="33"/>
    </row>
    <row r="460" spans="1:15" s="15" customFormat="1">
      <c r="A460" s="33"/>
      <c r="B460" s="33"/>
      <c r="O460" s="33"/>
    </row>
    <row r="461" spans="1:15" s="15" customFormat="1">
      <c r="A461" s="33"/>
      <c r="B461" s="33"/>
      <c r="O461" s="33"/>
    </row>
    <row r="462" spans="1:15" s="15" customFormat="1">
      <c r="A462" s="33"/>
      <c r="B462" s="33"/>
      <c r="O462" s="33"/>
    </row>
    <row r="463" spans="1:15" s="15" customFormat="1">
      <c r="A463" s="33"/>
      <c r="B463" s="33"/>
      <c r="O463" s="33"/>
    </row>
    <row r="464" spans="1:15" s="15" customFormat="1">
      <c r="A464" s="33"/>
      <c r="B464" s="33"/>
      <c r="O464" s="33"/>
    </row>
    <row r="465" spans="1:15" s="15" customFormat="1">
      <c r="A465" s="33"/>
      <c r="B465" s="33"/>
      <c r="O465" s="33"/>
    </row>
    <row r="466" spans="1:15" s="15" customFormat="1">
      <c r="A466" s="33"/>
      <c r="B466" s="33"/>
      <c r="O466" s="33"/>
    </row>
    <row r="467" spans="1:15" s="15" customFormat="1">
      <c r="A467" s="33"/>
      <c r="B467" s="33"/>
      <c r="O467" s="33"/>
    </row>
    <row r="468" spans="1:15" s="15" customFormat="1">
      <c r="A468" s="33"/>
      <c r="B468" s="33"/>
      <c r="O468" s="33"/>
    </row>
    <row r="469" spans="1:15" s="15" customFormat="1">
      <c r="A469" s="33"/>
      <c r="B469" s="33"/>
      <c r="O469" s="33"/>
    </row>
    <row r="470" spans="1:15" s="15" customFormat="1">
      <c r="A470" s="33"/>
      <c r="B470" s="33"/>
      <c r="O470" s="33"/>
    </row>
    <row r="471" spans="1:15" s="15" customFormat="1">
      <c r="A471" s="33"/>
      <c r="B471" s="33"/>
      <c r="O471" s="33"/>
    </row>
    <row r="472" spans="1:15" s="15" customFormat="1">
      <c r="A472" s="33"/>
      <c r="B472" s="33"/>
      <c r="O472" s="33"/>
    </row>
    <row r="473" spans="1:15" s="15" customFormat="1">
      <c r="A473" s="33"/>
      <c r="B473" s="33"/>
      <c r="O473" s="33"/>
    </row>
    <row r="474" spans="1:15" s="15" customFormat="1">
      <c r="A474" s="33"/>
      <c r="B474" s="33"/>
      <c r="O474" s="33"/>
    </row>
    <row r="475" spans="1:15" s="15" customFormat="1">
      <c r="A475" s="33"/>
      <c r="B475" s="33"/>
      <c r="O475" s="33"/>
    </row>
    <row r="476" spans="1:15" s="15" customFormat="1">
      <c r="A476" s="33"/>
      <c r="B476" s="33"/>
      <c r="O476" s="33"/>
    </row>
    <row r="477" spans="1:15" s="15" customFormat="1">
      <c r="A477" s="33"/>
      <c r="B477" s="33"/>
      <c r="O477" s="33"/>
    </row>
    <row r="478" spans="1:15" s="15" customFormat="1">
      <c r="A478" s="33"/>
      <c r="B478" s="33"/>
      <c r="O478" s="33"/>
    </row>
    <row r="479" spans="1:15" s="15" customFormat="1">
      <c r="A479" s="33"/>
      <c r="B479" s="33"/>
      <c r="O479" s="33"/>
    </row>
    <row r="480" spans="1:15" s="15" customFormat="1">
      <c r="A480" s="33"/>
      <c r="B480" s="33"/>
      <c r="O480" s="33"/>
    </row>
    <row r="481" spans="1:15" s="15" customFormat="1">
      <c r="A481" s="33"/>
      <c r="B481" s="33"/>
      <c r="O481" s="33"/>
    </row>
    <row r="482" spans="1:15" s="15" customFormat="1">
      <c r="A482" s="33"/>
      <c r="B482" s="33"/>
      <c r="O482" s="33"/>
    </row>
    <row r="483" spans="1:15" s="15" customFormat="1">
      <c r="A483" s="33"/>
      <c r="B483" s="33"/>
      <c r="O483" s="33"/>
    </row>
    <row r="484" spans="1:15" s="15" customFormat="1">
      <c r="A484" s="33"/>
      <c r="B484" s="33"/>
      <c r="O484" s="33"/>
    </row>
    <row r="485" spans="1:15" s="15" customFormat="1">
      <c r="A485" s="33"/>
      <c r="B485" s="33"/>
      <c r="O485" s="33"/>
    </row>
    <row r="486" spans="1:15" s="15" customFormat="1">
      <c r="A486" s="33"/>
      <c r="B486" s="33"/>
      <c r="O486" s="33"/>
    </row>
    <row r="487" spans="1:15" s="15" customFormat="1">
      <c r="A487" s="33"/>
      <c r="B487" s="33"/>
      <c r="O487" s="33"/>
    </row>
    <row r="488" spans="1:15" s="15" customFormat="1">
      <c r="A488" s="33"/>
      <c r="B488" s="33"/>
      <c r="O488" s="33"/>
    </row>
    <row r="489" spans="1:15" s="15" customFormat="1">
      <c r="A489" s="33"/>
      <c r="B489" s="33"/>
      <c r="O489" s="33"/>
    </row>
    <row r="490" spans="1:15" s="15" customFormat="1">
      <c r="A490" s="33"/>
      <c r="B490" s="33"/>
      <c r="O490" s="33"/>
    </row>
    <row r="491" spans="1:15" s="15" customFormat="1">
      <c r="A491" s="33"/>
      <c r="B491" s="33"/>
      <c r="O491" s="33"/>
    </row>
    <row r="492" spans="1:15" s="15" customFormat="1">
      <c r="A492" s="33"/>
      <c r="B492" s="33"/>
      <c r="O492" s="33"/>
    </row>
    <row r="493" spans="1:15" s="15" customFormat="1">
      <c r="A493" s="33"/>
      <c r="B493" s="33"/>
      <c r="O493" s="33"/>
    </row>
    <row r="494" spans="1:15" s="15" customFormat="1">
      <c r="A494" s="33"/>
      <c r="B494" s="33"/>
      <c r="O494" s="33"/>
    </row>
    <row r="495" spans="1:15" s="15" customFormat="1">
      <c r="A495" s="33"/>
      <c r="B495" s="33"/>
      <c r="O495" s="33"/>
    </row>
    <row r="496" spans="1:15" s="15" customFormat="1">
      <c r="A496" s="33"/>
      <c r="B496" s="33"/>
      <c r="O496" s="33"/>
    </row>
    <row r="497" spans="1:15" s="15" customFormat="1">
      <c r="A497" s="33"/>
      <c r="B497" s="33"/>
      <c r="O497" s="33"/>
    </row>
    <row r="498" spans="1:15" s="15" customFormat="1">
      <c r="A498" s="33"/>
      <c r="B498" s="33"/>
      <c r="O498" s="33"/>
    </row>
    <row r="499" spans="1:15" s="15" customFormat="1">
      <c r="A499" s="33"/>
      <c r="B499" s="33"/>
      <c r="O499" s="33"/>
    </row>
    <row r="500" spans="1:15" s="15" customFormat="1">
      <c r="A500" s="33"/>
      <c r="B500" s="33"/>
      <c r="O500" s="33"/>
    </row>
    <row r="501" spans="1:15" s="15" customFormat="1">
      <c r="A501" s="33"/>
      <c r="B501" s="33"/>
      <c r="O501" s="33"/>
    </row>
    <row r="502" spans="1:15" s="15" customFormat="1">
      <c r="A502" s="33"/>
      <c r="B502" s="33"/>
      <c r="O502" s="33"/>
    </row>
    <row r="503" spans="1:15" s="15" customFormat="1">
      <c r="A503" s="33"/>
      <c r="B503" s="33"/>
      <c r="O503" s="33"/>
    </row>
    <row r="504" spans="1:15" s="15" customFormat="1">
      <c r="A504" s="33"/>
      <c r="B504" s="33"/>
      <c r="O504" s="33"/>
    </row>
    <row r="505" spans="1:15" s="15" customFormat="1">
      <c r="A505" s="33"/>
      <c r="B505" s="33"/>
      <c r="O505" s="33"/>
    </row>
    <row r="506" spans="1:15" s="15" customFormat="1">
      <c r="A506" s="33"/>
      <c r="B506" s="33"/>
      <c r="O506" s="33"/>
    </row>
    <row r="507" spans="1:15" s="15" customFormat="1">
      <c r="A507" s="33"/>
      <c r="B507" s="33"/>
      <c r="O507" s="33"/>
    </row>
    <row r="508" spans="1:15" s="15" customFormat="1">
      <c r="A508" s="33"/>
      <c r="B508" s="33"/>
      <c r="O508" s="33"/>
    </row>
    <row r="509" spans="1:15" s="15" customFormat="1">
      <c r="A509" s="33"/>
      <c r="B509" s="33"/>
      <c r="O509" s="33"/>
    </row>
    <row r="510" spans="1:15" s="15" customFormat="1">
      <c r="A510" s="33"/>
      <c r="B510" s="33"/>
      <c r="O510" s="33"/>
    </row>
    <row r="511" spans="1:15" s="15" customFormat="1">
      <c r="A511" s="33"/>
      <c r="B511" s="33"/>
      <c r="O511" s="33"/>
    </row>
    <row r="512" spans="1:15" s="15" customFormat="1">
      <c r="A512" s="33"/>
      <c r="B512" s="33"/>
      <c r="O512" s="33"/>
    </row>
    <row r="513" spans="1:15" s="15" customFormat="1">
      <c r="A513" s="33"/>
      <c r="B513" s="33"/>
      <c r="O513" s="33"/>
    </row>
    <row r="514" spans="1:15" s="15" customFormat="1">
      <c r="A514" s="33"/>
      <c r="B514" s="33"/>
      <c r="O514" s="33"/>
    </row>
    <row r="515" spans="1:15" s="15" customFormat="1">
      <c r="A515" s="33"/>
      <c r="B515" s="33"/>
      <c r="O515" s="33"/>
    </row>
    <row r="516" spans="1:15" s="15" customFormat="1">
      <c r="A516" s="33"/>
      <c r="B516" s="33"/>
      <c r="O516" s="33"/>
    </row>
    <row r="517" spans="1:15" s="15" customFormat="1">
      <c r="A517" s="33"/>
      <c r="B517" s="33"/>
      <c r="O517" s="33"/>
    </row>
    <row r="518" spans="1:15" s="15" customFormat="1">
      <c r="A518" s="33"/>
      <c r="B518" s="33"/>
      <c r="O518" s="33"/>
    </row>
    <row r="519" spans="1:15" s="15" customFormat="1">
      <c r="A519" s="33"/>
      <c r="B519" s="33"/>
      <c r="O519" s="33"/>
    </row>
    <row r="520" spans="1:15" s="15" customFormat="1">
      <c r="A520" s="33"/>
      <c r="B520" s="33"/>
      <c r="O520" s="33"/>
    </row>
    <row r="521" spans="1:15" s="15" customFormat="1">
      <c r="A521" s="33"/>
      <c r="B521" s="33"/>
      <c r="O521" s="33"/>
    </row>
    <row r="522" spans="1:15" s="15" customFormat="1">
      <c r="A522" s="33"/>
      <c r="B522" s="33"/>
      <c r="O522" s="33"/>
    </row>
    <row r="523" spans="1:15" s="15" customFormat="1">
      <c r="A523" s="33"/>
      <c r="B523" s="33"/>
      <c r="O523" s="33"/>
    </row>
    <row r="524" spans="1:15" s="15" customFormat="1">
      <c r="A524" s="33"/>
      <c r="B524" s="33"/>
      <c r="O524" s="33"/>
    </row>
    <row r="525" spans="1:15" s="15" customFormat="1">
      <c r="A525" s="33"/>
      <c r="B525" s="33"/>
      <c r="O525" s="33"/>
    </row>
    <row r="526" spans="1:15" s="15" customFormat="1">
      <c r="A526" s="33"/>
      <c r="B526" s="33"/>
      <c r="O526" s="33"/>
    </row>
    <row r="527" spans="1:15" s="15" customFormat="1">
      <c r="A527" s="33"/>
      <c r="B527" s="33"/>
      <c r="O527" s="33"/>
    </row>
    <row r="528" spans="1:15" s="15" customFormat="1">
      <c r="A528" s="33"/>
      <c r="B528" s="33"/>
      <c r="O528" s="33"/>
    </row>
    <row r="529" spans="1:15" s="15" customFormat="1">
      <c r="A529" s="33"/>
      <c r="B529" s="33"/>
      <c r="O529" s="33"/>
    </row>
    <row r="530" spans="1:15" s="15" customFormat="1">
      <c r="A530" s="33"/>
      <c r="B530" s="33"/>
      <c r="O530" s="33"/>
    </row>
    <row r="531" spans="1:15" s="15" customFormat="1">
      <c r="A531" s="33"/>
      <c r="B531" s="33"/>
      <c r="O531" s="33"/>
    </row>
    <row r="532" spans="1:15" s="15" customFormat="1">
      <c r="A532" s="33"/>
      <c r="B532" s="33"/>
      <c r="O532" s="33"/>
    </row>
    <row r="533" spans="1:15" s="15" customFormat="1">
      <c r="A533" s="33"/>
      <c r="B533" s="33"/>
      <c r="O533" s="33"/>
    </row>
    <row r="534" spans="1:15" s="15" customFormat="1">
      <c r="A534" s="33"/>
      <c r="B534" s="33"/>
      <c r="O534" s="33"/>
    </row>
    <row r="535" spans="1:15" s="15" customFormat="1">
      <c r="A535" s="33"/>
      <c r="B535" s="33"/>
      <c r="O535" s="33"/>
    </row>
    <row r="536" spans="1:15" s="15" customFormat="1">
      <c r="A536" s="33"/>
      <c r="B536" s="33"/>
      <c r="O536" s="33"/>
    </row>
    <row r="537" spans="1:15" s="15" customFormat="1">
      <c r="A537" s="33"/>
      <c r="B537" s="33"/>
      <c r="O537" s="33"/>
    </row>
    <row r="538" spans="1:15" s="15" customFormat="1">
      <c r="A538" s="33"/>
      <c r="B538" s="33"/>
      <c r="O538" s="33"/>
    </row>
    <row r="539" spans="1:15" s="15" customFormat="1">
      <c r="A539" s="33"/>
      <c r="B539" s="33"/>
      <c r="O539" s="33"/>
    </row>
    <row r="540" spans="1:15" s="15" customFormat="1">
      <c r="A540" s="33"/>
      <c r="B540" s="33"/>
      <c r="O540" s="33"/>
    </row>
    <row r="541" spans="1:15" s="15" customFormat="1">
      <c r="A541" s="33"/>
      <c r="B541" s="33"/>
      <c r="O541" s="33"/>
    </row>
    <row r="542" spans="1:15" s="15" customFormat="1">
      <c r="A542" s="33"/>
      <c r="B542" s="33"/>
      <c r="O542" s="33"/>
    </row>
    <row r="543" spans="1:15" s="15" customFormat="1">
      <c r="A543" s="33"/>
      <c r="B543" s="33"/>
      <c r="O543" s="33"/>
    </row>
    <row r="544" spans="1:15" s="15" customFormat="1">
      <c r="A544" s="33"/>
      <c r="B544" s="33"/>
      <c r="O544" s="33"/>
    </row>
    <row r="545" spans="1:15" s="15" customFormat="1">
      <c r="A545" s="33"/>
      <c r="B545" s="33"/>
      <c r="O545" s="33"/>
    </row>
    <row r="546" spans="1:15" s="15" customFormat="1">
      <c r="A546" s="33"/>
      <c r="B546" s="33"/>
      <c r="O546" s="33"/>
    </row>
    <row r="547" spans="1:15" s="15" customFormat="1">
      <c r="A547" s="33"/>
      <c r="B547" s="33"/>
      <c r="O547" s="33"/>
    </row>
    <row r="548" spans="1:15" s="15" customFormat="1">
      <c r="A548" s="33"/>
      <c r="B548" s="33"/>
      <c r="O548" s="33"/>
    </row>
    <row r="549" spans="1:15" s="15" customFormat="1">
      <c r="A549" s="33"/>
      <c r="B549" s="33"/>
      <c r="O549" s="33"/>
    </row>
    <row r="550" spans="1:15" s="15" customFormat="1">
      <c r="A550" s="33"/>
      <c r="B550" s="33"/>
      <c r="O550" s="33"/>
    </row>
    <row r="551" spans="1:15" s="15" customFormat="1">
      <c r="A551" s="33"/>
      <c r="B551" s="33"/>
      <c r="O551" s="33"/>
    </row>
    <row r="552" spans="1:15" s="15" customFormat="1">
      <c r="A552" s="33"/>
      <c r="B552" s="33"/>
      <c r="O552" s="33"/>
    </row>
    <row r="553" spans="1:15" s="15" customFormat="1">
      <c r="A553" s="33"/>
      <c r="B553" s="33"/>
      <c r="O553" s="33"/>
    </row>
    <row r="554" spans="1:15" s="15" customFormat="1">
      <c r="A554" s="33"/>
      <c r="B554" s="33"/>
      <c r="O554" s="33"/>
    </row>
    <row r="555" spans="1:15" s="15" customFormat="1">
      <c r="A555" s="33"/>
      <c r="B555" s="33"/>
      <c r="O555" s="33"/>
    </row>
    <row r="556" spans="1:15" s="15" customFormat="1">
      <c r="A556" s="33"/>
      <c r="B556" s="33"/>
      <c r="O556" s="33"/>
    </row>
    <row r="557" spans="1:15" s="15" customFormat="1">
      <c r="A557" s="33"/>
      <c r="B557" s="33"/>
      <c r="O557" s="33"/>
    </row>
    <row r="558" spans="1:15" s="15" customFormat="1">
      <c r="A558" s="33"/>
      <c r="B558" s="33"/>
      <c r="O558" s="33"/>
    </row>
    <row r="559" spans="1:15" s="15" customFormat="1">
      <c r="A559" s="33"/>
      <c r="B559" s="33"/>
      <c r="O559" s="33"/>
    </row>
    <row r="560" spans="1:15" s="15" customFormat="1">
      <c r="A560" s="33"/>
      <c r="B560" s="33"/>
      <c r="O560" s="33"/>
    </row>
    <row r="561" spans="1:15" s="15" customFormat="1">
      <c r="A561" s="33"/>
      <c r="B561" s="33"/>
      <c r="O561" s="33"/>
    </row>
    <row r="562" spans="1:15" s="15" customFormat="1">
      <c r="A562" s="33"/>
      <c r="B562" s="33"/>
      <c r="O562" s="33"/>
    </row>
    <row r="563" spans="1:15" s="15" customFormat="1">
      <c r="A563" s="33"/>
      <c r="B563" s="33"/>
      <c r="O563" s="33"/>
    </row>
    <row r="564" spans="1:15" s="15" customFormat="1">
      <c r="A564" s="33"/>
      <c r="B564" s="33"/>
      <c r="O564" s="33"/>
    </row>
    <row r="565" spans="1:15" s="15" customFormat="1">
      <c r="A565" s="33"/>
      <c r="B565" s="33"/>
      <c r="O565" s="33"/>
    </row>
    <row r="566" spans="1:15" s="15" customFormat="1">
      <c r="A566" s="33"/>
      <c r="B566" s="33"/>
      <c r="O566" s="33"/>
    </row>
    <row r="567" spans="1:15" s="15" customFormat="1">
      <c r="A567" s="33"/>
      <c r="B567" s="33"/>
      <c r="O567" s="33"/>
    </row>
    <row r="568" spans="1:15" s="15" customFormat="1">
      <c r="A568" s="33"/>
      <c r="B568" s="33"/>
      <c r="O568" s="33"/>
    </row>
    <row r="569" spans="1:15" s="15" customFormat="1">
      <c r="A569" s="33"/>
      <c r="B569" s="33"/>
      <c r="O569" s="33"/>
    </row>
    <row r="570" spans="1:15" s="15" customFormat="1">
      <c r="A570" s="33"/>
      <c r="B570" s="33"/>
      <c r="O570" s="33"/>
    </row>
    <row r="571" spans="1:15" s="15" customFormat="1">
      <c r="A571" s="33"/>
      <c r="B571" s="33"/>
      <c r="O571" s="33"/>
    </row>
    <row r="572" spans="1:15" s="15" customFormat="1">
      <c r="A572" s="33"/>
      <c r="B572" s="33"/>
      <c r="O572" s="33"/>
    </row>
    <row r="573" spans="1:15" s="15" customFormat="1">
      <c r="A573" s="33"/>
      <c r="B573" s="33"/>
      <c r="O573" s="33"/>
    </row>
    <row r="574" spans="1:15" s="15" customFormat="1">
      <c r="A574" s="33"/>
      <c r="B574" s="33"/>
      <c r="O574" s="33"/>
    </row>
    <row r="575" spans="1:15" s="15" customFormat="1">
      <c r="A575" s="33"/>
      <c r="B575" s="33"/>
      <c r="O575" s="33"/>
    </row>
    <row r="576" spans="1:15" s="15" customFormat="1">
      <c r="A576" s="33"/>
      <c r="B576" s="33"/>
      <c r="O576" s="33"/>
    </row>
    <row r="577" spans="1:15" s="15" customFormat="1">
      <c r="A577" s="33"/>
      <c r="B577" s="33"/>
      <c r="O577" s="33"/>
    </row>
    <row r="578" spans="1:15" s="15" customFormat="1">
      <c r="A578" s="33"/>
      <c r="B578" s="33"/>
      <c r="O578" s="33"/>
    </row>
    <row r="579" spans="1:15" s="15" customFormat="1">
      <c r="A579" s="33"/>
      <c r="B579" s="33"/>
      <c r="O579" s="33"/>
    </row>
    <row r="580" spans="1:15" s="15" customFormat="1">
      <c r="A580" s="33"/>
      <c r="B580" s="33"/>
      <c r="O580" s="33"/>
    </row>
    <row r="581" spans="1:15" s="15" customFormat="1">
      <c r="A581" s="33"/>
      <c r="B581" s="33"/>
      <c r="O581" s="33"/>
    </row>
    <row r="582" spans="1:15" s="15" customFormat="1">
      <c r="A582" s="33"/>
      <c r="B582" s="33"/>
      <c r="O582" s="33"/>
    </row>
    <row r="583" spans="1:15" s="15" customFormat="1">
      <c r="A583" s="33"/>
      <c r="B583" s="33"/>
      <c r="O583" s="33"/>
    </row>
    <row r="584" spans="1:15" s="15" customFormat="1">
      <c r="A584" s="33"/>
      <c r="B584" s="33"/>
      <c r="O584" s="33"/>
    </row>
    <row r="585" spans="1:15" s="15" customFormat="1">
      <c r="A585" s="33"/>
      <c r="B585" s="33"/>
      <c r="O585" s="33"/>
    </row>
    <row r="586" spans="1:15" s="15" customFormat="1">
      <c r="A586" s="33"/>
      <c r="B586" s="33"/>
      <c r="O586" s="33"/>
    </row>
    <row r="587" spans="1:15" s="15" customFormat="1">
      <c r="A587" s="33"/>
      <c r="B587" s="33"/>
      <c r="O587" s="33"/>
    </row>
    <row r="588" spans="1:15" s="15" customFormat="1">
      <c r="A588" s="33"/>
      <c r="B588" s="33"/>
      <c r="O588" s="33"/>
    </row>
    <row r="589" spans="1:15" s="15" customFormat="1">
      <c r="A589" s="33"/>
      <c r="B589" s="33"/>
      <c r="O589" s="33"/>
    </row>
    <row r="590" spans="1:15" s="15" customFormat="1">
      <c r="A590" s="33"/>
      <c r="B590" s="33"/>
      <c r="O590" s="33"/>
    </row>
    <row r="591" spans="1:15" s="15" customFormat="1">
      <c r="A591" s="33"/>
      <c r="B591" s="33"/>
      <c r="O591" s="33"/>
    </row>
    <row r="592" spans="1:15" s="15" customFormat="1">
      <c r="A592" s="33"/>
      <c r="B592" s="33"/>
      <c r="O592" s="33"/>
    </row>
    <row r="593" spans="1:15" s="15" customFormat="1">
      <c r="A593" s="33"/>
      <c r="B593" s="33"/>
      <c r="O593" s="33"/>
    </row>
    <row r="594" spans="1:15" s="15" customFormat="1">
      <c r="A594" s="33"/>
      <c r="B594" s="33"/>
      <c r="O594" s="33"/>
    </row>
    <row r="595" spans="1:15" s="15" customFormat="1">
      <c r="A595" s="33"/>
      <c r="B595" s="33"/>
      <c r="O595" s="33"/>
    </row>
    <row r="596" spans="1:15" s="15" customFormat="1">
      <c r="A596" s="33"/>
      <c r="B596" s="33"/>
      <c r="O596" s="33"/>
    </row>
    <row r="597" spans="1:15" s="15" customFormat="1">
      <c r="A597" s="33"/>
      <c r="B597" s="33"/>
      <c r="O597" s="33"/>
    </row>
    <row r="598" spans="1:15" s="15" customFormat="1">
      <c r="A598" s="33"/>
      <c r="B598" s="33"/>
      <c r="O598" s="33"/>
    </row>
    <row r="599" spans="1:15" s="15" customFormat="1">
      <c r="A599" s="33"/>
      <c r="B599" s="33"/>
      <c r="O599" s="33"/>
    </row>
    <row r="600" spans="1:15" s="15" customFormat="1">
      <c r="A600" s="33"/>
      <c r="B600" s="33"/>
      <c r="O600" s="33"/>
    </row>
    <row r="601" spans="1:15" s="15" customFormat="1">
      <c r="A601" s="33"/>
      <c r="B601" s="33"/>
      <c r="O601" s="33"/>
    </row>
    <row r="602" spans="1:15" s="15" customFormat="1">
      <c r="A602" s="33"/>
      <c r="B602" s="33"/>
      <c r="O602" s="33"/>
    </row>
    <row r="603" spans="1:15" s="15" customFormat="1">
      <c r="A603" s="33"/>
      <c r="B603" s="33"/>
      <c r="O603" s="33"/>
    </row>
    <row r="604" spans="1:15" s="15" customFormat="1">
      <c r="A604" s="33"/>
      <c r="B604" s="33"/>
      <c r="O604" s="33"/>
    </row>
    <row r="605" spans="1:15" s="15" customFormat="1">
      <c r="A605" s="33"/>
      <c r="B605" s="33"/>
      <c r="O605" s="33"/>
    </row>
    <row r="606" spans="1:15" s="15" customFormat="1">
      <c r="A606" s="33"/>
      <c r="B606" s="33"/>
      <c r="O606" s="33"/>
    </row>
    <row r="607" spans="1:15" s="15" customFormat="1">
      <c r="A607" s="33"/>
      <c r="B607" s="33"/>
      <c r="O607" s="33"/>
    </row>
    <row r="608" spans="1:15" s="15" customFormat="1">
      <c r="A608" s="33"/>
      <c r="B608" s="33"/>
      <c r="O608" s="33"/>
    </row>
    <row r="609" spans="1:15" s="15" customFormat="1">
      <c r="A609" s="33"/>
      <c r="B609" s="33"/>
      <c r="O609" s="33"/>
    </row>
    <row r="610" spans="1:15" s="15" customFormat="1">
      <c r="A610" s="33"/>
      <c r="B610" s="33"/>
      <c r="O610" s="33"/>
    </row>
    <row r="611" spans="1:15" s="15" customFormat="1">
      <c r="A611" s="33"/>
      <c r="B611" s="33"/>
      <c r="O611" s="33"/>
    </row>
    <row r="612" spans="1:15" s="15" customFormat="1">
      <c r="A612" s="33"/>
      <c r="B612" s="33"/>
      <c r="O612" s="33"/>
    </row>
    <row r="613" spans="1:15" s="15" customFormat="1">
      <c r="A613" s="33"/>
      <c r="B613" s="33"/>
      <c r="O613" s="33"/>
    </row>
    <row r="614" spans="1:15" s="15" customFormat="1">
      <c r="A614" s="33"/>
      <c r="B614" s="33"/>
      <c r="O614" s="33"/>
    </row>
    <row r="615" spans="1:15" s="15" customFormat="1">
      <c r="A615" s="33"/>
      <c r="B615" s="33"/>
      <c r="O615" s="33"/>
    </row>
    <row r="616" spans="1:15" s="15" customFormat="1">
      <c r="A616" s="33"/>
      <c r="B616" s="33"/>
      <c r="O616" s="33"/>
    </row>
    <row r="617" spans="1:15" s="15" customFormat="1">
      <c r="A617" s="33"/>
      <c r="B617" s="33"/>
      <c r="O617" s="33"/>
    </row>
    <row r="618" spans="1:15" s="15" customFormat="1">
      <c r="A618" s="33"/>
      <c r="B618" s="33"/>
      <c r="O618" s="33"/>
    </row>
    <row r="619" spans="1:15" s="15" customFormat="1">
      <c r="A619" s="33"/>
      <c r="B619" s="33"/>
      <c r="O619" s="33"/>
    </row>
    <row r="620" spans="1:15" s="15" customFormat="1">
      <c r="A620" s="33"/>
      <c r="B620" s="33"/>
      <c r="O620" s="33"/>
    </row>
    <row r="621" spans="1:15" s="15" customFormat="1">
      <c r="A621" s="33"/>
      <c r="B621" s="33"/>
      <c r="O621" s="33"/>
    </row>
    <row r="622" spans="1:15" s="15" customFormat="1">
      <c r="A622" s="33"/>
      <c r="B622" s="33"/>
      <c r="O622" s="33"/>
    </row>
    <row r="623" spans="1:15" s="15" customFormat="1">
      <c r="A623" s="33"/>
      <c r="B623" s="33"/>
      <c r="O623" s="33"/>
    </row>
    <row r="624" spans="1:15" s="15" customFormat="1">
      <c r="A624" s="33"/>
      <c r="B624" s="33"/>
      <c r="O624" s="33"/>
    </row>
    <row r="625" spans="1:15" s="15" customFormat="1">
      <c r="A625" s="33"/>
      <c r="B625" s="33"/>
      <c r="O625" s="33"/>
    </row>
    <row r="626" spans="1:15" s="15" customFormat="1">
      <c r="A626" s="33"/>
      <c r="B626" s="33"/>
      <c r="O626" s="33"/>
    </row>
    <row r="627" spans="1:15" s="15" customFormat="1">
      <c r="A627" s="33"/>
      <c r="B627" s="33"/>
      <c r="O627" s="33"/>
    </row>
    <row r="628" spans="1:15" s="15" customFormat="1">
      <c r="A628" s="33"/>
      <c r="B628" s="33"/>
      <c r="O628" s="33"/>
    </row>
    <row r="629" spans="1:15" s="15" customFormat="1">
      <c r="A629" s="33"/>
      <c r="B629" s="33"/>
      <c r="O629" s="33"/>
    </row>
    <row r="630" spans="1:15" s="15" customFormat="1">
      <c r="A630" s="33"/>
      <c r="B630" s="33"/>
      <c r="O630" s="33"/>
    </row>
    <row r="631" spans="1:15" s="15" customFormat="1">
      <c r="A631" s="33"/>
      <c r="B631" s="33"/>
      <c r="O631" s="33"/>
    </row>
    <row r="632" spans="1:15" s="15" customFormat="1">
      <c r="A632" s="33"/>
      <c r="B632" s="33"/>
      <c r="O632" s="33"/>
    </row>
    <row r="633" spans="1:15" s="15" customFormat="1">
      <c r="A633" s="33"/>
      <c r="B633" s="33"/>
      <c r="O633" s="33"/>
    </row>
    <row r="634" spans="1:15" s="15" customFormat="1">
      <c r="A634" s="33"/>
      <c r="B634" s="33"/>
      <c r="O634" s="33"/>
    </row>
    <row r="635" spans="1:15" s="15" customFormat="1">
      <c r="A635" s="33"/>
      <c r="B635" s="33"/>
      <c r="O635" s="33"/>
    </row>
    <row r="636" spans="1:15" s="15" customFormat="1">
      <c r="A636" s="33"/>
      <c r="B636" s="33"/>
      <c r="O636" s="33"/>
    </row>
    <row r="637" spans="1:15" s="15" customFormat="1">
      <c r="A637" s="33"/>
      <c r="B637" s="33"/>
      <c r="O637" s="33"/>
    </row>
    <row r="638" spans="1:15" s="15" customFormat="1">
      <c r="A638" s="33"/>
      <c r="B638" s="33"/>
      <c r="O638" s="33"/>
    </row>
    <row r="639" spans="1:15" s="15" customFormat="1">
      <c r="A639" s="33"/>
      <c r="B639" s="33"/>
      <c r="O639" s="33"/>
    </row>
    <row r="640" spans="1:15" s="15" customFormat="1">
      <c r="A640" s="33"/>
      <c r="B640" s="33"/>
      <c r="O640" s="33"/>
    </row>
    <row r="641" spans="1:15" s="15" customFormat="1">
      <c r="A641" s="33"/>
      <c r="B641" s="33"/>
      <c r="O641" s="33"/>
    </row>
    <row r="642" spans="1:15" s="15" customFormat="1">
      <c r="A642" s="33"/>
      <c r="B642" s="33"/>
      <c r="O642" s="33"/>
    </row>
    <row r="643" spans="1:15" s="15" customFormat="1">
      <c r="A643" s="33"/>
      <c r="B643" s="33"/>
      <c r="O643" s="33"/>
    </row>
    <row r="644" spans="1:15" s="15" customFormat="1">
      <c r="A644" s="33"/>
      <c r="B644" s="33"/>
      <c r="O644" s="33"/>
    </row>
    <row r="645" spans="1:15" s="15" customFormat="1">
      <c r="A645" s="33"/>
      <c r="B645" s="33"/>
      <c r="O645" s="33"/>
    </row>
    <row r="646" spans="1:15" s="15" customFormat="1">
      <c r="A646" s="33"/>
      <c r="B646" s="33"/>
      <c r="O646" s="33"/>
    </row>
    <row r="647" spans="1:15" s="15" customFormat="1">
      <c r="A647" s="33"/>
      <c r="B647" s="33"/>
      <c r="O647" s="33"/>
    </row>
    <row r="648" spans="1:15" s="15" customFormat="1">
      <c r="A648" s="33"/>
      <c r="B648" s="33"/>
      <c r="O648" s="33"/>
    </row>
    <row r="649" spans="1:15" s="15" customFormat="1">
      <c r="A649" s="33"/>
      <c r="B649" s="33"/>
      <c r="O649" s="33"/>
    </row>
    <row r="650" spans="1:15" s="15" customFormat="1">
      <c r="A650" s="33"/>
      <c r="B650" s="33"/>
      <c r="O650" s="33"/>
    </row>
    <row r="651" spans="1:15" s="15" customFormat="1">
      <c r="A651" s="33"/>
      <c r="B651" s="33"/>
      <c r="O651" s="33"/>
    </row>
    <row r="652" spans="1:15" s="15" customFormat="1">
      <c r="A652" s="33"/>
      <c r="B652" s="33"/>
      <c r="O652" s="33"/>
    </row>
    <row r="653" spans="1:15" s="15" customFormat="1">
      <c r="A653" s="33"/>
      <c r="B653" s="33"/>
      <c r="O653" s="33"/>
    </row>
    <row r="654" spans="1:15" s="15" customFormat="1">
      <c r="A654" s="33"/>
      <c r="B654" s="33"/>
      <c r="O654" s="33"/>
    </row>
    <row r="655" spans="1:15" s="15" customFormat="1">
      <c r="A655" s="33"/>
      <c r="B655" s="33"/>
      <c r="O655" s="33"/>
    </row>
    <row r="656" spans="1:15" s="15" customFormat="1">
      <c r="A656" s="33"/>
      <c r="B656" s="33"/>
      <c r="O656" s="33"/>
    </row>
    <row r="657" spans="1:15" s="15" customFormat="1">
      <c r="A657" s="33"/>
      <c r="B657" s="33"/>
      <c r="O657" s="33"/>
    </row>
    <row r="658" spans="1:15" s="15" customFormat="1">
      <c r="A658" s="33"/>
      <c r="B658" s="33"/>
      <c r="O658" s="33"/>
    </row>
    <row r="659" spans="1:15" s="15" customFormat="1">
      <c r="A659" s="33"/>
      <c r="B659" s="33"/>
      <c r="O659" s="33"/>
    </row>
    <row r="660" spans="1:15" s="15" customFormat="1">
      <c r="A660" s="33"/>
      <c r="B660" s="33"/>
      <c r="O660" s="33"/>
    </row>
    <row r="661" spans="1:15" s="15" customFormat="1">
      <c r="A661" s="33"/>
      <c r="B661" s="33"/>
      <c r="O661" s="33"/>
    </row>
    <row r="662" spans="1:15" s="15" customFormat="1">
      <c r="A662" s="33"/>
      <c r="B662" s="33"/>
      <c r="O662" s="33"/>
    </row>
    <row r="663" spans="1:15" s="15" customFormat="1">
      <c r="A663" s="33"/>
      <c r="B663" s="33"/>
      <c r="O663" s="33"/>
    </row>
    <row r="664" spans="1:15" s="15" customFormat="1">
      <c r="A664" s="33"/>
      <c r="B664" s="33"/>
      <c r="O664" s="33"/>
    </row>
    <row r="665" spans="1:15" s="15" customFormat="1">
      <c r="A665" s="33"/>
      <c r="B665" s="33"/>
      <c r="O665" s="33"/>
    </row>
    <row r="666" spans="1:15" s="15" customFormat="1">
      <c r="A666" s="33"/>
      <c r="B666" s="33"/>
      <c r="O666" s="33"/>
    </row>
    <row r="667" spans="1:15" s="15" customFormat="1">
      <c r="A667" s="33"/>
      <c r="B667" s="33"/>
      <c r="O667" s="33"/>
    </row>
    <row r="668" spans="1:15" s="15" customFormat="1">
      <c r="A668" s="33"/>
      <c r="B668" s="33"/>
      <c r="O668" s="33"/>
    </row>
    <row r="669" spans="1:15" s="15" customFormat="1">
      <c r="A669" s="33"/>
      <c r="B669" s="33"/>
      <c r="O669" s="33"/>
    </row>
    <row r="670" spans="1:15" s="15" customFormat="1">
      <c r="A670" s="33"/>
      <c r="B670" s="33"/>
      <c r="O670" s="33"/>
    </row>
    <row r="671" spans="1:15" s="15" customFormat="1">
      <c r="A671" s="33"/>
      <c r="B671" s="33"/>
      <c r="O671" s="33"/>
    </row>
    <row r="672" spans="1:15" s="15" customFormat="1">
      <c r="A672" s="33"/>
      <c r="B672" s="33"/>
      <c r="O672" s="33"/>
    </row>
    <row r="673" spans="1:15" s="15" customFormat="1">
      <c r="A673" s="33"/>
      <c r="B673" s="33"/>
      <c r="O673" s="33"/>
    </row>
    <row r="674" spans="1:15" s="15" customFormat="1">
      <c r="A674" s="33"/>
      <c r="B674" s="33"/>
      <c r="O674" s="33"/>
    </row>
    <row r="675" spans="1:15" s="15" customFormat="1">
      <c r="A675" s="33"/>
      <c r="B675" s="33"/>
      <c r="O675" s="33"/>
    </row>
    <row r="676" spans="1:15" s="15" customFormat="1">
      <c r="A676" s="33"/>
      <c r="B676" s="33"/>
      <c r="O676" s="33"/>
    </row>
    <row r="677" spans="1:15" s="15" customFormat="1">
      <c r="A677" s="33"/>
      <c r="B677" s="33"/>
      <c r="O677" s="33"/>
    </row>
    <row r="678" spans="1:15" s="15" customFormat="1">
      <c r="A678" s="33"/>
      <c r="B678" s="33"/>
      <c r="O678" s="33"/>
    </row>
    <row r="679" spans="1:15" s="15" customFormat="1">
      <c r="A679" s="33"/>
      <c r="B679" s="33"/>
      <c r="O679" s="33"/>
    </row>
    <row r="680" spans="1:15" s="15" customFormat="1">
      <c r="A680" s="33"/>
      <c r="B680" s="33"/>
      <c r="O680" s="33"/>
    </row>
    <row r="681" spans="1:15" s="15" customFormat="1">
      <c r="A681" s="33"/>
      <c r="B681" s="33"/>
      <c r="O681" s="33"/>
    </row>
    <row r="682" spans="1:15" s="15" customFormat="1">
      <c r="A682" s="33"/>
      <c r="B682" s="33"/>
      <c r="O682" s="33"/>
    </row>
    <row r="683" spans="1:15" s="15" customFormat="1">
      <c r="A683" s="33"/>
      <c r="B683" s="33"/>
      <c r="O683" s="33"/>
    </row>
    <row r="684" spans="1:15" s="15" customFormat="1">
      <c r="A684" s="33"/>
      <c r="B684" s="33"/>
      <c r="O684" s="33"/>
    </row>
    <row r="685" spans="1:15" s="15" customFormat="1">
      <c r="A685" s="33"/>
      <c r="B685" s="33"/>
      <c r="O685" s="33"/>
    </row>
    <row r="686" spans="1:15" s="15" customFormat="1">
      <c r="A686" s="33"/>
      <c r="B686" s="33"/>
      <c r="O686" s="33"/>
    </row>
    <row r="687" spans="1:15" s="15" customFormat="1">
      <c r="A687" s="33"/>
      <c r="B687" s="33"/>
      <c r="O687" s="33"/>
    </row>
    <row r="688" spans="1:15" s="15" customFormat="1">
      <c r="A688" s="33"/>
      <c r="B688" s="33"/>
      <c r="O688" s="33"/>
    </row>
    <row r="689" spans="1:15" s="15" customFormat="1">
      <c r="A689" s="33"/>
      <c r="B689" s="33"/>
      <c r="O689" s="33"/>
    </row>
    <row r="690" spans="1:15" s="15" customFormat="1">
      <c r="A690" s="33"/>
      <c r="B690" s="33"/>
      <c r="O690" s="33"/>
    </row>
    <row r="691" spans="1:15" s="15" customFormat="1">
      <c r="A691" s="33"/>
      <c r="B691" s="33"/>
      <c r="O691" s="33"/>
    </row>
    <row r="692" spans="1:15" s="15" customFormat="1">
      <c r="A692" s="33"/>
      <c r="B692" s="33"/>
      <c r="O692" s="33"/>
    </row>
    <row r="693" spans="1:15" s="15" customFormat="1">
      <c r="A693" s="33"/>
      <c r="B693" s="33"/>
      <c r="O693" s="33"/>
    </row>
    <row r="694" spans="1:15" s="15" customFormat="1">
      <c r="A694" s="33"/>
      <c r="B694" s="33"/>
      <c r="O694" s="33"/>
    </row>
    <row r="695" spans="1:15" s="15" customFormat="1">
      <c r="A695" s="33"/>
      <c r="B695" s="33"/>
      <c r="O695" s="33"/>
    </row>
    <row r="696" spans="1:15" s="15" customFormat="1">
      <c r="A696" s="33"/>
      <c r="B696" s="33"/>
      <c r="O696" s="33"/>
    </row>
    <row r="697" spans="1:15" s="15" customFormat="1">
      <c r="A697" s="33"/>
      <c r="B697" s="33"/>
      <c r="O697" s="33"/>
    </row>
    <row r="698" spans="1:15" s="15" customFormat="1">
      <c r="A698" s="33"/>
      <c r="B698" s="33"/>
      <c r="O698" s="33"/>
    </row>
    <row r="699" spans="1:15" s="15" customFormat="1">
      <c r="A699" s="33"/>
      <c r="B699" s="33"/>
      <c r="O699" s="33"/>
    </row>
    <row r="700" spans="1:15" s="15" customFormat="1">
      <c r="A700" s="33"/>
      <c r="B700" s="33"/>
      <c r="O700" s="33"/>
    </row>
    <row r="701" spans="1:15" s="15" customFormat="1">
      <c r="A701" s="33"/>
      <c r="B701" s="33"/>
      <c r="O701" s="33"/>
    </row>
    <row r="702" spans="1:15" s="15" customFormat="1">
      <c r="A702" s="33"/>
      <c r="B702" s="33"/>
      <c r="O702" s="33"/>
    </row>
    <row r="703" spans="1:15" s="15" customFormat="1">
      <c r="A703" s="33"/>
      <c r="B703" s="33"/>
      <c r="O703" s="33"/>
    </row>
    <row r="704" spans="1:15" s="15" customFormat="1">
      <c r="A704" s="33"/>
      <c r="B704" s="33"/>
      <c r="O704" s="33"/>
    </row>
    <row r="705" spans="1:15" s="15" customFormat="1">
      <c r="A705" s="33"/>
      <c r="B705" s="33"/>
      <c r="O705" s="33"/>
    </row>
    <row r="706" spans="1:15" s="15" customFormat="1">
      <c r="A706" s="33"/>
      <c r="B706" s="33"/>
      <c r="O706" s="33"/>
    </row>
    <row r="707" spans="1:15" s="15" customFormat="1">
      <c r="A707" s="33"/>
      <c r="B707" s="33"/>
      <c r="O707" s="33"/>
    </row>
    <row r="708" spans="1:15" s="15" customFormat="1">
      <c r="A708" s="33"/>
      <c r="B708" s="33"/>
      <c r="O708" s="33"/>
    </row>
    <row r="709" spans="1:15" s="15" customFormat="1">
      <c r="A709" s="33"/>
      <c r="B709" s="33"/>
      <c r="O709" s="33"/>
    </row>
    <row r="710" spans="1:15" s="15" customFormat="1">
      <c r="A710" s="33"/>
      <c r="B710" s="33"/>
      <c r="O710" s="33"/>
    </row>
    <row r="711" spans="1:15" s="15" customFormat="1">
      <c r="A711" s="33"/>
      <c r="B711" s="33"/>
      <c r="O711" s="33"/>
    </row>
    <row r="712" spans="1:15" s="15" customFormat="1">
      <c r="A712" s="33"/>
      <c r="B712" s="33"/>
      <c r="O712" s="33"/>
    </row>
    <row r="713" spans="1:15" s="15" customFormat="1">
      <c r="A713" s="33"/>
      <c r="B713" s="33"/>
      <c r="O713" s="33"/>
    </row>
    <row r="714" spans="1:15" s="15" customFormat="1">
      <c r="A714" s="33"/>
      <c r="B714" s="33"/>
      <c r="O714" s="33"/>
    </row>
    <row r="715" spans="1:15" s="15" customFormat="1">
      <c r="A715" s="33"/>
      <c r="B715" s="33"/>
      <c r="O715" s="33"/>
    </row>
    <row r="716" spans="1:15" s="15" customFormat="1">
      <c r="A716" s="33"/>
      <c r="B716" s="33"/>
      <c r="O716" s="33"/>
    </row>
    <row r="717" spans="1:15" s="15" customFormat="1">
      <c r="A717" s="33"/>
      <c r="B717" s="33"/>
      <c r="O717" s="33"/>
    </row>
    <row r="718" spans="1:15" s="15" customFormat="1">
      <c r="A718" s="33"/>
      <c r="B718" s="33"/>
      <c r="O718" s="33"/>
    </row>
    <row r="719" spans="1:15" s="15" customFormat="1">
      <c r="A719" s="33"/>
      <c r="B719" s="33"/>
      <c r="O719" s="33"/>
    </row>
    <row r="720" spans="1:15" s="15" customFormat="1">
      <c r="A720" s="33"/>
      <c r="B720" s="33"/>
      <c r="O720" s="33"/>
    </row>
    <row r="721" spans="1:15" s="15" customFormat="1">
      <c r="A721" s="33"/>
      <c r="B721" s="33"/>
      <c r="O721" s="33"/>
    </row>
    <row r="722" spans="1:15" s="15" customFormat="1">
      <c r="A722" s="33"/>
      <c r="B722" s="33"/>
      <c r="O722" s="33"/>
    </row>
    <row r="723" spans="1:15" s="15" customFormat="1">
      <c r="A723" s="33"/>
      <c r="B723" s="33"/>
      <c r="O723" s="33"/>
    </row>
    <row r="724" spans="1:15" s="15" customFormat="1">
      <c r="A724" s="33"/>
      <c r="B724" s="33"/>
      <c r="O724" s="33"/>
    </row>
    <row r="725" spans="1:15" s="15" customFormat="1">
      <c r="A725" s="33"/>
      <c r="B725" s="33"/>
      <c r="O725" s="33"/>
    </row>
    <row r="726" spans="1:15" s="15" customFormat="1">
      <c r="A726" s="33"/>
      <c r="B726" s="33"/>
      <c r="O726" s="33"/>
    </row>
    <row r="727" spans="1:15" s="15" customFormat="1">
      <c r="A727" s="33"/>
      <c r="B727" s="33"/>
      <c r="O727" s="33"/>
    </row>
    <row r="728" spans="1:15" s="15" customFormat="1">
      <c r="A728" s="33"/>
      <c r="B728" s="33"/>
      <c r="O728" s="33"/>
    </row>
    <row r="729" spans="1:15" s="15" customFormat="1">
      <c r="A729" s="33"/>
      <c r="B729" s="33"/>
      <c r="O729" s="33"/>
    </row>
    <row r="730" spans="1:15" s="15" customFormat="1">
      <c r="A730" s="33"/>
      <c r="B730" s="33"/>
      <c r="O730" s="33"/>
    </row>
    <row r="731" spans="1:15" s="15" customFormat="1">
      <c r="A731" s="33"/>
      <c r="B731" s="33"/>
      <c r="O731" s="33"/>
    </row>
    <row r="732" spans="1:15" s="15" customFormat="1">
      <c r="A732" s="33"/>
      <c r="B732" s="33"/>
      <c r="O732" s="33"/>
    </row>
    <row r="733" spans="1:15" s="15" customFormat="1">
      <c r="A733" s="33"/>
      <c r="B733" s="33"/>
      <c r="O733" s="33"/>
    </row>
    <row r="734" spans="1:15" s="15" customFormat="1">
      <c r="A734" s="33"/>
      <c r="B734" s="33"/>
      <c r="O734" s="33"/>
    </row>
    <row r="735" spans="1:15" s="15" customFormat="1">
      <c r="A735" s="33"/>
      <c r="B735" s="33"/>
      <c r="O735" s="33"/>
    </row>
    <row r="736" spans="1:15" s="15" customFormat="1">
      <c r="A736" s="33"/>
      <c r="B736" s="33"/>
      <c r="O736" s="33"/>
    </row>
    <row r="737" spans="1:15" s="15" customFormat="1">
      <c r="A737" s="33"/>
      <c r="B737" s="33"/>
      <c r="O737" s="33"/>
    </row>
    <row r="738" spans="1:15" s="15" customFormat="1">
      <c r="A738" s="33"/>
      <c r="B738" s="33"/>
      <c r="O738" s="33"/>
    </row>
    <row r="739" spans="1:15" s="15" customFormat="1">
      <c r="A739" s="33"/>
      <c r="B739" s="33"/>
      <c r="O739" s="33"/>
    </row>
    <row r="740" spans="1:15" s="15" customFormat="1">
      <c r="A740" s="33"/>
      <c r="B740" s="33"/>
      <c r="O740" s="33"/>
    </row>
    <row r="741" spans="1:15" s="15" customFormat="1">
      <c r="A741" s="33"/>
      <c r="B741" s="33"/>
      <c r="O741" s="33"/>
    </row>
    <row r="742" spans="1:15" s="15" customFormat="1">
      <c r="A742" s="33"/>
      <c r="B742" s="33"/>
      <c r="O742" s="33"/>
    </row>
    <row r="743" spans="1:15" s="15" customFormat="1">
      <c r="A743" s="33"/>
      <c r="B743" s="33"/>
      <c r="O743" s="33"/>
    </row>
    <row r="744" spans="1:15" s="15" customFormat="1">
      <c r="A744" s="33"/>
      <c r="B744" s="33"/>
      <c r="O744" s="33"/>
    </row>
    <row r="745" spans="1:15" s="15" customFormat="1">
      <c r="A745" s="33"/>
      <c r="B745" s="33"/>
      <c r="O745" s="33"/>
    </row>
    <row r="746" spans="1:15" s="15" customFormat="1">
      <c r="A746" s="33"/>
      <c r="B746" s="33"/>
      <c r="O746" s="33"/>
    </row>
    <row r="747" spans="1:15" s="15" customFormat="1">
      <c r="A747" s="33"/>
      <c r="B747" s="33"/>
      <c r="O747" s="33"/>
    </row>
    <row r="748" spans="1:15" s="15" customFormat="1">
      <c r="A748" s="33"/>
      <c r="B748" s="33"/>
      <c r="O748" s="33"/>
    </row>
    <row r="749" spans="1:15" s="15" customFormat="1">
      <c r="A749" s="33"/>
      <c r="B749" s="33"/>
      <c r="O749" s="33"/>
    </row>
    <row r="750" spans="1:15" s="15" customFormat="1">
      <c r="A750" s="33"/>
      <c r="B750" s="33"/>
      <c r="O750" s="33"/>
    </row>
    <row r="751" spans="1:15" s="15" customFormat="1">
      <c r="A751" s="33"/>
      <c r="B751" s="33"/>
      <c r="O751" s="33"/>
    </row>
    <row r="752" spans="1:15" s="15" customFormat="1">
      <c r="A752" s="33"/>
      <c r="B752" s="33"/>
      <c r="O752" s="33"/>
    </row>
    <row r="753" spans="1:15" s="15" customFormat="1">
      <c r="A753" s="33"/>
      <c r="B753" s="33"/>
      <c r="O753" s="33"/>
    </row>
    <row r="754" spans="1:15" s="15" customFormat="1">
      <c r="A754" s="33"/>
      <c r="B754" s="33"/>
      <c r="O754" s="33"/>
    </row>
    <row r="755" spans="1:15" s="15" customFormat="1">
      <c r="A755" s="33"/>
      <c r="B755" s="33"/>
      <c r="O755" s="33"/>
    </row>
    <row r="756" spans="1:15" s="15" customFormat="1">
      <c r="A756" s="33"/>
      <c r="B756" s="33"/>
      <c r="O756" s="33"/>
    </row>
    <row r="757" spans="1:15" s="15" customFormat="1">
      <c r="A757" s="33"/>
      <c r="B757" s="33"/>
      <c r="O757" s="33"/>
    </row>
    <row r="758" spans="1:15" s="15" customFormat="1">
      <c r="A758" s="33"/>
      <c r="B758" s="33"/>
      <c r="O758" s="33"/>
    </row>
    <row r="759" spans="1:15" s="15" customFormat="1">
      <c r="A759" s="33"/>
      <c r="B759" s="33"/>
      <c r="O759" s="33"/>
    </row>
    <row r="760" spans="1:15" s="15" customFormat="1">
      <c r="A760" s="33"/>
      <c r="B760" s="33"/>
      <c r="O760" s="33"/>
    </row>
    <row r="761" spans="1:15" s="15" customFormat="1">
      <c r="A761" s="33"/>
      <c r="B761" s="33"/>
      <c r="O761" s="33"/>
    </row>
    <row r="762" spans="1:15" s="15" customFormat="1">
      <c r="A762" s="33"/>
      <c r="B762" s="33"/>
      <c r="O762" s="33"/>
    </row>
    <row r="763" spans="1:15" s="15" customFormat="1">
      <c r="A763" s="33"/>
      <c r="B763" s="33"/>
      <c r="O763" s="33"/>
    </row>
    <row r="764" spans="1:15" s="15" customFormat="1">
      <c r="A764" s="33"/>
      <c r="B764" s="33"/>
      <c r="O764" s="33"/>
    </row>
    <row r="765" spans="1:15" s="15" customFormat="1">
      <c r="A765" s="33"/>
      <c r="B765" s="33"/>
      <c r="O765" s="33"/>
    </row>
    <row r="766" spans="1:15" s="15" customFormat="1">
      <c r="A766" s="33"/>
      <c r="B766" s="33"/>
      <c r="O766" s="33"/>
    </row>
    <row r="767" spans="1:15" s="15" customFormat="1">
      <c r="A767" s="33"/>
      <c r="B767" s="33"/>
      <c r="O767" s="33"/>
    </row>
    <row r="768" spans="1:15" s="15" customFormat="1">
      <c r="A768" s="33"/>
      <c r="B768" s="33"/>
      <c r="O768" s="33"/>
    </row>
    <row r="769" spans="1:19" s="15" customFormat="1">
      <c r="A769" s="33"/>
      <c r="B769" s="33"/>
      <c r="O769" s="33"/>
    </row>
    <row r="770" spans="1:19" s="15" customFormat="1">
      <c r="A770" s="33"/>
      <c r="B770" s="33"/>
      <c r="O770" s="33"/>
    </row>
    <row r="771" spans="1:19" s="15" customFormat="1">
      <c r="A771" s="33"/>
      <c r="B771" s="33"/>
      <c r="O771" s="33"/>
    </row>
    <row r="772" spans="1:19" s="15" customFormat="1">
      <c r="A772" s="33"/>
      <c r="B772" s="33"/>
      <c r="O772" s="33"/>
    </row>
    <row r="773" spans="1:19" s="15" customFormat="1">
      <c r="A773" s="33"/>
      <c r="B773" s="33"/>
      <c r="O773" s="33"/>
    </row>
    <row r="774" spans="1:19" s="15" customFormat="1">
      <c r="A774" s="33"/>
      <c r="B774" s="33"/>
      <c r="O774" s="33"/>
    </row>
    <row r="775" spans="1:19" s="15" customFormat="1">
      <c r="A775" s="33"/>
      <c r="B775" s="33"/>
      <c r="O775" s="33"/>
    </row>
    <row r="776" spans="1:19" s="15" customFormat="1">
      <c r="A776" s="248"/>
      <c r="B776" s="8"/>
      <c r="C776" s="4"/>
      <c r="D776" s="4"/>
      <c r="O776" s="33"/>
    </row>
    <row r="777" spans="1:19" s="15" customFormat="1">
      <c r="A777" s="8"/>
      <c r="B777" s="8"/>
      <c r="C777" s="4"/>
      <c r="D777" s="4"/>
      <c r="E777" s="4"/>
      <c r="O777" s="33"/>
    </row>
    <row r="778" spans="1:19" s="15" customFormat="1">
      <c r="A778" s="8"/>
      <c r="B778" s="8"/>
      <c r="C778" s="4"/>
      <c r="D778" s="4"/>
      <c r="E778" s="4"/>
      <c r="H778" s="38"/>
      <c r="I778" s="4"/>
      <c r="J778" s="4"/>
      <c r="K778" s="4"/>
      <c r="L778" s="4"/>
      <c r="M778" s="4"/>
      <c r="N778" s="4"/>
      <c r="O778" s="8"/>
    </row>
    <row r="779" spans="1:19" s="38" customFormat="1">
      <c r="A779" s="8"/>
      <c r="B779" s="8"/>
      <c r="C779" s="4"/>
      <c r="D779" s="4"/>
      <c r="E779" s="4"/>
      <c r="G779" s="4"/>
      <c r="I779" s="4"/>
      <c r="J779" s="4"/>
      <c r="K779" s="4"/>
      <c r="L779" s="4"/>
      <c r="M779" s="4"/>
      <c r="N779" s="4"/>
      <c r="O779" s="8"/>
      <c r="P779" s="4"/>
      <c r="Q779" s="4"/>
      <c r="R779" s="4"/>
      <c r="S779" s="4"/>
    </row>
  </sheetData>
  <sortState xmlns:xlrd2="http://schemas.microsoft.com/office/spreadsheetml/2017/richdata2" ref="A11:O17">
    <sortCondition ref="A11:A17"/>
  </sortState>
  <mergeCells count="4">
    <mergeCell ref="F9:G9"/>
    <mergeCell ref="H9:I9"/>
    <mergeCell ref="J9:K9"/>
    <mergeCell ref="Q9:S9"/>
  </mergeCells>
  <hyperlinks>
    <hyperlink ref="M1" location="Index!A1" display="Return to Index" xr:uid="{00000000-0004-0000-0700-000000000000}"/>
  </hyperlinks>
  <printOptions horizontalCentered="1"/>
  <pageMargins left="0.25" right="0.25" top="0.5" bottom="0.5" header="0.5" footer="0.5"/>
  <pageSetup scale="73" orientation="landscape" horizontalDpi="1200" verticalDpi="1200" r:id="rId1"/>
  <headerFooter alignWithMargins="0">
    <oddFooter>&amp;L&amp;8Planning &amp; Accountability&amp;R&amp;8&amp;D</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7C80"/>
    <pageSetUpPr fitToPage="1"/>
  </sheetPr>
  <dimension ref="A1:AK776"/>
  <sheetViews>
    <sheetView showGridLines="0" zoomScale="85" zoomScaleNormal="85" workbookViewId="0">
      <pane xSplit="4" ySplit="10" topLeftCell="S37" activePane="bottomRight" state="frozen"/>
      <selection activeCell="I90" sqref="I90"/>
      <selection pane="topRight" activeCell="I90" sqref="I90"/>
      <selection pane="bottomLeft" activeCell="I90" sqref="I90"/>
      <selection pane="bottomRight" activeCell="D41" sqref="D41"/>
    </sheetView>
  </sheetViews>
  <sheetFormatPr defaultColWidth="9.109375" defaultRowHeight="13.2"/>
  <cols>
    <col min="1" max="1" width="6.88671875" style="436" customWidth="1"/>
    <col min="2" max="2" width="8.109375" style="424" customWidth="1"/>
    <col min="3" max="3" width="6.6640625" style="424" customWidth="1"/>
    <col min="4" max="4" width="25.109375" style="424" customWidth="1"/>
    <col min="5" max="5" width="15.5546875" style="816" customWidth="1"/>
    <col min="6" max="6" width="15.33203125" style="424" customWidth="1"/>
    <col min="7" max="9" width="13.33203125" style="816" customWidth="1"/>
    <col min="10" max="10" width="14.88671875" style="816" customWidth="1"/>
    <col min="11" max="12" width="13.33203125" style="816" customWidth="1"/>
    <col min="13" max="13" width="14.33203125" style="424" customWidth="1"/>
    <col min="14" max="14" width="13.33203125" style="424" customWidth="1"/>
    <col min="15" max="15" width="16" style="424" customWidth="1"/>
    <col min="16" max="16" width="17" style="424" customWidth="1"/>
    <col min="17" max="28" width="17.6640625" style="424" customWidth="1"/>
    <col min="29" max="29" width="14.88671875" style="424" customWidth="1"/>
    <col min="30" max="30" width="16.88671875" style="424" customWidth="1"/>
    <col min="31" max="31" width="14.6640625" style="424" customWidth="1"/>
    <col min="32" max="32" width="30.6640625" style="424" customWidth="1"/>
    <col min="33" max="33" width="13.33203125" style="436" customWidth="1"/>
    <col min="34" max="34" width="17.33203125" style="424" customWidth="1"/>
    <col min="35" max="35" width="15.88671875" style="424" customWidth="1"/>
    <col min="36" max="36" width="16.6640625" style="424" customWidth="1"/>
    <col min="37" max="37" width="15" style="424" customWidth="1"/>
    <col min="38" max="16384" width="9.109375" style="424"/>
  </cols>
  <sheetData>
    <row r="1" spans="1:37" ht="13.8" thickBot="1">
      <c r="B1" s="424" t="s">
        <v>1129</v>
      </c>
      <c r="E1" s="848"/>
      <c r="G1" s="827" t="s">
        <v>1446</v>
      </c>
      <c r="H1" s="827"/>
      <c r="I1" s="827"/>
      <c r="J1" s="827"/>
      <c r="K1" s="827"/>
      <c r="L1" s="827"/>
      <c r="M1" s="848"/>
      <c r="P1" s="426" t="s">
        <v>1079</v>
      </c>
    </row>
    <row r="2" spans="1:37">
      <c r="E2" s="848"/>
      <c r="G2" s="827" t="s">
        <v>1613</v>
      </c>
      <c r="H2" s="827"/>
      <c r="I2" s="827"/>
      <c r="J2" s="827"/>
      <c r="K2" s="827"/>
      <c r="L2" s="827"/>
      <c r="M2" s="848"/>
    </row>
    <row r="3" spans="1:37">
      <c r="E3" s="848"/>
      <c r="G3" s="851">
        <v>45054</v>
      </c>
      <c r="H3" s="827"/>
      <c r="I3" s="827"/>
      <c r="J3" s="827"/>
      <c r="K3" s="827"/>
      <c r="L3" s="827"/>
      <c r="M3" s="848"/>
    </row>
    <row r="4" spans="1:37">
      <c r="A4" s="1031" t="s">
        <v>1027</v>
      </c>
      <c r="E4" s="848"/>
      <c r="G4" s="848"/>
      <c r="H4" s="848"/>
      <c r="I4" s="848"/>
      <c r="J4" s="848"/>
      <c r="K4" s="848"/>
      <c r="L4" s="848"/>
      <c r="M4" s="848"/>
    </row>
    <row r="5" spans="1:37">
      <c r="B5" s="850"/>
      <c r="E5" s="848"/>
      <c r="G5" s="848"/>
      <c r="H5" s="848"/>
      <c r="I5" s="848"/>
      <c r="J5" s="848"/>
      <c r="K5" s="848"/>
      <c r="L5" s="848"/>
      <c r="M5" s="848"/>
    </row>
    <row r="6" spans="1:37">
      <c r="B6" s="850"/>
      <c r="E6" s="848"/>
      <c r="G6" s="848"/>
      <c r="H6" s="848"/>
      <c r="I6" s="848"/>
      <c r="J6" s="848"/>
      <c r="K6" s="848"/>
      <c r="L6" s="848"/>
      <c r="M6" s="848"/>
    </row>
    <row r="7" spans="1:37">
      <c r="A7" s="436" t="s">
        <v>1022</v>
      </c>
      <c r="B7" s="850"/>
      <c r="E7" s="848"/>
      <c r="G7" s="848"/>
      <c r="H7" s="848"/>
      <c r="I7" s="848"/>
      <c r="J7" s="848"/>
      <c r="K7" s="848"/>
      <c r="L7" s="848"/>
      <c r="M7" s="848"/>
    </row>
    <row r="8" spans="1:37" ht="13.8" thickBot="1">
      <c r="A8" s="436" t="s">
        <v>1028</v>
      </c>
      <c r="B8" s="850"/>
      <c r="C8" s="424">
        <v>2022</v>
      </c>
      <c r="D8" s="424" t="s">
        <v>1438</v>
      </c>
      <c r="E8" s="436">
        <v>18</v>
      </c>
      <c r="F8" s="436">
        <v>19</v>
      </c>
      <c r="G8" s="436">
        <v>20</v>
      </c>
      <c r="H8" s="436">
        <v>21</v>
      </c>
      <c r="I8" s="436">
        <v>22</v>
      </c>
      <c r="J8" s="436">
        <v>23</v>
      </c>
      <c r="K8" s="436">
        <v>24</v>
      </c>
      <c r="L8" s="436">
        <v>25</v>
      </c>
      <c r="M8" s="436">
        <v>26</v>
      </c>
      <c r="N8" s="436">
        <v>27</v>
      </c>
      <c r="O8" s="436">
        <v>28</v>
      </c>
      <c r="P8" s="436">
        <v>29</v>
      </c>
      <c r="Q8" s="436">
        <v>31</v>
      </c>
      <c r="R8" s="436">
        <v>32</v>
      </c>
      <c r="S8" s="436">
        <v>33</v>
      </c>
      <c r="T8" s="436">
        <v>34</v>
      </c>
      <c r="U8" s="436">
        <v>35</v>
      </c>
      <c r="V8" s="436">
        <v>36</v>
      </c>
      <c r="W8" s="436">
        <v>37</v>
      </c>
      <c r="X8" s="436">
        <v>38</v>
      </c>
      <c r="Y8" s="436">
        <v>39</v>
      </c>
      <c r="Z8" s="436">
        <v>40</v>
      </c>
      <c r="AA8" s="436">
        <v>41</v>
      </c>
      <c r="AB8" s="436">
        <v>42</v>
      </c>
    </row>
    <row r="9" spans="1:37" ht="15.75" customHeight="1">
      <c r="A9" s="436" t="s">
        <v>1026</v>
      </c>
      <c r="B9" s="850"/>
      <c r="E9" s="1263" t="s">
        <v>1433</v>
      </c>
      <c r="F9" s="1264"/>
      <c r="G9" s="1264"/>
      <c r="H9" s="1264"/>
      <c r="I9" s="1264"/>
      <c r="J9" s="1264"/>
      <c r="K9" s="1264"/>
      <c r="L9" s="1264"/>
      <c r="M9" s="1264"/>
      <c r="N9" s="1264"/>
      <c r="O9" s="1264"/>
      <c r="P9" s="1264"/>
      <c r="Q9" s="1265" t="s">
        <v>1434</v>
      </c>
      <c r="R9" s="1266"/>
      <c r="S9" s="1266"/>
      <c r="T9" s="1266"/>
      <c r="U9" s="1266"/>
      <c r="V9" s="1266"/>
      <c r="W9" s="1266"/>
      <c r="X9" s="1266"/>
      <c r="Y9" s="1266"/>
      <c r="Z9" s="1266"/>
      <c r="AA9" s="1266"/>
      <c r="AB9" s="1267"/>
      <c r="AC9" s="1032"/>
      <c r="AD9" s="1268" t="s">
        <v>645</v>
      </c>
      <c r="AE9" s="1269"/>
      <c r="AF9" s="1270"/>
    </row>
    <row r="10" spans="1:37" s="734" customFormat="1" ht="51.75" customHeight="1">
      <c r="A10" s="1033" t="s">
        <v>1031</v>
      </c>
      <c r="B10" s="856" t="s">
        <v>102</v>
      </c>
      <c r="C10" s="856" t="s">
        <v>103</v>
      </c>
      <c r="D10" s="856"/>
      <c r="E10" s="1034" t="s">
        <v>678</v>
      </c>
      <c r="F10" s="1035" t="s">
        <v>1435</v>
      </c>
      <c r="G10" s="1035" t="s">
        <v>1436</v>
      </c>
      <c r="H10" s="1035" t="s">
        <v>1437</v>
      </c>
      <c r="I10" s="1035" t="s">
        <v>1438</v>
      </c>
      <c r="J10" s="1036" t="s">
        <v>688</v>
      </c>
      <c r="K10" s="1035" t="s">
        <v>1439</v>
      </c>
      <c r="L10" s="1035" t="s">
        <v>1440</v>
      </c>
      <c r="M10" s="1035" t="s">
        <v>1441</v>
      </c>
      <c r="N10" s="1035" t="s">
        <v>1441</v>
      </c>
      <c r="O10" s="1035" t="s">
        <v>1442</v>
      </c>
      <c r="P10" s="471" t="s">
        <v>39</v>
      </c>
      <c r="Q10" s="1034" t="s">
        <v>703</v>
      </c>
      <c r="R10" s="1035" t="s">
        <v>1435</v>
      </c>
      <c r="S10" s="1035" t="s">
        <v>1436</v>
      </c>
      <c r="T10" s="1035" t="s">
        <v>1437</v>
      </c>
      <c r="U10" s="1035" t="s">
        <v>1438</v>
      </c>
      <c r="V10" s="1036" t="s">
        <v>708</v>
      </c>
      <c r="W10" s="1035" t="s">
        <v>1439</v>
      </c>
      <c r="X10" s="1035" t="s">
        <v>1440</v>
      </c>
      <c r="Y10" s="1035" t="s">
        <v>1443</v>
      </c>
      <c r="Z10" s="1035" t="s">
        <v>1444</v>
      </c>
      <c r="AA10" s="1035" t="s">
        <v>1442</v>
      </c>
      <c r="AB10" s="1037" t="s">
        <v>40</v>
      </c>
      <c r="AC10" s="1038" t="s">
        <v>714</v>
      </c>
      <c r="AD10" s="1039" t="s">
        <v>221</v>
      </c>
      <c r="AE10" s="1011" t="s">
        <v>618</v>
      </c>
      <c r="AF10" s="1040" t="s">
        <v>619</v>
      </c>
      <c r="AG10" s="658"/>
    </row>
    <row r="11" spans="1:37" ht="12.75" customHeight="1">
      <c r="A11" s="436">
        <v>490</v>
      </c>
      <c r="B11" s="894">
        <v>36273</v>
      </c>
      <c r="C11" s="436">
        <f>$C$8</f>
        <v>2022</v>
      </c>
      <c r="D11" s="424" t="s">
        <v>94</v>
      </c>
      <c r="E11" s="1041">
        <f>'LIT FGD'!$M$18</f>
        <v>6225758</v>
      </c>
      <c r="F11" s="633">
        <f>'LIT FGD'!$M$19</f>
        <v>-404069</v>
      </c>
      <c r="G11" s="633">
        <f>'LIT FGD'!$M$20</f>
        <v>0</v>
      </c>
      <c r="H11" s="633">
        <f>'LIT FGD'!$M$21</f>
        <v>0</v>
      </c>
      <c r="I11" s="633">
        <f>'LIT FGD'!$M$22</f>
        <v>0</v>
      </c>
      <c r="J11" s="633">
        <f>'LIT FGD'!$M$23</f>
        <v>5821689</v>
      </c>
      <c r="K11" s="633">
        <f>'LIT FGD'!$M$24</f>
        <v>0</v>
      </c>
      <c r="L11" s="633">
        <f>'LIT FGD'!$M$25</f>
        <v>0</v>
      </c>
      <c r="M11" s="633">
        <f>'LIT FGD'!$M$26</f>
        <v>-121818</v>
      </c>
      <c r="N11" s="633">
        <f>'LIT FGD'!$M$27</f>
        <v>-272977</v>
      </c>
      <c r="O11" s="633">
        <f>'LIT FGD'!$M$28</f>
        <v>-2277274</v>
      </c>
      <c r="P11" s="633">
        <f>'LIT FGD'!$M$29</f>
        <v>3149620</v>
      </c>
      <c r="Q11" s="1041">
        <f>'LIT FGD'!$M$31</f>
        <v>3017026</v>
      </c>
      <c r="R11" s="633">
        <f>'LIT FGD'!$M$32</f>
        <v>0</v>
      </c>
      <c r="S11" s="633">
        <f>'LIT FGD'!$M$33</f>
        <v>0</v>
      </c>
      <c r="T11" s="633">
        <f>'LIT FGD'!$M$34</f>
        <v>0</v>
      </c>
      <c r="U11" s="633">
        <f>'LIT FGD'!$M$35</f>
        <v>0</v>
      </c>
      <c r="V11" s="633">
        <f>'LIT FGD'!$M$36</f>
        <v>3017026</v>
      </c>
      <c r="W11" s="633">
        <f>'LIT FGD'!$M$37</f>
        <v>0</v>
      </c>
      <c r="X11" s="633">
        <f>'LIT FGD'!$M$38</f>
        <v>0</v>
      </c>
      <c r="Y11" s="633">
        <f>'LIT FGD'!$M$39</f>
        <v>-2943</v>
      </c>
      <c r="Z11" s="633">
        <f>'LIT FGD'!$M$40</f>
        <v>-330287</v>
      </c>
      <c r="AA11" s="633">
        <f>'LIT FGD'!$M$41</f>
        <v>-1051542</v>
      </c>
      <c r="AB11" s="1042">
        <f>'LIT FGD'!$M$42</f>
        <v>1632254</v>
      </c>
      <c r="AC11" s="1043">
        <f>'LIT FGD'!$M$44</f>
        <v>4781874</v>
      </c>
      <c r="AD11" s="1044" t="str">
        <f>'LIT FGD'!$O$92</f>
        <v>Alicia Placette</v>
      </c>
      <c r="AE11" s="939" t="str">
        <f>'LIT FGD'!$Q$92</f>
        <v>409.839.2025</v>
      </c>
      <c r="AF11" s="1045" t="str">
        <f>'LIT FGD'!$T$92</f>
        <v>aaplacette@lit.edu</v>
      </c>
      <c r="AG11" s="926" t="str">
        <f>IF(SUM(E11:I11)&lt;&gt;J11,"Error","Balanced")</f>
        <v>Balanced</v>
      </c>
      <c r="AH11" s="926" t="str">
        <f>IF(SUM(J11:O11)&lt;&gt;P11,"Error","Balanced")</f>
        <v>Balanced</v>
      </c>
      <c r="AI11" s="926" t="str">
        <f>IF(SUM(Q11:U11)&lt;&gt;V11,"Error","Balanced")</f>
        <v>Balanced</v>
      </c>
      <c r="AJ11" s="926" t="str">
        <f>IF(SUM(V11:AA11)&lt;&gt;AB11,"Error","Balanced")</f>
        <v>Balanced</v>
      </c>
      <c r="AK11" s="926" t="str">
        <f>IF(P11+AB11&lt;&gt;AC11,"Error","Balanced")</f>
        <v>Balanced</v>
      </c>
    </row>
    <row r="12" spans="1:37">
      <c r="A12" s="436">
        <v>500</v>
      </c>
      <c r="B12" s="894">
        <v>23582</v>
      </c>
      <c r="C12" s="436">
        <f t="shared" ref="C12:C19" si="0">$C$8</f>
        <v>2022</v>
      </c>
      <c r="D12" s="424" t="s">
        <v>96</v>
      </c>
      <c r="E12" s="1046">
        <f>'LSCO FGD'!$M$18</f>
        <v>5027151</v>
      </c>
      <c r="F12" s="434">
        <f>'LSCO FGD'!$M$19</f>
        <v>-1689928</v>
      </c>
      <c r="G12" s="434">
        <f>'LSCO FGD'!$M$20</f>
        <v>0</v>
      </c>
      <c r="H12" s="434">
        <f>'LSCO FGD'!$M$21</f>
        <v>0</v>
      </c>
      <c r="I12" s="434">
        <f>'LSCO FGD'!$M$22</f>
        <v>0</v>
      </c>
      <c r="J12" s="434">
        <f>'LSCO FGD'!$M$23</f>
        <v>3337223</v>
      </c>
      <c r="K12" s="434">
        <f>'LSCO FGD'!$M$24</f>
        <v>0</v>
      </c>
      <c r="L12" s="434">
        <f>'LSCO FGD'!$M$25</f>
        <v>0</v>
      </c>
      <c r="M12" s="434">
        <f>'LSCO FGD'!$M$26</f>
        <v>-130227</v>
      </c>
      <c r="N12" s="434">
        <f>'LSCO FGD'!$M$27</f>
        <v>0</v>
      </c>
      <c r="O12" s="434">
        <f>'LSCO FGD'!$M$28</f>
        <v>-1528266</v>
      </c>
      <c r="P12" s="434">
        <f>'LSCO FGD'!$M$29</f>
        <v>1678730</v>
      </c>
      <c r="Q12" s="1046">
        <f>'LSCO FGD'!$M$31</f>
        <v>3306740</v>
      </c>
      <c r="R12" s="434">
        <f>'LSCO FGD'!$M$32</f>
        <v>0</v>
      </c>
      <c r="S12" s="434">
        <f>'LSCO FGD'!$M$33</f>
        <v>0</v>
      </c>
      <c r="T12" s="434">
        <f>'LSCO FGD'!$M$34</f>
        <v>0</v>
      </c>
      <c r="U12" s="434">
        <f>'LSCO FGD'!$M$35</f>
        <v>0</v>
      </c>
      <c r="V12" s="434">
        <f>'LSCO FGD'!$M$36</f>
        <v>3306740</v>
      </c>
      <c r="W12" s="434">
        <f>'LSCO FGD'!$M$37</f>
        <v>0</v>
      </c>
      <c r="X12" s="434">
        <f>'LSCO FGD'!$M$38</f>
        <v>0</v>
      </c>
      <c r="Y12" s="434">
        <f>'LSCO FGD'!$M$39</f>
        <v>-43398</v>
      </c>
      <c r="Z12" s="434">
        <f>'LSCO FGD'!$M$40</f>
        <v>0</v>
      </c>
      <c r="AA12" s="434">
        <f>'LSCO FGD'!$M$41</f>
        <v>-664360</v>
      </c>
      <c r="AB12" s="1047">
        <f>'LSCO FGD'!$M$42</f>
        <v>2598982</v>
      </c>
      <c r="AC12" s="1048">
        <f>'LSCO FGD'!$M$44</f>
        <v>4277712</v>
      </c>
      <c r="AD12" s="1044" t="str">
        <f>'LSCO FGD'!$O$92</f>
        <v>Jamie Oltz</v>
      </c>
      <c r="AE12" s="939" t="str">
        <f>'LSCO FGD'!$Q$92</f>
        <v>409-882-3356</v>
      </c>
      <c r="AF12" s="1045" t="str">
        <f>'LSCO FGD'!$T$92</f>
        <v>Jamie.Oltz@lsco.edu</v>
      </c>
      <c r="AG12" s="926" t="str">
        <f t="shared" ref="AG12:AG16" si="1">IF(SUM(E12:I12)&lt;&gt;J12,"Error","Balanced")</f>
        <v>Balanced</v>
      </c>
      <c r="AH12" s="926" t="str">
        <f t="shared" ref="AH12:AH16" si="2">IF(SUM(J12:O12)&lt;&gt;P12,"Error","Balanced")</f>
        <v>Balanced</v>
      </c>
      <c r="AI12" s="926" t="str">
        <f t="shared" ref="AI12:AI16" si="3">IF(SUM(Q12:U12)&lt;&gt;V12,"Error","Balanced")</f>
        <v>Balanced</v>
      </c>
      <c r="AJ12" s="926" t="str">
        <f t="shared" ref="AJ12:AJ16" si="4">IF(SUM(V12:AA12)&lt;&gt;AB12,"Error","Balanced")</f>
        <v>Balanced</v>
      </c>
      <c r="AK12" s="926" t="str">
        <f t="shared" ref="AK12:AK16" si="5">IF(P12+AB12&lt;&gt;AC12,"Error","Balanced")</f>
        <v>Balanced</v>
      </c>
    </row>
    <row r="13" spans="1:37">
      <c r="A13" s="436">
        <v>510</v>
      </c>
      <c r="B13" s="894">
        <v>23485</v>
      </c>
      <c r="C13" s="436">
        <f t="shared" si="0"/>
        <v>2022</v>
      </c>
      <c r="D13" s="424" t="s">
        <v>109</v>
      </c>
      <c r="E13" s="1046">
        <f>'LSCPA FGD'!$M$18</f>
        <v>3755840</v>
      </c>
      <c r="F13" s="434">
        <f>'LSCPA FGD'!$M$19</f>
        <v>-327587</v>
      </c>
      <c r="G13" s="434">
        <f>'LSCPA FGD'!$M$20</f>
        <v>0</v>
      </c>
      <c r="H13" s="434">
        <f>'LSCPA FGD'!$M$21</f>
        <v>0</v>
      </c>
      <c r="I13" s="434">
        <f>'LSCPA FGD'!$M$22</f>
        <v>0</v>
      </c>
      <c r="J13" s="434">
        <f>'LSCPA FGD'!$M$23</f>
        <v>3428253</v>
      </c>
      <c r="K13" s="434">
        <f>'LSCPA FGD'!$M$24</f>
        <v>0</v>
      </c>
      <c r="L13" s="434">
        <f>'LSCPA FGD'!$M$25</f>
        <v>0</v>
      </c>
      <c r="M13" s="434">
        <f>'LSCPA FGD'!$M$26</f>
        <v>-117973</v>
      </c>
      <c r="N13" s="434">
        <f>'LSCPA FGD'!$M$27</f>
        <v>0</v>
      </c>
      <c r="O13" s="434">
        <f>'LSCPA FGD'!$M$28</f>
        <v>-741090</v>
      </c>
      <c r="P13" s="434">
        <f>'LSCPA FGD'!$M$29</f>
        <v>2569190</v>
      </c>
      <c r="Q13" s="1046">
        <f>'LSCPA FGD'!$M$31</f>
        <v>2480896</v>
      </c>
      <c r="R13" s="434">
        <f>'LSCPA FGD'!$M$32</f>
        <v>-644</v>
      </c>
      <c r="S13" s="434">
        <f>'LSCPA FGD'!$M$33</f>
        <v>0</v>
      </c>
      <c r="T13" s="434">
        <f>'LSCPA FGD'!$M$34</f>
        <v>0</v>
      </c>
      <c r="U13" s="434">
        <f>'LSCPA FGD'!$M$35</f>
        <v>0</v>
      </c>
      <c r="V13" s="434">
        <f>'LSCPA FGD'!$M$36</f>
        <v>2480252</v>
      </c>
      <c r="W13" s="434">
        <f>'LSCPA FGD'!$M$37</f>
        <v>0</v>
      </c>
      <c r="X13" s="434">
        <f>'LSCPA FGD'!$M$38</f>
        <v>0</v>
      </c>
      <c r="Y13" s="434">
        <f>'LSCPA FGD'!$M$39</f>
        <v>-78439</v>
      </c>
      <c r="Z13" s="434">
        <f>'LSCPA FGD'!$M$40</f>
        <v>0</v>
      </c>
      <c r="AA13" s="434">
        <f>'LSCPA FGD'!$M$41</f>
        <v>-544865</v>
      </c>
      <c r="AB13" s="1047">
        <f>'LSCPA FGD'!$M$42</f>
        <v>1856948</v>
      </c>
      <c r="AC13" s="1048">
        <f>'LSCPA FGD'!$M$44</f>
        <v>4426138</v>
      </c>
      <c r="AD13" s="1044" t="str">
        <f>'LSCPA FGD'!$O$92</f>
        <v>Shelley Cowart</v>
      </c>
      <c r="AE13" s="939" t="str">
        <f>'LSCPA FGD'!$Q$92</f>
        <v>(409)984-6137</v>
      </c>
      <c r="AF13" s="1045" t="str">
        <f>'LSCPA FGD'!$T$92</f>
        <v>cowartsr@lamarpa.edu</v>
      </c>
      <c r="AG13" s="926" t="str">
        <f t="shared" si="1"/>
        <v>Balanced</v>
      </c>
      <c r="AH13" s="926" t="str">
        <f t="shared" si="2"/>
        <v>Balanced</v>
      </c>
      <c r="AI13" s="926" t="str">
        <f t="shared" si="3"/>
        <v>Balanced</v>
      </c>
      <c r="AJ13" s="926" t="str">
        <f t="shared" si="4"/>
        <v>Balanced</v>
      </c>
      <c r="AK13" s="926" t="str">
        <f t="shared" si="5"/>
        <v>Balanced</v>
      </c>
    </row>
    <row r="14" spans="1:37">
      <c r="A14" s="436">
        <v>520</v>
      </c>
      <c r="B14" s="894">
        <v>9225</v>
      </c>
      <c r="C14" s="436">
        <f t="shared" si="0"/>
        <v>2022</v>
      </c>
      <c r="D14" s="424" t="s">
        <v>111</v>
      </c>
      <c r="E14" s="1046">
        <f>'TSTCH FGD'!$M$18</f>
        <v>12162847</v>
      </c>
      <c r="F14" s="434">
        <f>'TSTCH FGD'!$M$19</f>
        <v>-8301</v>
      </c>
      <c r="G14" s="434">
        <f>'TSTCH FGD'!$M$20</f>
        <v>0</v>
      </c>
      <c r="H14" s="434">
        <f>'TSTCH FGD'!$M$21</f>
        <v>0</v>
      </c>
      <c r="I14" s="434">
        <f>'TSTCH FGD'!$M$22</f>
        <v>0</v>
      </c>
      <c r="J14" s="434">
        <f>'TSTCH FGD'!$M$23</f>
        <v>12154546</v>
      </c>
      <c r="K14" s="434">
        <f>'TSTCH FGD'!$M$24</f>
        <v>0</v>
      </c>
      <c r="L14" s="434">
        <f>'TSTCH FGD'!$M$25</f>
        <v>0</v>
      </c>
      <c r="M14" s="434">
        <f>'TSTCH FGD'!$M$26</f>
        <v>-160651</v>
      </c>
      <c r="N14" s="434">
        <f>'TSTCH FGD'!$M$27</f>
        <v>-506730</v>
      </c>
      <c r="O14" s="434">
        <f>'TSTCH FGD'!$M$28</f>
        <v>-3438347</v>
      </c>
      <c r="P14" s="434">
        <f>'TSTCH FGD'!$M$29</f>
        <v>8048818</v>
      </c>
      <c r="Q14" s="1046">
        <f>'TSTCH FGD'!$M$31</f>
        <v>59286</v>
      </c>
      <c r="R14" s="434">
        <f>'TSTCH FGD'!$M$32</f>
        <v>0</v>
      </c>
      <c r="S14" s="434">
        <f>'TSTCH FGD'!$M$33</f>
        <v>0</v>
      </c>
      <c r="T14" s="434">
        <f>'TSTCH FGD'!$M$34</f>
        <v>0</v>
      </c>
      <c r="U14" s="434">
        <f>'TSTCH FGD'!$M$35</f>
        <v>0</v>
      </c>
      <c r="V14" s="434">
        <f>'TSTCH FGD'!$M$36</f>
        <v>59286</v>
      </c>
      <c r="W14" s="434">
        <f>'TSTCH FGD'!$M$37</f>
        <v>0</v>
      </c>
      <c r="X14" s="434">
        <f>'TSTCH FGD'!$M$38</f>
        <v>0</v>
      </c>
      <c r="Y14" s="434">
        <f>'TSTCH FGD'!$M$39</f>
        <v>0</v>
      </c>
      <c r="Z14" s="434">
        <f>'TSTCH FGD'!$M$40</f>
        <v>0</v>
      </c>
      <c r="AA14" s="434">
        <f>'TSTCH FGD'!$M$41</f>
        <v>-2880</v>
      </c>
      <c r="AB14" s="1047">
        <f>'TSTCH FGD'!$M$42</f>
        <v>56406</v>
      </c>
      <c r="AC14" s="1048">
        <f>'TSTCH FGD'!$M$44</f>
        <v>8105224</v>
      </c>
      <c r="AD14" s="1044" t="str">
        <f>'TSTCH FGD'!$O$92</f>
        <v>Anju Motwani</v>
      </c>
      <c r="AE14" s="939" t="str">
        <f>'TSTCH FGD'!$Q$92</f>
        <v>352-871-1084</v>
      </c>
      <c r="AF14" s="1045" t="str">
        <f>'TSTCH FGD'!$T$92</f>
        <v>anju.motwani@tstc.edu</v>
      </c>
      <c r="AG14" s="926" t="str">
        <f t="shared" si="1"/>
        <v>Balanced</v>
      </c>
      <c r="AH14" s="926" t="str">
        <f t="shared" si="2"/>
        <v>Balanced</v>
      </c>
      <c r="AI14" s="926" t="str">
        <f t="shared" si="3"/>
        <v>Balanced</v>
      </c>
      <c r="AJ14" s="926" t="str">
        <f t="shared" si="4"/>
        <v>Balanced</v>
      </c>
      <c r="AK14" s="926" t="str">
        <f t="shared" si="5"/>
        <v>Balanced</v>
      </c>
    </row>
    <row r="15" spans="1:37">
      <c r="A15" s="436">
        <v>530</v>
      </c>
      <c r="B15" s="894">
        <v>9932</v>
      </c>
      <c r="C15" s="436">
        <f t="shared" si="0"/>
        <v>2022</v>
      </c>
      <c r="D15" s="424" t="s">
        <v>1301</v>
      </c>
      <c r="E15" s="1046">
        <f>'TSTCWT FGD'!$M$18</f>
        <v>5025505</v>
      </c>
      <c r="F15" s="434">
        <f>'TSTCWT FGD'!$M$19</f>
        <v>-25506</v>
      </c>
      <c r="G15" s="434">
        <f>'TSTCWT FGD'!$M$20</f>
        <v>0</v>
      </c>
      <c r="H15" s="434">
        <f>'TSTCWT FGD'!$M$21</f>
        <v>0</v>
      </c>
      <c r="I15" s="434">
        <f>'TSTCWT FGD'!$M$22</f>
        <v>0</v>
      </c>
      <c r="J15" s="434">
        <f>'TSTCWT FGD'!$M$23</f>
        <v>4999999</v>
      </c>
      <c r="K15" s="434">
        <f>'TSTCWT FGD'!$M$24</f>
        <v>0</v>
      </c>
      <c r="L15" s="434">
        <f>'TSTCWT FGD'!$M$25</f>
        <v>0</v>
      </c>
      <c r="M15" s="434">
        <f>'TSTCWT FGD'!$M$26</f>
        <v>-122337</v>
      </c>
      <c r="N15" s="434">
        <f>'TSTCWT FGD'!$M$27</f>
        <v>-285046</v>
      </c>
      <c r="O15" s="434">
        <f>'TSTCWT FGD'!$M$28</f>
        <v>-1800218</v>
      </c>
      <c r="P15" s="434">
        <f>'TSTCWT FGD'!$M$29</f>
        <v>2792398</v>
      </c>
      <c r="Q15" s="1046">
        <f>'TSTCWT FGD'!$M$31</f>
        <v>4097</v>
      </c>
      <c r="R15" s="434">
        <f>'TSTCWT FGD'!$M$32</f>
        <v>0</v>
      </c>
      <c r="S15" s="434">
        <f>'TSTCWT FGD'!$M$33</f>
        <v>0</v>
      </c>
      <c r="T15" s="434">
        <f>'TSTCWT FGD'!$M$34</f>
        <v>0</v>
      </c>
      <c r="U15" s="434">
        <f>'TSTCWT FGD'!$M$35</f>
        <v>0</v>
      </c>
      <c r="V15" s="434">
        <f>'TSTCWT FGD'!$M$36</f>
        <v>4097</v>
      </c>
      <c r="W15" s="434">
        <f>'TSTCWT FGD'!$M$37</f>
        <v>0</v>
      </c>
      <c r="X15" s="434">
        <f>'TSTCWT FGD'!$M$38</f>
        <v>0</v>
      </c>
      <c r="Y15" s="434">
        <f>'TSTCWT FGD'!$M$39</f>
        <v>0</v>
      </c>
      <c r="Z15" s="434">
        <f>'TSTCWT FGD'!$M$40</f>
        <v>0</v>
      </c>
      <c r="AA15" s="434">
        <f>'TSTCWT FGD'!$M$41</f>
        <v>0</v>
      </c>
      <c r="AB15" s="1047">
        <f>'TSTCWT FGD'!$M$42</f>
        <v>4097</v>
      </c>
      <c r="AC15" s="1048">
        <f>'TSTCWT FGD'!$M$44</f>
        <v>2796495</v>
      </c>
      <c r="AD15" s="1044" t="str">
        <f>'TSTCWT FGD'!$O$92</f>
        <v>Anju Motwani</v>
      </c>
      <c r="AE15" s="939" t="str">
        <f>'TSTCWT FGD'!$Q$92</f>
        <v>352-871-1084</v>
      </c>
      <c r="AF15" s="1045" t="str">
        <f>'TSTCWT FGD'!$T$92</f>
        <v>anju.motwani@tstc.edu</v>
      </c>
      <c r="AG15" s="926" t="str">
        <f t="shared" si="1"/>
        <v>Balanced</v>
      </c>
      <c r="AH15" s="926" t="str">
        <f t="shared" si="2"/>
        <v>Balanced</v>
      </c>
      <c r="AI15" s="926" t="str">
        <f t="shared" si="3"/>
        <v>Balanced</v>
      </c>
      <c r="AJ15" s="926" t="str">
        <f t="shared" si="4"/>
        <v>Balanced</v>
      </c>
      <c r="AK15" s="926" t="str">
        <f t="shared" si="5"/>
        <v>Balanced</v>
      </c>
    </row>
    <row r="16" spans="1:37">
      <c r="A16" s="436">
        <v>540</v>
      </c>
      <c r="B16" s="894">
        <v>33965</v>
      </c>
      <c r="C16" s="436">
        <f t="shared" si="0"/>
        <v>2022</v>
      </c>
      <c r="D16" s="424" t="s">
        <v>110</v>
      </c>
      <c r="E16" s="1046">
        <f>'TSTCM FGD'!$M$18</f>
        <v>3632584</v>
      </c>
      <c r="F16" s="434">
        <f>'TSTCM FGD'!$M$19</f>
        <v>-34510</v>
      </c>
      <c r="G16" s="434">
        <f>'TSTCM FGD'!$M$20</f>
        <v>0</v>
      </c>
      <c r="H16" s="434">
        <f>'TSTCM FGD'!$M$21</f>
        <v>0</v>
      </c>
      <c r="I16" s="434">
        <f>'TSTCM FGD'!$M$22</f>
        <v>0</v>
      </c>
      <c r="J16" s="434">
        <f>'TSTCM FGD'!$M$23</f>
        <v>3598074</v>
      </c>
      <c r="K16" s="434">
        <f>'TSTCM FGD'!$M$24</f>
        <v>0</v>
      </c>
      <c r="L16" s="434">
        <f>'TSTCM FGD'!$M$25</f>
        <v>0</v>
      </c>
      <c r="M16" s="434">
        <f>'TSTCM FGD'!$M$26</f>
        <v>-63181</v>
      </c>
      <c r="N16" s="434">
        <f>'TSTCM FGD'!$M$27</f>
        <v>-173422</v>
      </c>
      <c r="O16" s="434">
        <f>'TSTCM FGD'!$M$28</f>
        <v>-1218319</v>
      </c>
      <c r="P16" s="434">
        <f>'TSTCM FGD'!$M$29</f>
        <v>2143152</v>
      </c>
      <c r="Q16" s="1046">
        <f>'TSTCM FGD'!$M$31</f>
        <v>964</v>
      </c>
      <c r="R16" s="434">
        <f>'TSTCM FGD'!$M$32</f>
        <v>0</v>
      </c>
      <c r="S16" s="434">
        <f>'TSTCM FGD'!$M$33</f>
        <v>0</v>
      </c>
      <c r="T16" s="434">
        <f>'TSTCM FGD'!$M$34</f>
        <v>0</v>
      </c>
      <c r="U16" s="434">
        <f>'TSTCM FGD'!$M$35</f>
        <v>0</v>
      </c>
      <c r="V16" s="434">
        <f>'TSTCM FGD'!$M$36</f>
        <v>964</v>
      </c>
      <c r="W16" s="434">
        <f>'TSTCM FGD'!$M$37</f>
        <v>0</v>
      </c>
      <c r="X16" s="434">
        <f>'TSTCM FGD'!$M$38</f>
        <v>0</v>
      </c>
      <c r="Y16" s="434">
        <f>'TSTCM FGD'!$M$39</f>
        <v>0</v>
      </c>
      <c r="Z16" s="434">
        <f>'TSTCM FGD'!$M$40</f>
        <v>0</v>
      </c>
      <c r="AA16" s="434">
        <f>'TSTCM FGD'!$M$41</f>
        <v>0</v>
      </c>
      <c r="AB16" s="1047">
        <f>'TSTCM FGD'!$M$42</f>
        <v>964</v>
      </c>
      <c r="AC16" s="1048">
        <f>'TSTCM FGD'!$M$44</f>
        <v>2144116</v>
      </c>
      <c r="AD16" s="1044" t="str">
        <f>'TSTCM FGD'!$O$92</f>
        <v>Anju Motwani</v>
      </c>
      <c r="AE16" s="939" t="str">
        <f>'TSTCM FGD'!$Q$92</f>
        <v>352-871-1084</v>
      </c>
      <c r="AF16" s="1045" t="str">
        <f>'TSTCM FGD'!$T$92</f>
        <v>anju.motwani@tstc.edu</v>
      </c>
      <c r="AG16" s="926" t="str">
        <f t="shared" si="1"/>
        <v>Balanced</v>
      </c>
      <c r="AH16" s="926" t="str">
        <f t="shared" si="2"/>
        <v>Balanced</v>
      </c>
      <c r="AI16" s="926" t="str">
        <f t="shared" si="3"/>
        <v>Balanced</v>
      </c>
      <c r="AJ16" s="926" t="str">
        <f t="shared" si="4"/>
        <v>Balanced</v>
      </c>
      <c r="AK16" s="926" t="str">
        <f t="shared" si="5"/>
        <v>Balanced</v>
      </c>
    </row>
    <row r="17" spans="1:37">
      <c r="A17" s="436">
        <v>550</v>
      </c>
      <c r="B17" s="894">
        <v>3634</v>
      </c>
      <c r="C17" s="436">
        <f t="shared" si="0"/>
        <v>2022</v>
      </c>
      <c r="D17" s="424" t="s">
        <v>112</v>
      </c>
      <c r="E17" s="1046">
        <f>'TSTCW FGD'!$M$18</f>
        <v>29745536</v>
      </c>
      <c r="F17" s="434">
        <f>'TSTCW FGD'!$M$19</f>
        <v>-100050</v>
      </c>
      <c r="G17" s="434">
        <f>'TSTCW FGD'!$M$20</f>
        <v>0</v>
      </c>
      <c r="H17" s="434">
        <f>'TSTCW FGD'!$M$21</f>
        <v>0</v>
      </c>
      <c r="I17" s="434">
        <f>'TSTCW FGD'!$M$22</f>
        <v>0</v>
      </c>
      <c r="J17" s="434">
        <f>'TSTCW FGD'!$M$23</f>
        <v>29645486</v>
      </c>
      <c r="K17" s="434">
        <f>'TSTCW FGD'!$M$24</f>
        <v>0</v>
      </c>
      <c r="L17" s="434">
        <f>'TSTCW FGD'!$M$25</f>
        <v>0</v>
      </c>
      <c r="M17" s="434">
        <f>'TSTCW FGD'!$M$26</f>
        <v>-270667</v>
      </c>
      <c r="N17" s="434">
        <f>'TSTCW FGD'!$M$27</f>
        <v>-943135</v>
      </c>
      <c r="O17" s="434">
        <f>'TSTCW FGD'!$M$28</f>
        <v>-14865106</v>
      </c>
      <c r="P17" s="434">
        <f>'TSTCW FGD'!$M$29</f>
        <v>13566578</v>
      </c>
      <c r="Q17" s="1046">
        <f>'TSTCW FGD'!$M$31</f>
        <v>1699544</v>
      </c>
      <c r="R17" s="434">
        <f>'TSTCW FGD'!$M$32</f>
        <v>0</v>
      </c>
      <c r="S17" s="434">
        <f>'TSTCW FGD'!$M$33</f>
        <v>0</v>
      </c>
      <c r="T17" s="434">
        <f>'TSTCW FGD'!$M$34</f>
        <v>0</v>
      </c>
      <c r="U17" s="434">
        <f>'TSTCW FGD'!$M$35</f>
        <v>0</v>
      </c>
      <c r="V17" s="434">
        <f>'TSTCW FGD'!$M$36</f>
        <v>1699544</v>
      </c>
      <c r="W17" s="434">
        <f>'TSTCW FGD'!$M$37</f>
        <v>0</v>
      </c>
      <c r="X17" s="434">
        <f>'TSTCW FGD'!$M$38</f>
        <v>0</v>
      </c>
      <c r="Y17" s="434">
        <f>'TSTCW FGD'!$M$39</f>
        <v>0</v>
      </c>
      <c r="Z17" s="434">
        <f>'TSTCW FGD'!$M$40</f>
        <v>0</v>
      </c>
      <c r="AA17" s="434">
        <f>'TSTCW FGD'!$M$41</f>
        <v>-914560</v>
      </c>
      <c r="AB17" s="434">
        <f>'TSTCW FGD'!$M$42</f>
        <v>784984</v>
      </c>
      <c r="AC17" s="1048">
        <f>'TSTCW FGD'!$M$44</f>
        <v>14351562</v>
      </c>
      <c r="AD17" s="1044" t="str">
        <f>'TSTCW FGD'!$O$92</f>
        <v>Anju Motwani</v>
      </c>
      <c r="AE17" s="939" t="str">
        <f>'TSTCW FGD'!$Q$92</f>
        <v>352-871-1084</v>
      </c>
      <c r="AF17" s="1045" t="str">
        <f>'TSTCW FGD'!$T$92</f>
        <v>anju.motwani@tstc.edu</v>
      </c>
      <c r="AG17" s="926" t="str">
        <f>IF(SUM(E17:I17)&lt;&gt;J17,"Error","Balanced")</f>
        <v>Balanced</v>
      </c>
      <c r="AH17" s="926" t="str">
        <f>IF(SUM(J17:O17)&lt;&gt;P17,"Error","Balanced")</f>
        <v>Balanced</v>
      </c>
      <c r="AI17" s="926" t="str">
        <f>IF(SUM(Q17:U17)&lt;&gt;V17,"Error","Balanced")</f>
        <v>Balanced</v>
      </c>
      <c r="AJ17" s="926" t="str">
        <f>IF(SUM(V17:AA17)&lt;&gt;AB17,"Error","Balanced")</f>
        <v>Balanced</v>
      </c>
      <c r="AK17" s="926" t="str">
        <f>IF(P17+AB17&lt;&gt;AC17,"Error","Balanced")</f>
        <v>Balanced</v>
      </c>
    </row>
    <row r="18" spans="1:37">
      <c r="A18" s="436">
        <v>552</v>
      </c>
      <c r="B18" s="436">
        <v>133965</v>
      </c>
      <c r="C18" s="436">
        <f t="shared" si="0"/>
        <v>2022</v>
      </c>
      <c r="D18" s="424" t="s">
        <v>1425</v>
      </c>
      <c r="E18" s="1046">
        <f>'TSTCNT FGD'!$M$18</f>
        <v>1364899</v>
      </c>
      <c r="F18" s="434">
        <f>'TSTCNT FGD'!$M$19</f>
        <v>-4930</v>
      </c>
      <c r="G18" s="434">
        <f>'TSTCNT FGD'!$M$20</f>
        <v>0</v>
      </c>
      <c r="H18" s="434">
        <f>'TSTCNT FGD'!$M$21</f>
        <v>0</v>
      </c>
      <c r="I18" s="434">
        <f>'TSTCNT FGD'!$M$22</f>
        <v>0</v>
      </c>
      <c r="J18" s="434">
        <f>'TSTCNT FGD'!$M$23</f>
        <v>1359969</v>
      </c>
      <c r="K18" s="434">
        <f>'TSTCNT FGD'!$M$24</f>
        <v>0</v>
      </c>
      <c r="L18" s="434">
        <f>'TSTCNT FGD'!$M$25</f>
        <v>0</v>
      </c>
      <c r="M18" s="434">
        <f>'TSTCNT FGD'!$M$26</f>
        <v>-4438</v>
      </c>
      <c r="N18" s="434">
        <f>'TSTCNT FGD'!$M$27</f>
        <v>-90587</v>
      </c>
      <c r="O18" s="434">
        <f>'TSTCNT FGD'!$M$28</f>
        <v>-573949</v>
      </c>
      <c r="P18" s="434">
        <f>'TSTCNT FGD'!$M$29</f>
        <v>690995</v>
      </c>
      <c r="Q18" s="1046">
        <f>'TSTCNT FGD'!$M$31</f>
        <v>103000</v>
      </c>
      <c r="R18" s="434">
        <f>'TSTCNT FGD'!$M$32</f>
        <v>0</v>
      </c>
      <c r="S18" s="434">
        <f>'TSTCNT FGD'!$M$33</f>
        <v>0</v>
      </c>
      <c r="T18" s="434">
        <f>'TSTCNT FGD'!$M$34</f>
        <v>0</v>
      </c>
      <c r="U18" s="434">
        <f>'TSTCNT FGD'!$M$35</f>
        <v>0</v>
      </c>
      <c r="V18" s="434">
        <f>'TSTCNT FGD'!$M$36</f>
        <v>103000</v>
      </c>
      <c r="W18" s="434">
        <f>'TSTCNT FGD'!$M$37</f>
        <v>0</v>
      </c>
      <c r="X18" s="434">
        <f>'TSTCNT FGD'!$M$38</f>
        <v>0</v>
      </c>
      <c r="Y18" s="434">
        <f>'TSTCNT FGD'!$M$39</f>
        <v>0</v>
      </c>
      <c r="Z18" s="434">
        <f>'TSTCNT FGD'!$M$40</f>
        <v>0</v>
      </c>
      <c r="AA18" s="434">
        <f>'TSTCNT FGD'!$M$41</f>
        <v>-50666</v>
      </c>
      <c r="AB18" s="434">
        <f>'TSTCNT FGD'!$M$42</f>
        <v>52334</v>
      </c>
      <c r="AC18" s="1048">
        <f>'TSTCNT FGD'!$M$44</f>
        <v>743329</v>
      </c>
      <c r="AD18" s="1044" t="str">
        <f>'TSTCNT FGD'!$O$92</f>
        <v>Anju Motwani</v>
      </c>
      <c r="AE18" s="939" t="str">
        <f>'TSTCNT FGD'!$Q$92</f>
        <v>352-871-1084</v>
      </c>
      <c r="AF18" s="1045" t="str">
        <f>'TSTCNT FGD'!$T$92</f>
        <v>anju.motwani@tstc.edu</v>
      </c>
      <c r="AG18" s="926" t="str">
        <f t="shared" ref="AG18:AG19" si="6">IF(SUM(E18:I18)&lt;&gt;J18,"Error","Balanced")</f>
        <v>Balanced</v>
      </c>
      <c r="AH18" s="926" t="str">
        <f t="shared" ref="AH18:AH19" si="7">IF(SUM(J18:O18)&lt;&gt;P18,"Error","Balanced")</f>
        <v>Balanced</v>
      </c>
      <c r="AI18" s="926" t="str">
        <f t="shared" ref="AI18:AI19" si="8">IF(SUM(Q18:U18)&lt;&gt;V18,"Error","Balanced")</f>
        <v>Balanced</v>
      </c>
      <c r="AJ18" s="926" t="str">
        <f t="shared" ref="AJ18:AJ19" si="9">IF(SUM(V18:AA18)&lt;&gt;AB18,"Error","Balanced")</f>
        <v>Balanced</v>
      </c>
      <c r="AK18" s="926" t="str">
        <f t="shared" ref="AK18:AK19" si="10">IF(P18+AB18&lt;&gt;AC18,"Error","Balanced")</f>
        <v>Balanced</v>
      </c>
    </row>
    <row r="19" spans="1:37">
      <c r="A19" s="436">
        <v>553</v>
      </c>
      <c r="B19" s="436">
        <v>203634</v>
      </c>
      <c r="C19" s="436">
        <f t="shared" si="0"/>
        <v>2022</v>
      </c>
      <c r="D19" s="424" t="s">
        <v>1426</v>
      </c>
      <c r="E19" s="1046">
        <f>'TSTCFB FGD'!$M$18</f>
        <v>3970575</v>
      </c>
      <c r="F19" s="434">
        <f>'TSTCFB FGD'!$M$19</f>
        <v>-3938</v>
      </c>
      <c r="G19" s="434">
        <f>'TSTCFB FGD'!$M$20</f>
        <v>-6831</v>
      </c>
      <c r="H19" s="434">
        <f>'TSTCFB FGD'!$M$21</f>
        <v>0</v>
      </c>
      <c r="I19" s="434">
        <f>'TSTCFB FGD'!$M$22</f>
        <v>0</v>
      </c>
      <c r="J19" s="434">
        <f>'TSTCFB FGD'!$M$23</f>
        <v>3959806</v>
      </c>
      <c r="K19" s="434">
        <f>'TSTCFB FGD'!$M$24</f>
        <v>0</v>
      </c>
      <c r="L19" s="434">
        <f>'TSTCFB FGD'!$M$25</f>
        <v>0</v>
      </c>
      <c r="M19" s="434">
        <f>'TSTCFB FGD'!$M$26</f>
        <v>-54895</v>
      </c>
      <c r="N19" s="434">
        <f>'TSTCFB FGD'!$M$27</f>
        <v>-143924</v>
      </c>
      <c r="O19" s="434">
        <f>'TSTCFB FGD'!$M$28</f>
        <v>-1504244</v>
      </c>
      <c r="P19" s="434">
        <f>'TSTCFB FGD'!$M$29</f>
        <v>2256743</v>
      </c>
      <c r="Q19" s="1046">
        <f>'TSTCFB FGD'!$M$31</f>
        <v>0</v>
      </c>
      <c r="R19" s="434">
        <f>'TSTCFB FGD'!$M$32</f>
        <v>0</v>
      </c>
      <c r="S19" s="434">
        <f>'TSTCFB FGD'!$M$33</f>
        <v>0</v>
      </c>
      <c r="T19" s="434">
        <f>'TSTCFB FGD'!$M$34</f>
        <v>0</v>
      </c>
      <c r="U19" s="434">
        <f>'TSTCFB FGD'!$M$35</f>
        <v>0</v>
      </c>
      <c r="V19" s="434">
        <f>'TSTCFB FGD'!$M$36</f>
        <v>0</v>
      </c>
      <c r="W19" s="434">
        <f>'TSTCFB FGD'!$M$37</f>
        <v>0</v>
      </c>
      <c r="X19" s="434">
        <f>'TSTCFB FGD'!$M$38</f>
        <v>0</v>
      </c>
      <c r="Y19" s="434">
        <f>'TSTCFB FGD'!$M$39</f>
        <v>0</v>
      </c>
      <c r="Z19" s="434">
        <f>'TSTCFB FGD'!$M$40</f>
        <v>0</v>
      </c>
      <c r="AA19" s="434">
        <f>'TSTCFB FGD'!$M$41</f>
        <v>0</v>
      </c>
      <c r="AB19" s="434">
        <f>'TSTCFB FGD'!$M$42</f>
        <v>0</v>
      </c>
      <c r="AC19" s="1048">
        <f>'TSTCFB FGD'!$M$44</f>
        <v>2256743</v>
      </c>
      <c r="AD19" s="1044" t="str">
        <f>'TSTCFB FGD'!$O$92</f>
        <v>Anju Motwani</v>
      </c>
      <c r="AE19" s="939" t="str">
        <f>'TSTCFB FGD'!$Q$92</f>
        <v>352-871-1084</v>
      </c>
      <c r="AF19" s="1045" t="str">
        <f>'TSTCFB FGD'!$T$92</f>
        <v>anju.motwani@tstc.edu</v>
      </c>
      <c r="AG19" s="926" t="str">
        <f t="shared" si="6"/>
        <v>Balanced</v>
      </c>
      <c r="AH19" s="926" t="str">
        <f t="shared" si="7"/>
        <v>Balanced</v>
      </c>
      <c r="AI19" s="926" t="str">
        <f t="shared" si="8"/>
        <v>Balanced</v>
      </c>
      <c r="AJ19" s="926" t="str">
        <f t="shared" si="9"/>
        <v>Balanced</v>
      </c>
      <c r="AK19" s="926" t="str">
        <f t="shared" si="10"/>
        <v>Balanced</v>
      </c>
    </row>
    <row r="20" spans="1:37" ht="13.8" thickBot="1">
      <c r="B20" s="894"/>
      <c r="C20" s="436"/>
      <c r="E20" s="1046"/>
      <c r="F20" s="434"/>
      <c r="G20" s="434"/>
      <c r="H20" s="434"/>
      <c r="I20" s="434"/>
      <c r="J20" s="434"/>
      <c r="K20" s="434"/>
      <c r="L20" s="434"/>
      <c r="M20" s="434"/>
      <c r="N20" s="434"/>
      <c r="O20" s="434"/>
      <c r="P20" s="434"/>
      <c r="Q20" s="1046"/>
      <c r="R20" s="434"/>
      <c r="S20" s="434"/>
      <c r="T20" s="434"/>
      <c r="U20" s="434"/>
      <c r="V20" s="434"/>
      <c r="W20" s="434"/>
      <c r="X20" s="434"/>
      <c r="Y20" s="434"/>
      <c r="Z20" s="434"/>
      <c r="AA20" s="434"/>
      <c r="AB20" s="1047"/>
      <c r="AC20" s="1049"/>
      <c r="AD20" s="1050"/>
      <c r="AE20" s="1051"/>
      <c r="AF20" s="1052"/>
      <c r="AG20" s="926"/>
      <c r="AH20" s="926"/>
      <c r="AI20" s="926"/>
      <c r="AJ20" s="926"/>
      <c r="AK20" s="926"/>
    </row>
    <row r="21" spans="1:37" ht="13.8" thickBot="1">
      <c r="A21" s="904"/>
      <c r="B21" s="906"/>
      <c r="C21" s="904">
        <f>COUNTA(C11:C20)</f>
        <v>9</v>
      </c>
      <c r="D21" s="905" t="s">
        <v>113</v>
      </c>
      <c r="E21" s="1053">
        <f t="shared" ref="E21:AC21" si="11">SUM(E11:E20)</f>
        <v>70910695</v>
      </c>
      <c r="F21" s="1053">
        <f t="shared" si="11"/>
        <v>-2598819</v>
      </c>
      <c r="G21" s="1053">
        <f t="shared" si="11"/>
        <v>-6831</v>
      </c>
      <c r="H21" s="1053">
        <f t="shared" si="11"/>
        <v>0</v>
      </c>
      <c r="I21" s="1053">
        <f t="shared" si="11"/>
        <v>0</v>
      </c>
      <c r="J21" s="1053">
        <f t="shared" si="11"/>
        <v>68305045</v>
      </c>
      <c r="K21" s="1053">
        <f t="shared" si="11"/>
        <v>0</v>
      </c>
      <c r="L21" s="1053">
        <f t="shared" si="11"/>
        <v>0</v>
      </c>
      <c r="M21" s="1053">
        <f t="shared" si="11"/>
        <v>-1046187</v>
      </c>
      <c r="N21" s="1053">
        <f t="shared" si="11"/>
        <v>-2415821</v>
      </c>
      <c r="O21" s="1053">
        <f t="shared" si="11"/>
        <v>-27946813</v>
      </c>
      <c r="P21" s="1053">
        <f t="shared" si="11"/>
        <v>36896224</v>
      </c>
      <c r="Q21" s="1053">
        <f t="shared" si="11"/>
        <v>10671553</v>
      </c>
      <c r="R21" s="1053">
        <f t="shared" si="11"/>
        <v>-644</v>
      </c>
      <c r="S21" s="1053">
        <f t="shared" si="11"/>
        <v>0</v>
      </c>
      <c r="T21" s="1053">
        <f t="shared" si="11"/>
        <v>0</v>
      </c>
      <c r="U21" s="1053">
        <f t="shared" si="11"/>
        <v>0</v>
      </c>
      <c r="V21" s="1053">
        <f t="shared" si="11"/>
        <v>10670909</v>
      </c>
      <c r="W21" s="1053">
        <f t="shared" si="11"/>
        <v>0</v>
      </c>
      <c r="X21" s="1053">
        <f t="shared" si="11"/>
        <v>0</v>
      </c>
      <c r="Y21" s="1053">
        <f t="shared" si="11"/>
        <v>-124780</v>
      </c>
      <c r="Z21" s="1053">
        <f t="shared" si="11"/>
        <v>-330287</v>
      </c>
      <c r="AA21" s="1053">
        <f t="shared" si="11"/>
        <v>-3228873</v>
      </c>
      <c r="AB21" s="1053">
        <f t="shared" si="11"/>
        <v>6986969</v>
      </c>
      <c r="AC21" s="1054">
        <f t="shared" si="11"/>
        <v>43883193</v>
      </c>
    </row>
    <row r="22" spans="1:37" s="848" customFormat="1" ht="13.8" thickTop="1">
      <c r="A22" s="849"/>
      <c r="AG22" s="849"/>
    </row>
    <row r="23" spans="1:37" s="848" customFormat="1">
      <c r="A23" s="849"/>
      <c r="B23" s="1055"/>
      <c r="C23" s="848" t="s">
        <v>1396</v>
      </c>
      <c r="AG23" s="849"/>
    </row>
    <row r="24" spans="1:37" s="848" customFormat="1">
      <c r="A24" s="849"/>
      <c r="AG24" s="849"/>
    </row>
    <row r="25" spans="1:37" s="848" customFormat="1">
      <c r="A25" s="849"/>
      <c r="B25" s="1055"/>
      <c r="AC25" s="849" t="str">
        <f>IF(AC21&lt;&gt;'Smmy LIT-TSTC FGD'!$M$323,"Error","Balanced")</f>
        <v>Balanced</v>
      </c>
      <c r="AG25" s="849"/>
    </row>
    <row r="26" spans="1:37" s="848" customFormat="1">
      <c r="A26" s="849"/>
      <c r="AG26" s="849"/>
    </row>
    <row r="27" spans="1:37" s="848" customFormat="1">
      <c r="A27" s="849"/>
      <c r="AG27" s="849"/>
    </row>
    <row r="28" spans="1:37" s="848" customFormat="1">
      <c r="A28" s="849"/>
      <c r="AG28" s="849"/>
    </row>
    <row r="29" spans="1:37" s="848" customFormat="1">
      <c r="A29" s="849"/>
      <c r="AG29" s="849"/>
    </row>
    <row r="30" spans="1:37" s="848" customFormat="1">
      <c r="A30" s="849"/>
      <c r="AG30" s="849"/>
    </row>
    <row r="31" spans="1:37" s="848" customFormat="1">
      <c r="A31" s="849"/>
      <c r="AG31" s="849"/>
    </row>
    <row r="32" spans="1:37" s="848" customFormat="1">
      <c r="A32" s="849"/>
      <c r="AG32" s="849"/>
    </row>
    <row r="33" spans="1:33" s="848" customFormat="1">
      <c r="A33" s="849"/>
      <c r="AG33" s="849"/>
    </row>
    <row r="34" spans="1:33" s="848" customFormat="1">
      <c r="A34" s="849"/>
      <c r="AG34" s="849"/>
    </row>
    <row r="35" spans="1:33" s="848" customFormat="1">
      <c r="A35" s="849"/>
      <c r="B35" s="849"/>
      <c r="C35" s="977"/>
      <c r="AG35" s="849"/>
    </row>
    <row r="36" spans="1:33" s="848" customFormat="1">
      <c r="A36" s="849"/>
      <c r="B36" s="849"/>
      <c r="F36" s="977"/>
      <c r="AG36" s="849"/>
    </row>
    <row r="37" spans="1:33" s="848" customFormat="1">
      <c r="A37" s="849"/>
      <c r="B37" s="424"/>
      <c r="C37" s="424"/>
      <c r="D37" s="424"/>
      <c r="E37" s="939"/>
      <c r="F37" s="939"/>
      <c r="AG37" s="849"/>
    </row>
    <row r="38" spans="1:33" s="848" customFormat="1">
      <c r="A38" s="849"/>
      <c r="B38" s="424"/>
      <c r="C38" s="424"/>
      <c r="D38" s="424"/>
      <c r="E38" s="939"/>
      <c r="F38" s="939"/>
      <c r="AG38" s="849"/>
    </row>
    <row r="39" spans="1:33" s="848" customFormat="1">
      <c r="A39" s="849"/>
      <c r="AG39" s="849"/>
    </row>
    <row r="40" spans="1:33" s="848" customFormat="1">
      <c r="A40" s="849"/>
      <c r="AG40" s="849"/>
    </row>
    <row r="41" spans="1:33" s="848" customFormat="1">
      <c r="A41" s="849"/>
      <c r="AG41" s="849"/>
    </row>
    <row r="42" spans="1:33" s="848" customFormat="1">
      <c r="A42" s="849"/>
      <c r="AG42" s="849"/>
    </row>
    <row r="43" spans="1:33" s="848" customFormat="1">
      <c r="A43" s="849"/>
      <c r="AG43" s="849"/>
    </row>
    <row r="44" spans="1:33" s="848" customFormat="1">
      <c r="A44" s="849"/>
      <c r="AG44" s="849"/>
    </row>
    <row r="45" spans="1:33" s="848" customFormat="1">
      <c r="A45" s="849"/>
      <c r="AG45" s="849"/>
    </row>
    <row r="46" spans="1:33" s="848" customFormat="1">
      <c r="A46" s="849"/>
      <c r="AG46" s="849"/>
    </row>
    <row r="47" spans="1:33" s="848" customFormat="1">
      <c r="A47" s="849"/>
      <c r="AG47" s="849"/>
    </row>
    <row r="48" spans="1:33" s="848" customFormat="1">
      <c r="A48" s="849"/>
      <c r="AG48" s="849"/>
    </row>
    <row r="49" spans="1:33" s="848" customFormat="1">
      <c r="A49" s="849"/>
      <c r="AG49" s="849"/>
    </row>
    <row r="50" spans="1:33" s="848" customFormat="1">
      <c r="A50" s="849"/>
      <c r="AG50" s="849"/>
    </row>
    <row r="51" spans="1:33" s="848" customFormat="1">
      <c r="A51" s="849"/>
      <c r="AG51" s="849"/>
    </row>
    <row r="52" spans="1:33" s="848" customFormat="1">
      <c r="A52" s="849"/>
      <c r="AG52" s="849"/>
    </row>
    <row r="53" spans="1:33" s="848" customFormat="1">
      <c r="A53" s="849"/>
      <c r="AG53" s="849"/>
    </row>
    <row r="54" spans="1:33" s="848" customFormat="1">
      <c r="A54" s="849"/>
      <c r="AG54" s="849"/>
    </row>
    <row r="55" spans="1:33" s="848" customFormat="1">
      <c r="A55" s="849"/>
      <c r="AG55" s="849"/>
    </row>
    <row r="56" spans="1:33" s="848" customFormat="1">
      <c r="A56" s="849"/>
      <c r="AG56" s="849"/>
    </row>
    <row r="57" spans="1:33" s="848" customFormat="1">
      <c r="A57" s="849"/>
      <c r="AG57" s="849"/>
    </row>
    <row r="58" spans="1:33" s="848" customFormat="1">
      <c r="A58" s="849"/>
      <c r="AG58" s="849"/>
    </row>
    <row r="59" spans="1:33" s="848" customFormat="1">
      <c r="A59" s="849"/>
      <c r="AG59" s="849"/>
    </row>
    <row r="60" spans="1:33" s="848" customFormat="1">
      <c r="A60" s="849"/>
      <c r="AG60" s="849"/>
    </row>
    <row r="61" spans="1:33" s="848" customFormat="1">
      <c r="A61" s="849"/>
      <c r="AG61" s="849"/>
    </row>
    <row r="62" spans="1:33" s="848" customFormat="1">
      <c r="A62" s="849"/>
      <c r="AG62" s="849"/>
    </row>
    <row r="63" spans="1:33" s="848" customFormat="1">
      <c r="A63" s="849"/>
      <c r="AG63" s="849"/>
    </row>
    <row r="64" spans="1:33" s="848" customFormat="1">
      <c r="A64" s="849"/>
      <c r="AG64" s="849"/>
    </row>
    <row r="65" spans="1:33" s="848" customFormat="1">
      <c r="A65" s="849"/>
      <c r="AG65" s="849"/>
    </row>
    <row r="66" spans="1:33" s="848" customFormat="1">
      <c r="A66" s="849"/>
      <c r="AG66" s="849"/>
    </row>
    <row r="67" spans="1:33" s="848" customFormat="1">
      <c r="A67" s="849"/>
      <c r="AG67" s="849"/>
    </row>
    <row r="68" spans="1:33" s="848" customFormat="1">
      <c r="A68" s="849"/>
      <c r="AG68" s="849"/>
    </row>
    <row r="69" spans="1:33" s="848" customFormat="1">
      <c r="A69" s="849"/>
      <c r="AG69" s="849"/>
    </row>
    <row r="70" spans="1:33" s="848" customFormat="1">
      <c r="A70" s="849"/>
      <c r="AG70" s="849"/>
    </row>
    <row r="71" spans="1:33" s="848" customFormat="1">
      <c r="A71" s="849"/>
      <c r="AG71" s="849"/>
    </row>
    <row r="72" spans="1:33" s="848" customFormat="1">
      <c r="A72" s="849"/>
      <c r="AG72" s="849"/>
    </row>
    <row r="73" spans="1:33" s="848" customFormat="1">
      <c r="A73" s="849"/>
      <c r="AG73" s="849"/>
    </row>
    <row r="74" spans="1:33" s="848" customFormat="1">
      <c r="A74" s="849"/>
      <c r="AG74" s="849"/>
    </row>
    <row r="75" spans="1:33" s="848" customFormat="1">
      <c r="A75" s="849"/>
      <c r="AG75" s="849"/>
    </row>
    <row r="76" spans="1:33" s="848" customFormat="1">
      <c r="A76" s="849"/>
      <c r="AG76" s="849"/>
    </row>
    <row r="77" spans="1:33" s="848" customFormat="1">
      <c r="A77" s="849"/>
      <c r="AG77" s="849"/>
    </row>
    <row r="78" spans="1:33" s="848" customFormat="1">
      <c r="A78" s="849"/>
      <c r="AG78" s="849"/>
    </row>
    <row r="79" spans="1:33" s="848" customFormat="1">
      <c r="A79" s="849"/>
      <c r="AG79" s="849"/>
    </row>
    <row r="80" spans="1:33" s="848" customFormat="1">
      <c r="A80" s="849"/>
      <c r="AG80" s="849"/>
    </row>
    <row r="81" spans="1:33" s="848" customFormat="1">
      <c r="A81" s="849"/>
      <c r="AG81" s="849"/>
    </row>
    <row r="82" spans="1:33" s="848" customFormat="1">
      <c r="A82" s="849"/>
      <c r="AG82" s="849"/>
    </row>
    <row r="83" spans="1:33" s="848" customFormat="1">
      <c r="A83" s="849"/>
      <c r="AG83" s="849"/>
    </row>
    <row r="84" spans="1:33" s="848" customFormat="1">
      <c r="A84" s="849"/>
      <c r="AG84" s="849"/>
    </row>
    <row r="85" spans="1:33" s="848" customFormat="1">
      <c r="A85" s="849"/>
      <c r="AG85" s="849"/>
    </row>
    <row r="86" spans="1:33" s="848" customFormat="1">
      <c r="A86" s="849"/>
      <c r="AG86" s="849"/>
    </row>
    <row r="87" spans="1:33" s="848" customFormat="1">
      <c r="A87" s="849"/>
      <c r="AG87" s="849"/>
    </row>
    <row r="88" spans="1:33" s="848" customFormat="1">
      <c r="A88" s="849"/>
      <c r="AG88" s="849"/>
    </row>
    <row r="89" spans="1:33" s="848" customFormat="1">
      <c r="A89" s="849"/>
      <c r="AG89" s="849"/>
    </row>
    <row r="90" spans="1:33" s="848" customFormat="1">
      <c r="A90" s="849"/>
      <c r="AG90" s="849"/>
    </row>
    <row r="91" spans="1:33" s="848" customFormat="1">
      <c r="A91" s="849"/>
      <c r="AG91" s="849"/>
    </row>
    <row r="92" spans="1:33" s="848" customFormat="1">
      <c r="A92" s="849"/>
      <c r="AG92" s="849"/>
    </row>
    <row r="93" spans="1:33" s="848" customFormat="1">
      <c r="A93" s="849"/>
      <c r="AG93" s="849"/>
    </row>
    <row r="94" spans="1:33" s="848" customFormat="1">
      <c r="A94" s="849"/>
      <c r="AG94" s="849"/>
    </row>
    <row r="95" spans="1:33" s="848" customFormat="1">
      <c r="A95" s="849"/>
      <c r="AG95" s="849"/>
    </row>
    <row r="96" spans="1:33" s="848" customFormat="1">
      <c r="A96" s="849"/>
      <c r="AG96" s="849"/>
    </row>
    <row r="97" spans="1:33" s="848" customFormat="1">
      <c r="A97" s="849"/>
      <c r="AG97" s="849"/>
    </row>
    <row r="98" spans="1:33" s="848" customFormat="1">
      <c r="A98" s="849"/>
      <c r="AG98" s="849"/>
    </row>
    <row r="99" spans="1:33" s="848" customFormat="1">
      <c r="A99" s="849"/>
      <c r="AG99" s="849"/>
    </row>
    <row r="100" spans="1:33" s="848" customFormat="1">
      <c r="A100" s="849"/>
      <c r="AG100" s="849"/>
    </row>
    <row r="101" spans="1:33" s="848" customFormat="1">
      <c r="A101" s="849"/>
      <c r="AG101" s="849"/>
    </row>
    <row r="102" spans="1:33" s="848" customFormat="1">
      <c r="A102" s="849"/>
      <c r="AG102" s="849"/>
    </row>
    <row r="103" spans="1:33" s="848" customFormat="1">
      <c r="A103" s="849"/>
      <c r="AG103" s="849"/>
    </row>
    <row r="104" spans="1:33" s="848" customFormat="1">
      <c r="A104" s="849"/>
      <c r="AG104" s="849"/>
    </row>
    <row r="105" spans="1:33" s="848" customFormat="1">
      <c r="A105" s="849"/>
      <c r="AG105" s="849"/>
    </row>
    <row r="106" spans="1:33" s="848" customFormat="1">
      <c r="A106" s="849"/>
      <c r="AG106" s="849"/>
    </row>
    <row r="107" spans="1:33" s="848" customFormat="1">
      <c r="A107" s="849"/>
      <c r="AG107" s="849"/>
    </row>
    <row r="108" spans="1:33" s="848" customFormat="1">
      <c r="A108" s="849"/>
      <c r="AG108" s="849"/>
    </row>
    <row r="109" spans="1:33" s="848" customFormat="1">
      <c r="A109" s="849"/>
      <c r="AG109" s="849"/>
    </row>
    <row r="110" spans="1:33" s="848" customFormat="1">
      <c r="A110" s="849"/>
      <c r="AG110" s="849"/>
    </row>
    <row r="111" spans="1:33" s="848" customFormat="1">
      <c r="A111" s="849"/>
      <c r="AG111" s="849"/>
    </row>
    <row r="112" spans="1:33" s="848" customFormat="1">
      <c r="A112" s="849"/>
      <c r="AG112" s="849"/>
    </row>
    <row r="113" spans="1:33" s="848" customFormat="1">
      <c r="A113" s="849"/>
      <c r="AG113" s="849"/>
    </row>
    <row r="114" spans="1:33" s="848" customFormat="1">
      <c r="A114" s="849"/>
      <c r="AG114" s="849"/>
    </row>
    <row r="115" spans="1:33" s="848" customFormat="1">
      <c r="A115" s="849"/>
      <c r="AG115" s="849"/>
    </row>
    <row r="116" spans="1:33" s="848" customFormat="1">
      <c r="A116" s="849"/>
      <c r="AG116" s="849"/>
    </row>
    <row r="117" spans="1:33" s="848" customFormat="1">
      <c r="A117" s="849"/>
      <c r="AG117" s="849"/>
    </row>
    <row r="118" spans="1:33" s="848" customFormat="1">
      <c r="A118" s="849"/>
      <c r="AG118" s="849"/>
    </row>
    <row r="119" spans="1:33" s="848" customFormat="1">
      <c r="A119" s="849"/>
      <c r="AG119" s="849"/>
    </row>
    <row r="120" spans="1:33" s="848" customFormat="1">
      <c r="A120" s="849"/>
      <c r="AG120" s="849"/>
    </row>
    <row r="121" spans="1:33" s="848" customFormat="1">
      <c r="A121" s="849"/>
      <c r="AG121" s="849"/>
    </row>
    <row r="122" spans="1:33" s="848" customFormat="1">
      <c r="A122" s="849"/>
      <c r="AG122" s="849"/>
    </row>
    <row r="123" spans="1:33" s="848" customFormat="1">
      <c r="A123" s="849"/>
      <c r="AG123" s="849"/>
    </row>
    <row r="124" spans="1:33" s="848" customFormat="1">
      <c r="A124" s="849"/>
      <c r="AG124" s="849"/>
    </row>
    <row r="125" spans="1:33" s="848" customFormat="1">
      <c r="A125" s="849"/>
      <c r="AG125" s="849"/>
    </row>
    <row r="126" spans="1:33" s="848" customFormat="1">
      <c r="A126" s="849"/>
      <c r="AG126" s="849"/>
    </row>
    <row r="127" spans="1:33" s="848" customFormat="1">
      <c r="A127" s="849"/>
      <c r="AG127" s="849"/>
    </row>
    <row r="128" spans="1:33" s="848" customFormat="1">
      <c r="A128" s="849"/>
      <c r="AG128" s="849"/>
    </row>
    <row r="129" spans="1:33" s="848" customFormat="1">
      <c r="A129" s="849"/>
      <c r="AG129" s="849"/>
    </row>
    <row r="130" spans="1:33" s="848" customFormat="1">
      <c r="A130" s="849"/>
      <c r="AG130" s="849"/>
    </row>
    <row r="131" spans="1:33" s="848" customFormat="1">
      <c r="A131" s="849"/>
      <c r="AG131" s="849"/>
    </row>
    <row r="132" spans="1:33" s="848" customFormat="1">
      <c r="A132" s="849"/>
      <c r="AG132" s="849"/>
    </row>
    <row r="133" spans="1:33" s="848" customFormat="1">
      <c r="A133" s="849"/>
      <c r="AG133" s="849"/>
    </row>
    <row r="134" spans="1:33" s="848" customFormat="1">
      <c r="A134" s="849"/>
      <c r="AG134" s="849"/>
    </row>
    <row r="135" spans="1:33" s="848" customFormat="1">
      <c r="A135" s="849"/>
      <c r="AG135" s="849"/>
    </row>
    <row r="136" spans="1:33" s="848" customFormat="1">
      <c r="A136" s="849"/>
      <c r="AG136" s="849"/>
    </row>
    <row r="137" spans="1:33" s="848" customFormat="1">
      <c r="A137" s="849"/>
      <c r="AG137" s="849"/>
    </row>
    <row r="138" spans="1:33" s="848" customFormat="1">
      <c r="A138" s="849"/>
      <c r="AG138" s="849"/>
    </row>
    <row r="139" spans="1:33" s="848" customFormat="1">
      <c r="A139" s="849"/>
      <c r="AG139" s="849"/>
    </row>
    <row r="140" spans="1:33" s="848" customFormat="1">
      <c r="A140" s="849"/>
      <c r="AG140" s="849"/>
    </row>
    <row r="141" spans="1:33" s="848" customFormat="1">
      <c r="A141" s="849"/>
      <c r="AG141" s="849"/>
    </row>
    <row r="142" spans="1:33" s="848" customFormat="1">
      <c r="A142" s="849"/>
      <c r="AG142" s="849"/>
    </row>
    <row r="143" spans="1:33" s="848" customFormat="1">
      <c r="A143" s="849"/>
      <c r="AG143" s="849"/>
    </row>
    <row r="144" spans="1:33" s="848" customFormat="1">
      <c r="A144" s="849"/>
      <c r="AG144" s="849"/>
    </row>
    <row r="145" spans="1:33" s="848" customFormat="1">
      <c r="A145" s="849"/>
      <c r="AG145" s="849"/>
    </row>
    <row r="146" spans="1:33" s="848" customFormat="1">
      <c r="A146" s="849"/>
      <c r="AG146" s="849"/>
    </row>
    <row r="147" spans="1:33" s="848" customFormat="1">
      <c r="A147" s="849"/>
      <c r="AG147" s="849"/>
    </row>
    <row r="148" spans="1:33" s="848" customFormat="1">
      <c r="A148" s="849"/>
      <c r="AG148" s="849"/>
    </row>
    <row r="149" spans="1:33" s="848" customFormat="1">
      <c r="A149" s="849"/>
      <c r="AG149" s="849"/>
    </row>
    <row r="150" spans="1:33" s="848" customFormat="1">
      <c r="A150" s="849"/>
      <c r="AG150" s="849"/>
    </row>
    <row r="151" spans="1:33" s="848" customFormat="1">
      <c r="A151" s="849"/>
      <c r="AG151" s="849"/>
    </row>
    <row r="152" spans="1:33" s="848" customFormat="1">
      <c r="A152" s="849"/>
      <c r="AG152" s="849"/>
    </row>
    <row r="153" spans="1:33" s="848" customFormat="1">
      <c r="A153" s="849"/>
      <c r="AG153" s="849"/>
    </row>
    <row r="154" spans="1:33" s="848" customFormat="1">
      <c r="A154" s="849"/>
      <c r="AG154" s="849"/>
    </row>
    <row r="155" spans="1:33" s="848" customFormat="1">
      <c r="A155" s="849"/>
      <c r="AG155" s="849"/>
    </row>
    <row r="156" spans="1:33" s="848" customFormat="1">
      <c r="A156" s="849"/>
      <c r="AG156" s="849"/>
    </row>
    <row r="157" spans="1:33" s="848" customFormat="1">
      <c r="A157" s="849"/>
      <c r="AG157" s="849"/>
    </row>
    <row r="158" spans="1:33" s="848" customFormat="1">
      <c r="A158" s="849"/>
      <c r="AG158" s="849"/>
    </row>
    <row r="159" spans="1:33" s="848" customFormat="1">
      <c r="A159" s="849"/>
      <c r="AG159" s="849"/>
    </row>
    <row r="160" spans="1:33" s="848" customFormat="1">
      <c r="A160" s="849"/>
      <c r="AG160" s="849"/>
    </row>
    <row r="161" spans="1:33" s="848" customFormat="1">
      <c r="A161" s="849"/>
      <c r="AG161" s="849"/>
    </row>
    <row r="162" spans="1:33" s="848" customFormat="1">
      <c r="A162" s="849"/>
      <c r="AG162" s="849"/>
    </row>
    <row r="163" spans="1:33" s="848" customFormat="1">
      <c r="A163" s="849"/>
      <c r="AG163" s="849"/>
    </row>
    <row r="164" spans="1:33" s="848" customFormat="1">
      <c r="A164" s="849"/>
      <c r="AG164" s="849"/>
    </row>
    <row r="165" spans="1:33" s="848" customFormat="1">
      <c r="A165" s="849"/>
      <c r="AG165" s="849"/>
    </row>
    <row r="166" spans="1:33" s="848" customFormat="1">
      <c r="A166" s="849"/>
      <c r="AG166" s="849"/>
    </row>
    <row r="167" spans="1:33" s="848" customFormat="1">
      <c r="A167" s="849"/>
      <c r="AG167" s="849"/>
    </row>
    <row r="168" spans="1:33" s="848" customFormat="1">
      <c r="A168" s="849"/>
      <c r="AG168" s="849"/>
    </row>
    <row r="169" spans="1:33" s="848" customFormat="1">
      <c r="A169" s="849"/>
      <c r="AG169" s="849"/>
    </row>
    <row r="170" spans="1:33" s="848" customFormat="1">
      <c r="A170" s="849"/>
      <c r="AG170" s="849"/>
    </row>
    <row r="171" spans="1:33" s="848" customFormat="1">
      <c r="A171" s="849"/>
      <c r="AG171" s="849"/>
    </row>
    <row r="172" spans="1:33" s="848" customFormat="1">
      <c r="A172" s="849"/>
      <c r="AG172" s="849"/>
    </row>
    <row r="173" spans="1:33" s="848" customFormat="1">
      <c r="A173" s="849"/>
      <c r="AG173" s="849"/>
    </row>
    <row r="174" spans="1:33" s="848" customFormat="1">
      <c r="A174" s="849"/>
      <c r="AG174" s="849"/>
    </row>
    <row r="175" spans="1:33" s="848" customFormat="1">
      <c r="A175" s="849"/>
      <c r="AG175" s="849"/>
    </row>
    <row r="176" spans="1:33" s="848" customFormat="1">
      <c r="A176" s="849"/>
      <c r="AG176" s="849"/>
    </row>
    <row r="177" spans="1:33" s="848" customFormat="1">
      <c r="A177" s="849"/>
      <c r="AG177" s="849"/>
    </row>
    <row r="178" spans="1:33" s="848" customFormat="1">
      <c r="A178" s="849"/>
      <c r="AG178" s="849"/>
    </row>
    <row r="179" spans="1:33" s="848" customFormat="1">
      <c r="A179" s="849"/>
      <c r="AG179" s="849"/>
    </row>
    <row r="180" spans="1:33" s="848" customFormat="1">
      <c r="A180" s="849"/>
      <c r="AG180" s="849"/>
    </row>
    <row r="181" spans="1:33" s="848" customFormat="1">
      <c r="A181" s="849"/>
      <c r="AG181" s="849"/>
    </row>
    <row r="182" spans="1:33" s="848" customFormat="1">
      <c r="A182" s="849"/>
      <c r="AG182" s="849"/>
    </row>
    <row r="183" spans="1:33" s="848" customFormat="1">
      <c r="A183" s="849"/>
      <c r="AG183" s="849"/>
    </row>
    <row r="184" spans="1:33" s="848" customFormat="1">
      <c r="A184" s="849"/>
      <c r="AG184" s="849"/>
    </row>
    <row r="185" spans="1:33" s="848" customFormat="1">
      <c r="A185" s="849"/>
      <c r="AG185" s="849"/>
    </row>
    <row r="186" spans="1:33" s="848" customFormat="1">
      <c r="A186" s="849"/>
      <c r="AG186" s="849"/>
    </row>
    <row r="187" spans="1:33" s="848" customFormat="1">
      <c r="A187" s="849"/>
      <c r="AG187" s="849"/>
    </row>
    <row r="188" spans="1:33" s="848" customFormat="1">
      <c r="A188" s="849"/>
      <c r="AG188" s="849"/>
    </row>
    <row r="189" spans="1:33" s="848" customFormat="1">
      <c r="A189" s="849"/>
      <c r="AG189" s="849"/>
    </row>
    <row r="190" spans="1:33" s="848" customFormat="1">
      <c r="A190" s="849"/>
      <c r="AG190" s="849"/>
    </row>
    <row r="191" spans="1:33" s="848" customFormat="1">
      <c r="A191" s="849"/>
      <c r="AG191" s="849"/>
    </row>
    <row r="192" spans="1:33" s="848" customFormat="1">
      <c r="A192" s="849"/>
      <c r="AG192" s="849"/>
    </row>
    <row r="193" spans="1:33" s="848" customFormat="1">
      <c r="A193" s="849"/>
      <c r="AG193" s="849"/>
    </row>
    <row r="194" spans="1:33" s="848" customFormat="1">
      <c r="A194" s="849"/>
      <c r="AG194" s="849"/>
    </row>
    <row r="195" spans="1:33" s="848" customFormat="1">
      <c r="A195" s="849"/>
      <c r="AG195" s="849"/>
    </row>
    <row r="196" spans="1:33" s="848" customFormat="1">
      <c r="A196" s="849"/>
      <c r="AG196" s="849"/>
    </row>
    <row r="197" spans="1:33" s="848" customFormat="1">
      <c r="A197" s="849"/>
      <c r="AG197" s="849"/>
    </row>
    <row r="198" spans="1:33" s="848" customFormat="1">
      <c r="A198" s="849"/>
      <c r="AG198" s="849"/>
    </row>
    <row r="199" spans="1:33" s="848" customFormat="1">
      <c r="A199" s="849"/>
      <c r="AG199" s="849"/>
    </row>
    <row r="200" spans="1:33" s="848" customFormat="1">
      <c r="A200" s="849"/>
      <c r="AG200" s="849"/>
    </row>
    <row r="201" spans="1:33" s="848" customFormat="1">
      <c r="A201" s="849"/>
      <c r="AG201" s="849"/>
    </row>
    <row r="202" spans="1:33" s="848" customFormat="1">
      <c r="A202" s="849"/>
      <c r="AG202" s="849"/>
    </row>
    <row r="203" spans="1:33" s="848" customFormat="1">
      <c r="A203" s="849"/>
      <c r="AG203" s="849"/>
    </row>
    <row r="204" spans="1:33" s="848" customFormat="1">
      <c r="A204" s="849"/>
      <c r="AG204" s="849"/>
    </row>
    <row r="205" spans="1:33" s="848" customFormat="1">
      <c r="A205" s="849"/>
      <c r="AG205" s="849"/>
    </row>
    <row r="206" spans="1:33" s="848" customFormat="1">
      <c r="A206" s="849"/>
      <c r="AG206" s="849"/>
    </row>
    <row r="207" spans="1:33" s="848" customFormat="1">
      <c r="A207" s="849"/>
      <c r="AG207" s="849"/>
    </row>
    <row r="208" spans="1:33" s="848" customFormat="1">
      <c r="A208" s="849"/>
      <c r="AG208" s="849"/>
    </row>
    <row r="209" spans="1:33" s="848" customFormat="1">
      <c r="A209" s="849"/>
      <c r="AG209" s="849"/>
    </row>
    <row r="210" spans="1:33" s="848" customFormat="1">
      <c r="A210" s="849"/>
      <c r="AG210" s="849"/>
    </row>
    <row r="211" spans="1:33" s="848" customFormat="1">
      <c r="A211" s="849"/>
      <c r="AG211" s="849"/>
    </row>
    <row r="212" spans="1:33" s="848" customFormat="1">
      <c r="A212" s="849"/>
      <c r="AG212" s="849"/>
    </row>
    <row r="213" spans="1:33" s="848" customFormat="1">
      <c r="A213" s="849"/>
      <c r="AG213" s="849"/>
    </row>
    <row r="214" spans="1:33" s="848" customFormat="1">
      <c r="A214" s="849"/>
      <c r="AG214" s="849"/>
    </row>
    <row r="215" spans="1:33" s="848" customFormat="1">
      <c r="A215" s="849"/>
      <c r="AG215" s="849"/>
    </row>
    <row r="216" spans="1:33" s="848" customFormat="1">
      <c r="A216" s="849"/>
      <c r="AG216" s="849"/>
    </row>
    <row r="217" spans="1:33" s="848" customFormat="1">
      <c r="A217" s="849"/>
      <c r="AG217" s="849"/>
    </row>
    <row r="218" spans="1:33" s="848" customFormat="1">
      <c r="A218" s="849"/>
      <c r="AG218" s="849"/>
    </row>
    <row r="219" spans="1:33" s="848" customFormat="1">
      <c r="A219" s="849"/>
      <c r="AG219" s="849"/>
    </row>
    <row r="220" spans="1:33" s="848" customFormat="1">
      <c r="A220" s="849"/>
      <c r="AG220" s="849"/>
    </row>
    <row r="221" spans="1:33" s="848" customFormat="1">
      <c r="A221" s="849"/>
      <c r="AG221" s="849"/>
    </row>
    <row r="222" spans="1:33" s="848" customFormat="1">
      <c r="A222" s="849"/>
      <c r="AG222" s="849"/>
    </row>
    <row r="223" spans="1:33" s="848" customFormat="1">
      <c r="A223" s="849"/>
      <c r="AG223" s="849"/>
    </row>
    <row r="224" spans="1:33" s="848" customFormat="1">
      <c r="A224" s="849"/>
      <c r="AG224" s="849"/>
    </row>
    <row r="225" spans="1:33" s="848" customFormat="1">
      <c r="A225" s="849"/>
      <c r="AG225" s="849"/>
    </row>
    <row r="226" spans="1:33" s="848" customFormat="1">
      <c r="A226" s="849"/>
      <c r="AG226" s="849"/>
    </row>
    <row r="227" spans="1:33" s="848" customFormat="1">
      <c r="A227" s="849"/>
      <c r="AG227" s="849"/>
    </row>
    <row r="228" spans="1:33" s="848" customFormat="1">
      <c r="A228" s="849"/>
      <c r="AG228" s="849"/>
    </row>
    <row r="229" spans="1:33" s="848" customFormat="1">
      <c r="A229" s="849"/>
      <c r="AG229" s="849"/>
    </row>
    <row r="230" spans="1:33" s="848" customFormat="1">
      <c r="A230" s="849"/>
      <c r="AG230" s="849"/>
    </row>
    <row r="231" spans="1:33" s="848" customFormat="1">
      <c r="A231" s="849"/>
      <c r="AG231" s="849"/>
    </row>
    <row r="232" spans="1:33" s="848" customFormat="1">
      <c r="A232" s="849"/>
      <c r="AG232" s="849"/>
    </row>
    <row r="233" spans="1:33" s="848" customFormat="1">
      <c r="A233" s="849"/>
      <c r="AG233" s="849"/>
    </row>
    <row r="234" spans="1:33" s="848" customFormat="1">
      <c r="A234" s="849"/>
      <c r="AG234" s="849"/>
    </row>
    <row r="235" spans="1:33" s="848" customFormat="1">
      <c r="A235" s="849"/>
      <c r="AG235" s="849"/>
    </row>
    <row r="236" spans="1:33" s="848" customFormat="1">
      <c r="A236" s="849"/>
      <c r="AG236" s="849"/>
    </row>
    <row r="237" spans="1:33" s="848" customFormat="1">
      <c r="A237" s="849"/>
      <c r="AG237" s="849"/>
    </row>
    <row r="238" spans="1:33" s="848" customFormat="1">
      <c r="A238" s="849"/>
      <c r="AG238" s="849"/>
    </row>
    <row r="239" spans="1:33" s="848" customFormat="1">
      <c r="A239" s="849"/>
      <c r="AG239" s="849"/>
    </row>
    <row r="240" spans="1:33" s="848" customFormat="1">
      <c r="A240" s="849"/>
      <c r="AG240" s="849"/>
    </row>
    <row r="241" spans="1:33" s="848" customFormat="1">
      <c r="A241" s="849"/>
      <c r="AG241" s="849"/>
    </row>
    <row r="242" spans="1:33" s="848" customFormat="1">
      <c r="A242" s="849"/>
      <c r="AG242" s="849"/>
    </row>
    <row r="243" spans="1:33" s="848" customFormat="1">
      <c r="A243" s="849"/>
      <c r="AG243" s="849"/>
    </row>
    <row r="244" spans="1:33" s="848" customFormat="1">
      <c r="A244" s="849"/>
      <c r="AG244" s="849"/>
    </row>
    <row r="245" spans="1:33" s="848" customFormat="1">
      <c r="A245" s="849"/>
      <c r="AG245" s="849"/>
    </row>
    <row r="246" spans="1:33" s="848" customFormat="1">
      <c r="A246" s="849"/>
      <c r="AG246" s="849"/>
    </row>
    <row r="247" spans="1:33" s="848" customFormat="1">
      <c r="A247" s="849"/>
      <c r="AG247" s="849"/>
    </row>
    <row r="248" spans="1:33" s="848" customFormat="1">
      <c r="A248" s="849"/>
      <c r="AG248" s="849"/>
    </row>
    <row r="249" spans="1:33" s="848" customFormat="1">
      <c r="A249" s="849"/>
      <c r="AG249" s="849"/>
    </row>
    <row r="250" spans="1:33" s="848" customFormat="1">
      <c r="A250" s="849"/>
      <c r="AG250" s="849"/>
    </row>
    <row r="251" spans="1:33" s="848" customFormat="1">
      <c r="A251" s="849"/>
      <c r="AG251" s="849"/>
    </row>
    <row r="252" spans="1:33" s="848" customFormat="1">
      <c r="A252" s="849"/>
      <c r="AG252" s="849"/>
    </row>
    <row r="253" spans="1:33" s="848" customFormat="1">
      <c r="A253" s="849"/>
      <c r="AG253" s="849"/>
    </row>
    <row r="254" spans="1:33" s="848" customFormat="1">
      <c r="A254" s="849"/>
      <c r="AG254" s="849"/>
    </row>
    <row r="255" spans="1:33" s="848" customFormat="1">
      <c r="A255" s="849"/>
      <c r="AG255" s="849"/>
    </row>
    <row r="256" spans="1:33" s="848" customFormat="1">
      <c r="A256" s="849"/>
      <c r="AG256" s="849"/>
    </row>
    <row r="257" spans="1:33" s="848" customFormat="1">
      <c r="A257" s="849"/>
      <c r="AG257" s="849"/>
    </row>
    <row r="258" spans="1:33" s="848" customFormat="1">
      <c r="A258" s="849"/>
      <c r="AG258" s="849"/>
    </row>
    <row r="259" spans="1:33" s="848" customFormat="1">
      <c r="A259" s="849"/>
      <c r="AG259" s="849"/>
    </row>
    <row r="260" spans="1:33" s="848" customFormat="1">
      <c r="A260" s="849"/>
      <c r="AG260" s="849"/>
    </row>
    <row r="261" spans="1:33" s="848" customFormat="1">
      <c r="A261" s="849"/>
      <c r="AG261" s="849"/>
    </row>
    <row r="262" spans="1:33" s="848" customFormat="1">
      <c r="A262" s="849"/>
      <c r="AG262" s="849"/>
    </row>
    <row r="263" spans="1:33" s="848" customFormat="1">
      <c r="A263" s="849"/>
      <c r="AG263" s="849"/>
    </row>
    <row r="264" spans="1:33" s="848" customFormat="1">
      <c r="A264" s="849"/>
      <c r="AG264" s="849"/>
    </row>
    <row r="265" spans="1:33" s="848" customFormat="1">
      <c r="A265" s="849"/>
      <c r="AG265" s="849"/>
    </row>
    <row r="266" spans="1:33" s="848" customFormat="1">
      <c r="A266" s="849"/>
      <c r="AG266" s="849"/>
    </row>
    <row r="267" spans="1:33" s="848" customFormat="1">
      <c r="A267" s="849"/>
      <c r="AG267" s="849"/>
    </row>
    <row r="268" spans="1:33" s="848" customFormat="1">
      <c r="A268" s="849"/>
      <c r="AG268" s="849"/>
    </row>
    <row r="269" spans="1:33" s="848" customFormat="1">
      <c r="A269" s="849"/>
      <c r="AG269" s="849"/>
    </row>
    <row r="270" spans="1:33" s="848" customFormat="1">
      <c r="A270" s="849"/>
      <c r="AG270" s="849"/>
    </row>
    <row r="271" spans="1:33" s="848" customFormat="1">
      <c r="A271" s="849"/>
      <c r="AG271" s="849"/>
    </row>
    <row r="272" spans="1:33" s="848" customFormat="1">
      <c r="A272" s="849"/>
      <c r="AG272" s="849"/>
    </row>
    <row r="273" spans="1:33" s="848" customFormat="1">
      <c r="A273" s="849"/>
      <c r="AG273" s="849"/>
    </row>
    <row r="274" spans="1:33" s="848" customFormat="1">
      <c r="A274" s="849"/>
      <c r="AG274" s="849"/>
    </row>
    <row r="275" spans="1:33" s="848" customFormat="1">
      <c r="A275" s="849"/>
      <c r="AG275" s="849"/>
    </row>
    <row r="276" spans="1:33" s="848" customFormat="1">
      <c r="A276" s="849"/>
      <c r="AG276" s="849"/>
    </row>
    <row r="277" spans="1:33" s="848" customFormat="1">
      <c r="A277" s="849"/>
      <c r="AG277" s="849"/>
    </row>
    <row r="278" spans="1:33" s="848" customFormat="1">
      <c r="A278" s="849"/>
      <c r="AG278" s="849"/>
    </row>
    <row r="279" spans="1:33" s="848" customFormat="1">
      <c r="A279" s="849"/>
      <c r="AG279" s="849"/>
    </row>
    <row r="280" spans="1:33" s="848" customFormat="1">
      <c r="A280" s="849"/>
      <c r="AG280" s="849"/>
    </row>
    <row r="281" spans="1:33" s="848" customFormat="1">
      <c r="A281" s="849"/>
      <c r="AG281" s="849"/>
    </row>
    <row r="282" spans="1:33" s="848" customFormat="1">
      <c r="A282" s="849"/>
      <c r="AG282" s="849"/>
    </row>
    <row r="283" spans="1:33" s="848" customFormat="1">
      <c r="A283" s="849"/>
      <c r="AG283" s="849"/>
    </row>
    <row r="284" spans="1:33" s="848" customFormat="1">
      <c r="A284" s="849"/>
      <c r="AG284" s="849"/>
    </row>
    <row r="285" spans="1:33" s="848" customFormat="1">
      <c r="A285" s="849"/>
      <c r="AG285" s="849"/>
    </row>
    <row r="286" spans="1:33" s="848" customFormat="1">
      <c r="A286" s="849"/>
      <c r="AG286" s="849"/>
    </row>
    <row r="287" spans="1:33" s="848" customFormat="1">
      <c r="A287" s="849"/>
      <c r="AG287" s="849"/>
    </row>
    <row r="288" spans="1:33" s="848" customFormat="1">
      <c r="A288" s="849"/>
      <c r="AG288" s="849"/>
    </row>
    <row r="289" spans="1:33" s="848" customFormat="1">
      <c r="A289" s="849"/>
      <c r="AG289" s="849"/>
    </row>
    <row r="290" spans="1:33" s="848" customFormat="1">
      <c r="A290" s="849"/>
      <c r="AG290" s="849"/>
    </row>
    <row r="291" spans="1:33" s="848" customFormat="1">
      <c r="A291" s="849"/>
      <c r="AG291" s="849"/>
    </row>
    <row r="292" spans="1:33" s="848" customFormat="1">
      <c r="A292" s="849"/>
      <c r="AG292" s="849"/>
    </row>
    <row r="293" spans="1:33" s="848" customFormat="1">
      <c r="A293" s="849"/>
      <c r="AG293" s="849"/>
    </row>
    <row r="294" spans="1:33" s="848" customFormat="1">
      <c r="A294" s="849"/>
      <c r="AG294" s="849"/>
    </row>
    <row r="295" spans="1:33" s="848" customFormat="1">
      <c r="A295" s="849"/>
      <c r="AG295" s="849"/>
    </row>
    <row r="296" spans="1:33" s="848" customFormat="1">
      <c r="A296" s="849"/>
      <c r="AG296" s="849"/>
    </row>
    <row r="297" spans="1:33" s="848" customFormat="1">
      <c r="A297" s="849"/>
      <c r="AG297" s="849"/>
    </row>
    <row r="298" spans="1:33" s="848" customFormat="1">
      <c r="A298" s="849"/>
      <c r="AG298" s="849"/>
    </row>
    <row r="299" spans="1:33" s="848" customFormat="1">
      <c r="A299" s="849"/>
      <c r="AG299" s="849"/>
    </row>
    <row r="300" spans="1:33" s="848" customFormat="1">
      <c r="A300" s="849"/>
      <c r="AG300" s="849"/>
    </row>
    <row r="301" spans="1:33" s="848" customFormat="1">
      <c r="A301" s="849"/>
      <c r="AG301" s="849"/>
    </row>
    <row r="302" spans="1:33" s="848" customFormat="1">
      <c r="A302" s="849"/>
      <c r="AG302" s="849"/>
    </row>
    <row r="303" spans="1:33" s="848" customFormat="1">
      <c r="A303" s="849"/>
      <c r="AG303" s="849"/>
    </row>
    <row r="304" spans="1:33" s="848" customFormat="1">
      <c r="A304" s="849"/>
      <c r="AG304" s="849"/>
    </row>
    <row r="305" spans="1:33" s="848" customFormat="1">
      <c r="A305" s="849"/>
      <c r="AG305" s="849"/>
    </row>
    <row r="306" spans="1:33" s="848" customFormat="1">
      <c r="A306" s="849"/>
      <c r="AG306" s="849"/>
    </row>
    <row r="307" spans="1:33" s="848" customFormat="1">
      <c r="A307" s="849"/>
      <c r="AG307" s="849"/>
    </row>
    <row r="308" spans="1:33" s="848" customFormat="1">
      <c r="A308" s="849"/>
      <c r="AG308" s="849"/>
    </row>
    <row r="309" spans="1:33" s="848" customFormat="1">
      <c r="A309" s="849"/>
      <c r="AG309" s="849"/>
    </row>
    <row r="310" spans="1:33" s="848" customFormat="1">
      <c r="A310" s="849"/>
      <c r="AG310" s="849"/>
    </row>
    <row r="311" spans="1:33" s="848" customFormat="1">
      <c r="A311" s="849"/>
      <c r="AG311" s="849"/>
    </row>
    <row r="312" spans="1:33" s="848" customFormat="1">
      <c r="A312" s="849"/>
      <c r="AG312" s="849"/>
    </row>
    <row r="313" spans="1:33" s="848" customFormat="1">
      <c r="A313" s="849"/>
      <c r="AG313" s="849"/>
    </row>
    <row r="314" spans="1:33" s="848" customFormat="1">
      <c r="A314" s="849"/>
      <c r="AG314" s="849"/>
    </row>
    <row r="315" spans="1:33" s="848" customFormat="1">
      <c r="A315" s="849"/>
      <c r="AG315" s="849"/>
    </row>
    <row r="316" spans="1:33" s="848" customFormat="1">
      <c r="A316" s="849"/>
      <c r="AG316" s="849"/>
    </row>
    <row r="317" spans="1:33" s="848" customFormat="1">
      <c r="A317" s="849"/>
      <c r="AG317" s="849"/>
    </row>
    <row r="318" spans="1:33" s="848" customFormat="1">
      <c r="A318" s="849"/>
      <c r="AG318" s="849"/>
    </row>
    <row r="319" spans="1:33" s="848" customFormat="1">
      <c r="A319" s="849"/>
      <c r="AG319" s="849"/>
    </row>
    <row r="320" spans="1:33" s="848" customFormat="1">
      <c r="A320" s="849"/>
      <c r="AG320" s="849"/>
    </row>
    <row r="321" spans="1:33" s="848" customFormat="1">
      <c r="A321" s="849"/>
      <c r="AG321" s="849"/>
    </row>
    <row r="322" spans="1:33" s="848" customFormat="1">
      <c r="A322" s="849"/>
      <c r="AG322" s="849"/>
    </row>
    <row r="323" spans="1:33" s="848" customFormat="1">
      <c r="A323" s="849"/>
      <c r="AG323" s="849"/>
    </row>
    <row r="324" spans="1:33" s="848" customFormat="1">
      <c r="A324" s="849"/>
      <c r="AG324" s="849"/>
    </row>
    <row r="325" spans="1:33" s="848" customFormat="1">
      <c r="A325" s="849"/>
      <c r="AG325" s="849"/>
    </row>
    <row r="326" spans="1:33" s="848" customFormat="1">
      <c r="A326" s="849"/>
      <c r="AG326" s="849"/>
    </row>
    <row r="327" spans="1:33" s="848" customFormat="1">
      <c r="A327" s="849"/>
      <c r="AG327" s="849"/>
    </row>
    <row r="328" spans="1:33" s="848" customFormat="1">
      <c r="A328" s="849"/>
      <c r="AG328" s="849"/>
    </row>
    <row r="329" spans="1:33" s="848" customFormat="1">
      <c r="A329" s="849"/>
      <c r="AG329" s="849"/>
    </row>
    <row r="330" spans="1:33" s="848" customFormat="1">
      <c r="A330" s="849"/>
      <c r="AG330" s="849"/>
    </row>
    <row r="331" spans="1:33" s="848" customFormat="1">
      <c r="A331" s="849"/>
      <c r="AG331" s="849"/>
    </row>
    <row r="332" spans="1:33" s="848" customFormat="1">
      <c r="A332" s="849"/>
      <c r="AG332" s="849"/>
    </row>
    <row r="333" spans="1:33" s="848" customFormat="1">
      <c r="A333" s="849"/>
      <c r="AG333" s="849"/>
    </row>
    <row r="334" spans="1:33" s="848" customFormat="1">
      <c r="A334" s="849"/>
      <c r="AG334" s="849"/>
    </row>
    <row r="335" spans="1:33" s="848" customFormat="1">
      <c r="A335" s="849"/>
      <c r="AG335" s="849"/>
    </row>
    <row r="336" spans="1:33" s="848" customFormat="1">
      <c r="A336" s="849"/>
      <c r="AG336" s="849"/>
    </row>
    <row r="337" spans="1:33" s="848" customFormat="1">
      <c r="A337" s="849"/>
      <c r="AG337" s="849"/>
    </row>
    <row r="338" spans="1:33" s="848" customFormat="1">
      <c r="A338" s="849"/>
      <c r="AG338" s="849"/>
    </row>
    <row r="339" spans="1:33" s="848" customFormat="1">
      <c r="A339" s="849"/>
      <c r="AG339" s="849"/>
    </row>
    <row r="340" spans="1:33" s="848" customFormat="1">
      <c r="A340" s="849"/>
      <c r="AG340" s="849"/>
    </row>
    <row r="341" spans="1:33" s="848" customFormat="1">
      <c r="A341" s="849"/>
      <c r="AG341" s="849"/>
    </row>
    <row r="342" spans="1:33" s="848" customFormat="1">
      <c r="A342" s="849"/>
      <c r="AG342" s="849"/>
    </row>
    <row r="343" spans="1:33" s="848" customFormat="1">
      <c r="A343" s="849"/>
      <c r="AG343" s="849"/>
    </row>
    <row r="344" spans="1:33" s="848" customFormat="1">
      <c r="A344" s="849"/>
      <c r="AG344" s="849"/>
    </row>
    <row r="345" spans="1:33" s="848" customFormat="1">
      <c r="A345" s="849"/>
      <c r="AG345" s="849"/>
    </row>
    <row r="346" spans="1:33" s="848" customFormat="1">
      <c r="A346" s="849"/>
      <c r="AG346" s="849"/>
    </row>
    <row r="347" spans="1:33" s="848" customFormat="1">
      <c r="A347" s="849"/>
      <c r="AG347" s="849"/>
    </row>
    <row r="348" spans="1:33" s="848" customFormat="1">
      <c r="A348" s="849"/>
      <c r="AG348" s="849"/>
    </row>
    <row r="349" spans="1:33" s="848" customFormat="1">
      <c r="A349" s="849"/>
      <c r="AG349" s="849"/>
    </row>
    <row r="350" spans="1:33" s="848" customFormat="1">
      <c r="A350" s="849"/>
      <c r="AG350" s="849"/>
    </row>
    <row r="351" spans="1:33" s="848" customFormat="1">
      <c r="A351" s="849"/>
      <c r="AG351" s="849"/>
    </row>
    <row r="352" spans="1:33" s="848" customFormat="1">
      <c r="A352" s="849"/>
      <c r="AG352" s="849"/>
    </row>
    <row r="353" spans="1:33" s="848" customFormat="1">
      <c r="A353" s="849"/>
      <c r="AG353" s="849"/>
    </row>
    <row r="354" spans="1:33" s="848" customFormat="1">
      <c r="A354" s="849"/>
      <c r="AG354" s="849"/>
    </row>
    <row r="355" spans="1:33" s="848" customFormat="1">
      <c r="A355" s="849"/>
      <c r="AG355" s="849"/>
    </row>
    <row r="356" spans="1:33" s="848" customFormat="1">
      <c r="A356" s="849"/>
      <c r="AG356" s="849"/>
    </row>
    <row r="357" spans="1:33" s="848" customFormat="1">
      <c r="A357" s="849"/>
      <c r="AG357" s="849"/>
    </row>
    <row r="358" spans="1:33" s="848" customFormat="1">
      <c r="A358" s="849"/>
      <c r="AG358" s="849"/>
    </row>
    <row r="359" spans="1:33" s="848" customFormat="1">
      <c r="A359" s="849"/>
      <c r="AG359" s="849"/>
    </row>
    <row r="360" spans="1:33" s="848" customFormat="1">
      <c r="A360" s="849"/>
      <c r="AG360" s="849"/>
    </row>
    <row r="361" spans="1:33" s="848" customFormat="1">
      <c r="A361" s="849"/>
      <c r="AG361" s="849"/>
    </row>
    <row r="362" spans="1:33" s="848" customFormat="1">
      <c r="A362" s="849"/>
      <c r="AG362" s="849"/>
    </row>
    <row r="363" spans="1:33" s="848" customFormat="1">
      <c r="A363" s="849"/>
      <c r="AG363" s="849"/>
    </row>
    <row r="364" spans="1:33" s="848" customFormat="1">
      <c r="A364" s="849"/>
      <c r="AG364" s="849"/>
    </row>
    <row r="365" spans="1:33" s="848" customFormat="1">
      <c r="A365" s="849"/>
      <c r="AG365" s="849"/>
    </row>
    <row r="366" spans="1:33" s="848" customFormat="1">
      <c r="A366" s="849"/>
      <c r="AG366" s="849"/>
    </row>
    <row r="367" spans="1:33" s="848" customFormat="1">
      <c r="A367" s="849"/>
      <c r="AG367" s="849"/>
    </row>
    <row r="368" spans="1:33" s="848" customFormat="1">
      <c r="A368" s="849"/>
      <c r="AG368" s="849"/>
    </row>
    <row r="369" spans="1:33" s="848" customFormat="1">
      <c r="A369" s="849"/>
      <c r="AG369" s="849"/>
    </row>
    <row r="370" spans="1:33" s="848" customFormat="1">
      <c r="A370" s="849"/>
      <c r="AG370" s="849"/>
    </row>
    <row r="371" spans="1:33" s="848" customFormat="1">
      <c r="A371" s="849"/>
      <c r="AG371" s="849"/>
    </row>
    <row r="372" spans="1:33" s="848" customFormat="1">
      <c r="A372" s="849"/>
      <c r="AG372" s="849"/>
    </row>
    <row r="373" spans="1:33" s="848" customFormat="1">
      <c r="A373" s="849"/>
      <c r="AG373" s="849"/>
    </row>
    <row r="374" spans="1:33" s="848" customFormat="1">
      <c r="A374" s="849"/>
      <c r="AG374" s="849"/>
    </row>
    <row r="375" spans="1:33" s="848" customFormat="1">
      <c r="A375" s="849"/>
      <c r="AG375" s="849"/>
    </row>
    <row r="376" spans="1:33" s="848" customFormat="1">
      <c r="A376" s="849"/>
      <c r="AG376" s="849"/>
    </row>
    <row r="377" spans="1:33" s="848" customFormat="1">
      <c r="A377" s="849"/>
      <c r="AG377" s="849"/>
    </row>
    <row r="378" spans="1:33" s="848" customFormat="1">
      <c r="A378" s="849"/>
      <c r="AG378" s="849"/>
    </row>
    <row r="379" spans="1:33" s="848" customFormat="1">
      <c r="A379" s="849"/>
      <c r="AG379" s="849"/>
    </row>
    <row r="380" spans="1:33" s="848" customFormat="1">
      <c r="A380" s="849"/>
      <c r="AG380" s="849"/>
    </row>
    <row r="381" spans="1:33" s="848" customFormat="1">
      <c r="A381" s="849"/>
      <c r="AG381" s="849"/>
    </row>
    <row r="382" spans="1:33" s="848" customFormat="1">
      <c r="A382" s="849"/>
      <c r="AG382" s="849"/>
    </row>
    <row r="383" spans="1:33" s="848" customFormat="1">
      <c r="A383" s="849"/>
      <c r="AG383" s="849"/>
    </row>
    <row r="384" spans="1:33" s="848" customFormat="1">
      <c r="A384" s="849"/>
      <c r="AG384" s="849"/>
    </row>
    <row r="385" spans="1:33" s="848" customFormat="1">
      <c r="A385" s="849"/>
      <c r="AG385" s="849"/>
    </row>
    <row r="386" spans="1:33" s="848" customFormat="1">
      <c r="A386" s="849"/>
      <c r="AG386" s="849"/>
    </row>
    <row r="387" spans="1:33" s="848" customFormat="1">
      <c r="A387" s="849"/>
      <c r="AG387" s="849"/>
    </row>
    <row r="388" spans="1:33" s="848" customFormat="1">
      <c r="A388" s="849"/>
      <c r="AG388" s="849"/>
    </row>
    <row r="389" spans="1:33" s="848" customFormat="1">
      <c r="A389" s="849"/>
      <c r="AG389" s="849"/>
    </row>
    <row r="390" spans="1:33" s="848" customFormat="1">
      <c r="A390" s="849"/>
      <c r="AG390" s="849"/>
    </row>
    <row r="391" spans="1:33" s="848" customFormat="1">
      <c r="A391" s="849"/>
      <c r="AG391" s="849"/>
    </row>
    <row r="392" spans="1:33" s="848" customFormat="1">
      <c r="A392" s="849"/>
      <c r="AG392" s="849"/>
    </row>
    <row r="393" spans="1:33" s="848" customFormat="1">
      <c r="A393" s="849"/>
      <c r="AG393" s="849"/>
    </row>
    <row r="394" spans="1:33" s="848" customFormat="1">
      <c r="A394" s="849"/>
      <c r="AG394" s="849"/>
    </row>
    <row r="395" spans="1:33" s="848" customFormat="1">
      <c r="A395" s="849"/>
      <c r="AG395" s="849"/>
    </row>
    <row r="396" spans="1:33" s="848" customFormat="1">
      <c r="A396" s="849"/>
      <c r="AG396" s="849"/>
    </row>
    <row r="397" spans="1:33" s="848" customFormat="1">
      <c r="A397" s="849"/>
      <c r="AG397" s="849"/>
    </row>
    <row r="398" spans="1:33" s="848" customFormat="1">
      <c r="A398" s="849"/>
      <c r="AG398" s="849"/>
    </row>
    <row r="399" spans="1:33" s="848" customFormat="1">
      <c r="A399" s="849"/>
      <c r="AG399" s="849"/>
    </row>
    <row r="400" spans="1:33" s="848" customFormat="1">
      <c r="A400" s="849"/>
      <c r="AG400" s="849"/>
    </row>
    <row r="401" spans="1:33" s="848" customFormat="1">
      <c r="A401" s="849"/>
      <c r="AG401" s="849"/>
    </row>
    <row r="402" spans="1:33" s="848" customFormat="1">
      <c r="A402" s="849"/>
      <c r="AG402" s="849"/>
    </row>
    <row r="403" spans="1:33" s="848" customFormat="1">
      <c r="A403" s="849"/>
      <c r="AG403" s="849"/>
    </row>
    <row r="404" spans="1:33" s="848" customFormat="1">
      <c r="A404" s="849"/>
      <c r="AG404" s="849"/>
    </row>
    <row r="405" spans="1:33" s="848" customFormat="1">
      <c r="A405" s="849"/>
      <c r="AG405" s="849"/>
    </row>
    <row r="406" spans="1:33" s="848" customFormat="1">
      <c r="A406" s="849"/>
      <c r="AG406" s="849"/>
    </row>
    <row r="407" spans="1:33" s="848" customFormat="1">
      <c r="A407" s="849"/>
      <c r="AG407" s="849"/>
    </row>
    <row r="408" spans="1:33" s="848" customFormat="1">
      <c r="A408" s="849"/>
      <c r="AG408" s="849"/>
    </row>
    <row r="409" spans="1:33" s="848" customFormat="1">
      <c r="A409" s="849"/>
      <c r="AG409" s="849"/>
    </row>
    <row r="410" spans="1:33" s="848" customFormat="1">
      <c r="A410" s="849"/>
      <c r="AG410" s="849"/>
    </row>
    <row r="411" spans="1:33" s="848" customFormat="1">
      <c r="A411" s="849"/>
      <c r="AG411" s="849"/>
    </row>
    <row r="412" spans="1:33" s="848" customFormat="1">
      <c r="A412" s="849"/>
      <c r="AG412" s="849"/>
    </row>
    <row r="413" spans="1:33" s="848" customFormat="1">
      <c r="A413" s="849"/>
      <c r="AG413" s="849"/>
    </row>
    <row r="414" spans="1:33" s="848" customFormat="1">
      <c r="A414" s="849"/>
      <c r="AG414" s="849"/>
    </row>
    <row r="415" spans="1:33" s="848" customFormat="1">
      <c r="A415" s="849"/>
      <c r="AG415" s="849"/>
    </row>
    <row r="416" spans="1:33" s="848" customFormat="1">
      <c r="A416" s="849"/>
      <c r="AG416" s="849"/>
    </row>
    <row r="417" spans="1:33" s="848" customFormat="1">
      <c r="A417" s="849"/>
      <c r="AG417" s="849"/>
    </row>
    <row r="418" spans="1:33" s="848" customFormat="1">
      <c r="A418" s="849"/>
      <c r="AG418" s="849"/>
    </row>
    <row r="419" spans="1:33" s="848" customFormat="1">
      <c r="A419" s="849"/>
      <c r="AG419" s="849"/>
    </row>
    <row r="420" spans="1:33" s="848" customFormat="1">
      <c r="A420" s="849"/>
      <c r="AG420" s="849"/>
    </row>
    <row r="421" spans="1:33" s="848" customFormat="1">
      <c r="A421" s="849"/>
      <c r="AG421" s="849"/>
    </row>
    <row r="422" spans="1:33" s="848" customFormat="1">
      <c r="A422" s="849"/>
      <c r="AG422" s="849"/>
    </row>
    <row r="423" spans="1:33" s="848" customFormat="1">
      <c r="A423" s="849"/>
      <c r="AG423" s="849"/>
    </row>
    <row r="424" spans="1:33" s="848" customFormat="1">
      <c r="A424" s="849"/>
      <c r="AG424" s="849"/>
    </row>
    <row r="425" spans="1:33" s="848" customFormat="1">
      <c r="A425" s="849"/>
      <c r="AG425" s="849"/>
    </row>
    <row r="426" spans="1:33" s="848" customFormat="1">
      <c r="A426" s="849"/>
      <c r="AG426" s="849"/>
    </row>
    <row r="427" spans="1:33" s="848" customFormat="1">
      <c r="A427" s="849"/>
      <c r="AG427" s="849"/>
    </row>
    <row r="428" spans="1:33" s="848" customFormat="1">
      <c r="A428" s="849"/>
      <c r="AG428" s="849"/>
    </row>
    <row r="429" spans="1:33" s="848" customFormat="1">
      <c r="A429" s="849"/>
      <c r="AG429" s="849"/>
    </row>
    <row r="430" spans="1:33" s="848" customFormat="1">
      <c r="A430" s="849"/>
      <c r="AG430" s="849"/>
    </row>
    <row r="431" spans="1:33" s="848" customFormat="1">
      <c r="A431" s="849"/>
      <c r="AG431" s="849"/>
    </row>
    <row r="432" spans="1:33" s="848" customFormat="1">
      <c r="A432" s="849"/>
      <c r="AG432" s="849"/>
    </row>
    <row r="433" spans="1:33" s="848" customFormat="1">
      <c r="A433" s="849"/>
      <c r="AG433" s="849"/>
    </row>
    <row r="434" spans="1:33" s="848" customFormat="1">
      <c r="A434" s="849"/>
      <c r="AG434" s="849"/>
    </row>
    <row r="435" spans="1:33" s="848" customFormat="1">
      <c r="A435" s="849"/>
      <c r="AG435" s="849"/>
    </row>
    <row r="436" spans="1:33" s="848" customFormat="1">
      <c r="A436" s="849"/>
      <c r="AG436" s="849"/>
    </row>
    <row r="437" spans="1:33" s="848" customFormat="1">
      <c r="A437" s="849"/>
      <c r="AG437" s="849"/>
    </row>
    <row r="438" spans="1:33" s="848" customFormat="1">
      <c r="A438" s="849"/>
      <c r="AG438" s="849"/>
    </row>
    <row r="439" spans="1:33" s="848" customFormat="1">
      <c r="A439" s="849"/>
      <c r="AG439" s="849"/>
    </row>
    <row r="440" spans="1:33" s="848" customFormat="1">
      <c r="A440" s="849"/>
      <c r="AG440" s="849"/>
    </row>
    <row r="441" spans="1:33" s="848" customFormat="1">
      <c r="A441" s="849"/>
      <c r="AG441" s="849"/>
    </row>
    <row r="442" spans="1:33" s="848" customFormat="1">
      <c r="A442" s="849"/>
      <c r="AG442" s="849"/>
    </row>
    <row r="443" spans="1:33" s="848" customFormat="1">
      <c r="A443" s="849"/>
      <c r="AG443" s="849"/>
    </row>
    <row r="444" spans="1:33" s="848" customFormat="1">
      <c r="A444" s="849"/>
      <c r="AG444" s="849"/>
    </row>
    <row r="445" spans="1:33" s="848" customFormat="1">
      <c r="A445" s="849"/>
      <c r="AG445" s="849"/>
    </row>
    <row r="446" spans="1:33" s="848" customFormat="1">
      <c r="A446" s="849"/>
      <c r="AG446" s="849"/>
    </row>
    <row r="447" spans="1:33" s="848" customFormat="1">
      <c r="A447" s="849"/>
      <c r="AG447" s="849"/>
    </row>
    <row r="448" spans="1:33" s="848" customFormat="1">
      <c r="A448" s="849"/>
      <c r="AG448" s="849"/>
    </row>
    <row r="449" spans="1:33" s="848" customFormat="1">
      <c r="A449" s="849"/>
      <c r="AG449" s="849"/>
    </row>
    <row r="450" spans="1:33" s="848" customFormat="1">
      <c r="A450" s="849"/>
      <c r="AG450" s="849"/>
    </row>
    <row r="451" spans="1:33" s="848" customFormat="1">
      <c r="A451" s="849"/>
      <c r="AG451" s="849"/>
    </row>
    <row r="452" spans="1:33" s="848" customFormat="1">
      <c r="A452" s="849"/>
      <c r="AG452" s="849"/>
    </row>
    <row r="453" spans="1:33" s="848" customFormat="1">
      <c r="A453" s="849"/>
      <c r="AG453" s="849"/>
    </row>
    <row r="454" spans="1:33" s="848" customFormat="1">
      <c r="A454" s="849"/>
      <c r="AG454" s="849"/>
    </row>
    <row r="455" spans="1:33" s="848" customFormat="1">
      <c r="A455" s="849"/>
      <c r="AG455" s="849"/>
    </row>
    <row r="456" spans="1:33" s="848" customFormat="1">
      <c r="A456" s="849"/>
      <c r="AG456" s="849"/>
    </row>
    <row r="457" spans="1:33" s="848" customFormat="1">
      <c r="A457" s="849"/>
      <c r="AG457" s="849"/>
    </row>
    <row r="458" spans="1:33" s="848" customFormat="1">
      <c r="A458" s="849"/>
      <c r="AG458" s="849"/>
    </row>
    <row r="459" spans="1:33" s="848" customFormat="1">
      <c r="A459" s="849"/>
      <c r="AG459" s="849"/>
    </row>
    <row r="460" spans="1:33" s="848" customFormat="1">
      <c r="A460" s="849"/>
      <c r="AG460" s="849"/>
    </row>
    <row r="461" spans="1:33" s="848" customFormat="1">
      <c r="A461" s="849"/>
      <c r="AG461" s="849"/>
    </row>
    <row r="462" spans="1:33" s="848" customFormat="1">
      <c r="A462" s="849"/>
      <c r="AG462" s="849"/>
    </row>
    <row r="463" spans="1:33" s="848" customFormat="1">
      <c r="A463" s="849"/>
      <c r="AG463" s="849"/>
    </row>
    <row r="464" spans="1:33" s="848" customFormat="1">
      <c r="A464" s="849"/>
      <c r="AG464" s="849"/>
    </row>
    <row r="465" spans="1:33" s="848" customFormat="1">
      <c r="A465" s="849"/>
      <c r="AG465" s="849"/>
    </row>
    <row r="466" spans="1:33" s="848" customFormat="1">
      <c r="A466" s="849"/>
      <c r="AG466" s="849"/>
    </row>
    <row r="467" spans="1:33" s="848" customFormat="1">
      <c r="A467" s="849"/>
      <c r="AG467" s="849"/>
    </row>
    <row r="468" spans="1:33" s="848" customFormat="1">
      <c r="A468" s="849"/>
      <c r="AG468" s="849"/>
    </row>
    <row r="469" spans="1:33" s="848" customFormat="1">
      <c r="A469" s="849"/>
      <c r="AG469" s="849"/>
    </row>
    <row r="470" spans="1:33" s="848" customFormat="1">
      <c r="A470" s="849"/>
      <c r="AG470" s="849"/>
    </row>
    <row r="471" spans="1:33" s="848" customFormat="1">
      <c r="A471" s="849"/>
      <c r="AG471" s="849"/>
    </row>
    <row r="472" spans="1:33" s="848" customFormat="1">
      <c r="A472" s="849"/>
      <c r="AG472" s="849"/>
    </row>
    <row r="473" spans="1:33" s="848" customFormat="1">
      <c r="A473" s="849"/>
      <c r="AG473" s="849"/>
    </row>
    <row r="474" spans="1:33" s="848" customFormat="1">
      <c r="A474" s="849"/>
      <c r="AG474" s="849"/>
    </row>
    <row r="475" spans="1:33" s="848" customFormat="1">
      <c r="A475" s="849"/>
      <c r="AG475" s="849"/>
    </row>
    <row r="476" spans="1:33" s="848" customFormat="1">
      <c r="A476" s="849"/>
      <c r="AG476" s="849"/>
    </row>
    <row r="477" spans="1:33" s="848" customFormat="1">
      <c r="A477" s="849"/>
      <c r="AG477" s="849"/>
    </row>
    <row r="478" spans="1:33" s="848" customFormat="1">
      <c r="A478" s="849"/>
      <c r="AG478" s="849"/>
    </row>
    <row r="479" spans="1:33" s="848" customFormat="1">
      <c r="A479" s="849"/>
      <c r="AG479" s="849"/>
    </row>
    <row r="480" spans="1:33" s="848" customFormat="1">
      <c r="A480" s="849"/>
      <c r="AG480" s="849"/>
    </row>
    <row r="481" spans="1:33" s="848" customFormat="1">
      <c r="A481" s="849"/>
      <c r="AG481" s="849"/>
    </row>
    <row r="482" spans="1:33" s="848" customFormat="1">
      <c r="A482" s="849"/>
      <c r="AG482" s="849"/>
    </row>
    <row r="483" spans="1:33" s="848" customFormat="1">
      <c r="A483" s="849"/>
      <c r="AG483" s="849"/>
    </row>
    <row r="484" spans="1:33" s="848" customFormat="1">
      <c r="A484" s="849"/>
      <c r="AG484" s="849"/>
    </row>
    <row r="485" spans="1:33" s="848" customFormat="1">
      <c r="A485" s="849"/>
      <c r="AG485" s="849"/>
    </row>
    <row r="486" spans="1:33" s="848" customFormat="1">
      <c r="A486" s="849"/>
      <c r="AG486" s="849"/>
    </row>
    <row r="487" spans="1:33" s="848" customFormat="1">
      <c r="A487" s="849"/>
      <c r="AG487" s="849"/>
    </row>
    <row r="488" spans="1:33" s="848" customFormat="1">
      <c r="A488" s="849"/>
      <c r="AG488" s="849"/>
    </row>
    <row r="489" spans="1:33" s="848" customFormat="1">
      <c r="A489" s="849"/>
      <c r="AG489" s="849"/>
    </row>
    <row r="490" spans="1:33" s="848" customFormat="1">
      <c r="A490" s="849"/>
      <c r="AG490" s="849"/>
    </row>
    <row r="491" spans="1:33" s="848" customFormat="1">
      <c r="A491" s="849"/>
      <c r="AG491" s="849"/>
    </row>
    <row r="492" spans="1:33" s="848" customFormat="1">
      <c r="A492" s="849"/>
      <c r="AG492" s="849"/>
    </row>
    <row r="493" spans="1:33" s="848" customFormat="1">
      <c r="A493" s="849"/>
      <c r="AG493" s="849"/>
    </row>
    <row r="494" spans="1:33" s="848" customFormat="1">
      <c r="A494" s="849"/>
      <c r="AG494" s="849"/>
    </row>
    <row r="495" spans="1:33" s="848" customFormat="1">
      <c r="A495" s="849"/>
      <c r="AG495" s="849"/>
    </row>
    <row r="496" spans="1:33" s="848" customFormat="1">
      <c r="A496" s="849"/>
      <c r="AG496" s="849"/>
    </row>
    <row r="497" spans="1:33" s="848" customFormat="1">
      <c r="A497" s="849"/>
      <c r="AG497" s="849"/>
    </row>
    <row r="498" spans="1:33" s="848" customFormat="1">
      <c r="A498" s="849"/>
      <c r="AG498" s="849"/>
    </row>
    <row r="499" spans="1:33" s="848" customFormat="1">
      <c r="A499" s="849"/>
      <c r="AG499" s="849"/>
    </row>
    <row r="500" spans="1:33" s="848" customFormat="1">
      <c r="A500" s="849"/>
      <c r="AG500" s="849"/>
    </row>
    <row r="501" spans="1:33" s="848" customFormat="1">
      <c r="A501" s="849"/>
      <c r="AG501" s="849"/>
    </row>
    <row r="502" spans="1:33" s="848" customFormat="1">
      <c r="A502" s="849"/>
      <c r="AG502" s="849"/>
    </row>
    <row r="503" spans="1:33" s="848" customFormat="1">
      <c r="A503" s="849"/>
      <c r="AG503" s="849"/>
    </row>
    <row r="504" spans="1:33" s="848" customFormat="1">
      <c r="A504" s="849"/>
      <c r="AG504" s="849"/>
    </row>
    <row r="505" spans="1:33" s="848" customFormat="1">
      <c r="A505" s="849"/>
      <c r="AG505" s="849"/>
    </row>
    <row r="506" spans="1:33" s="848" customFormat="1">
      <c r="A506" s="849"/>
      <c r="AG506" s="849"/>
    </row>
    <row r="507" spans="1:33" s="848" customFormat="1">
      <c r="A507" s="849"/>
      <c r="AG507" s="849"/>
    </row>
    <row r="508" spans="1:33" s="848" customFormat="1">
      <c r="A508" s="849"/>
      <c r="AG508" s="849"/>
    </row>
    <row r="509" spans="1:33" s="848" customFormat="1">
      <c r="A509" s="849"/>
      <c r="AG509" s="849"/>
    </row>
    <row r="510" spans="1:33" s="848" customFormat="1">
      <c r="A510" s="849"/>
      <c r="AG510" s="849"/>
    </row>
    <row r="511" spans="1:33" s="848" customFormat="1">
      <c r="A511" s="849"/>
      <c r="AG511" s="849"/>
    </row>
    <row r="512" spans="1:33" s="848" customFormat="1">
      <c r="A512" s="849"/>
      <c r="AG512" s="849"/>
    </row>
    <row r="513" spans="1:33" s="848" customFormat="1">
      <c r="A513" s="849"/>
      <c r="AG513" s="849"/>
    </row>
    <row r="514" spans="1:33" s="848" customFormat="1">
      <c r="A514" s="849"/>
      <c r="AG514" s="849"/>
    </row>
    <row r="515" spans="1:33" s="848" customFormat="1">
      <c r="A515" s="849"/>
      <c r="AG515" s="849"/>
    </row>
    <row r="516" spans="1:33" s="848" customFormat="1">
      <c r="A516" s="849"/>
      <c r="AG516" s="849"/>
    </row>
    <row r="517" spans="1:33" s="848" customFormat="1">
      <c r="A517" s="849"/>
      <c r="AG517" s="849"/>
    </row>
    <row r="518" spans="1:33" s="848" customFormat="1">
      <c r="A518" s="849"/>
      <c r="AG518" s="849"/>
    </row>
    <row r="519" spans="1:33" s="848" customFormat="1">
      <c r="A519" s="849"/>
      <c r="AG519" s="849"/>
    </row>
    <row r="520" spans="1:33" s="848" customFormat="1">
      <c r="A520" s="849"/>
      <c r="AG520" s="849"/>
    </row>
    <row r="521" spans="1:33" s="848" customFormat="1">
      <c r="A521" s="849"/>
      <c r="AG521" s="849"/>
    </row>
    <row r="522" spans="1:33" s="848" customFormat="1">
      <c r="A522" s="849"/>
      <c r="AG522" s="849"/>
    </row>
    <row r="523" spans="1:33" s="848" customFormat="1">
      <c r="A523" s="849"/>
      <c r="AG523" s="849"/>
    </row>
    <row r="524" spans="1:33" s="848" customFormat="1">
      <c r="A524" s="849"/>
      <c r="AG524" s="849"/>
    </row>
    <row r="525" spans="1:33" s="848" customFormat="1">
      <c r="A525" s="849"/>
      <c r="AG525" s="849"/>
    </row>
    <row r="526" spans="1:33" s="848" customFormat="1">
      <c r="A526" s="849"/>
      <c r="AG526" s="849"/>
    </row>
    <row r="527" spans="1:33" s="848" customFormat="1">
      <c r="A527" s="849"/>
      <c r="AG527" s="849"/>
    </row>
    <row r="528" spans="1:33" s="848" customFormat="1">
      <c r="A528" s="849"/>
      <c r="AG528" s="849"/>
    </row>
    <row r="529" spans="1:33" s="848" customFormat="1">
      <c r="A529" s="849"/>
      <c r="AG529" s="849"/>
    </row>
    <row r="530" spans="1:33" s="848" customFormat="1">
      <c r="A530" s="849"/>
      <c r="AG530" s="849"/>
    </row>
    <row r="531" spans="1:33" s="848" customFormat="1">
      <c r="A531" s="849"/>
      <c r="AG531" s="849"/>
    </row>
    <row r="532" spans="1:33" s="848" customFormat="1">
      <c r="A532" s="849"/>
      <c r="AG532" s="849"/>
    </row>
    <row r="533" spans="1:33" s="848" customFormat="1">
      <c r="A533" s="849"/>
      <c r="AG533" s="849"/>
    </row>
    <row r="534" spans="1:33" s="848" customFormat="1">
      <c r="A534" s="849"/>
      <c r="AG534" s="849"/>
    </row>
    <row r="535" spans="1:33" s="848" customFormat="1">
      <c r="A535" s="849"/>
      <c r="AG535" s="849"/>
    </row>
    <row r="536" spans="1:33" s="848" customFormat="1">
      <c r="A536" s="849"/>
      <c r="AG536" s="849"/>
    </row>
    <row r="537" spans="1:33" s="848" customFormat="1">
      <c r="A537" s="849"/>
      <c r="AG537" s="849"/>
    </row>
    <row r="538" spans="1:33" s="848" customFormat="1">
      <c r="A538" s="849"/>
      <c r="AG538" s="849"/>
    </row>
    <row r="539" spans="1:33" s="848" customFormat="1">
      <c r="A539" s="849"/>
      <c r="AG539" s="849"/>
    </row>
    <row r="540" spans="1:33" s="848" customFormat="1">
      <c r="A540" s="849"/>
      <c r="AG540" s="849"/>
    </row>
    <row r="541" spans="1:33" s="848" customFormat="1">
      <c r="A541" s="849"/>
      <c r="AG541" s="849"/>
    </row>
    <row r="542" spans="1:33" s="848" customFormat="1">
      <c r="A542" s="849"/>
      <c r="AG542" s="849"/>
    </row>
    <row r="543" spans="1:33" s="848" customFormat="1">
      <c r="A543" s="849"/>
      <c r="AG543" s="849"/>
    </row>
    <row r="544" spans="1:33" s="848" customFormat="1">
      <c r="A544" s="849"/>
      <c r="AG544" s="849"/>
    </row>
    <row r="545" spans="1:33" s="848" customFormat="1">
      <c r="A545" s="849"/>
      <c r="AG545" s="849"/>
    </row>
    <row r="546" spans="1:33" s="848" customFormat="1">
      <c r="A546" s="849"/>
      <c r="AG546" s="849"/>
    </row>
    <row r="547" spans="1:33" s="848" customFormat="1">
      <c r="A547" s="849"/>
      <c r="AG547" s="849"/>
    </row>
    <row r="548" spans="1:33" s="848" customFormat="1">
      <c r="A548" s="849"/>
      <c r="AG548" s="849"/>
    </row>
    <row r="549" spans="1:33" s="848" customFormat="1">
      <c r="A549" s="849"/>
      <c r="AG549" s="849"/>
    </row>
    <row r="550" spans="1:33" s="848" customFormat="1">
      <c r="A550" s="849"/>
      <c r="AG550" s="849"/>
    </row>
    <row r="551" spans="1:33" s="848" customFormat="1">
      <c r="A551" s="849"/>
      <c r="AG551" s="849"/>
    </row>
    <row r="552" spans="1:33" s="848" customFormat="1">
      <c r="A552" s="849"/>
      <c r="AG552" s="849"/>
    </row>
    <row r="553" spans="1:33" s="848" customFormat="1">
      <c r="A553" s="849"/>
      <c r="AG553" s="849"/>
    </row>
    <row r="554" spans="1:33" s="848" customFormat="1">
      <c r="A554" s="849"/>
      <c r="AG554" s="849"/>
    </row>
    <row r="555" spans="1:33" s="848" customFormat="1">
      <c r="A555" s="849"/>
      <c r="AG555" s="849"/>
    </row>
    <row r="556" spans="1:33" s="848" customFormat="1">
      <c r="A556" s="849"/>
      <c r="AG556" s="849"/>
    </row>
    <row r="557" spans="1:33" s="848" customFormat="1">
      <c r="A557" s="849"/>
      <c r="AG557" s="849"/>
    </row>
    <row r="558" spans="1:33" s="848" customFormat="1">
      <c r="A558" s="849"/>
      <c r="AG558" s="849"/>
    </row>
    <row r="559" spans="1:33" s="848" customFormat="1">
      <c r="A559" s="849"/>
      <c r="AG559" s="849"/>
    </row>
    <row r="560" spans="1:33" s="848" customFormat="1">
      <c r="A560" s="849"/>
      <c r="AG560" s="849"/>
    </row>
    <row r="561" spans="1:33" s="848" customFormat="1">
      <c r="A561" s="849"/>
      <c r="AG561" s="849"/>
    </row>
    <row r="562" spans="1:33" s="848" customFormat="1">
      <c r="A562" s="849"/>
      <c r="AG562" s="849"/>
    </row>
    <row r="563" spans="1:33" s="848" customFormat="1">
      <c r="A563" s="849"/>
      <c r="AG563" s="849"/>
    </row>
    <row r="564" spans="1:33" s="848" customFormat="1">
      <c r="A564" s="849"/>
      <c r="AG564" s="849"/>
    </row>
    <row r="565" spans="1:33" s="848" customFormat="1">
      <c r="A565" s="849"/>
      <c r="AG565" s="849"/>
    </row>
    <row r="566" spans="1:33" s="848" customFormat="1">
      <c r="A566" s="849"/>
      <c r="AG566" s="849"/>
    </row>
    <row r="567" spans="1:33" s="848" customFormat="1">
      <c r="A567" s="849"/>
      <c r="AG567" s="849"/>
    </row>
    <row r="568" spans="1:33" s="848" customFormat="1">
      <c r="A568" s="849"/>
      <c r="AG568" s="849"/>
    </row>
    <row r="569" spans="1:33" s="848" customFormat="1">
      <c r="A569" s="849"/>
      <c r="AG569" s="849"/>
    </row>
    <row r="570" spans="1:33" s="848" customFormat="1">
      <c r="A570" s="849"/>
      <c r="AG570" s="849"/>
    </row>
    <row r="571" spans="1:33" s="848" customFormat="1">
      <c r="A571" s="849"/>
      <c r="AG571" s="849"/>
    </row>
    <row r="572" spans="1:33" s="848" customFormat="1">
      <c r="A572" s="849"/>
      <c r="AG572" s="849"/>
    </row>
    <row r="573" spans="1:33" s="848" customFormat="1">
      <c r="A573" s="849"/>
      <c r="AG573" s="849"/>
    </row>
    <row r="574" spans="1:33" s="848" customFormat="1">
      <c r="A574" s="849"/>
      <c r="AG574" s="849"/>
    </row>
    <row r="575" spans="1:33" s="848" customFormat="1">
      <c r="A575" s="849"/>
      <c r="AG575" s="849"/>
    </row>
    <row r="576" spans="1:33" s="848" customFormat="1">
      <c r="A576" s="849"/>
      <c r="AG576" s="849"/>
    </row>
    <row r="577" spans="1:33" s="848" customFormat="1">
      <c r="A577" s="849"/>
      <c r="AG577" s="849"/>
    </row>
    <row r="578" spans="1:33" s="848" customFormat="1">
      <c r="A578" s="849"/>
      <c r="AG578" s="849"/>
    </row>
    <row r="579" spans="1:33" s="848" customFormat="1">
      <c r="A579" s="849"/>
      <c r="AG579" s="849"/>
    </row>
    <row r="580" spans="1:33" s="848" customFormat="1">
      <c r="A580" s="849"/>
      <c r="AG580" s="849"/>
    </row>
    <row r="581" spans="1:33" s="848" customFormat="1">
      <c r="A581" s="849"/>
      <c r="AG581" s="849"/>
    </row>
    <row r="582" spans="1:33" s="848" customFormat="1">
      <c r="A582" s="849"/>
      <c r="AG582" s="849"/>
    </row>
    <row r="583" spans="1:33" s="848" customFormat="1">
      <c r="A583" s="849"/>
      <c r="AG583" s="849"/>
    </row>
    <row r="584" spans="1:33" s="848" customFormat="1">
      <c r="A584" s="849"/>
      <c r="AG584" s="849"/>
    </row>
    <row r="585" spans="1:33" s="848" customFormat="1">
      <c r="A585" s="849"/>
      <c r="AG585" s="849"/>
    </row>
    <row r="586" spans="1:33" s="848" customFormat="1">
      <c r="A586" s="849"/>
      <c r="AG586" s="849"/>
    </row>
    <row r="587" spans="1:33" s="848" customFormat="1">
      <c r="A587" s="849"/>
      <c r="AG587" s="849"/>
    </row>
    <row r="588" spans="1:33" s="848" customFormat="1">
      <c r="A588" s="849"/>
      <c r="AG588" s="849"/>
    </row>
    <row r="589" spans="1:33" s="848" customFormat="1">
      <c r="A589" s="849"/>
      <c r="AG589" s="849"/>
    </row>
    <row r="590" spans="1:33" s="848" customFormat="1">
      <c r="A590" s="849"/>
      <c r="AG590" s="849"/>
    </row>
    <row r="591" spans="1:33" s="848" customFormat="1">
      <c r="A591" s="849"/>
      <c r="AG591" s="849"/>
    </row>
    <row r="592" spans="1:33" s="848" customFormat="1">
      <c r="A592" s="849"/>
      <c r="AG592" s="849"/>
    </row>
    <row r="593" spans="1:33" s="848" customFormat="1">
      <c r="A593" s="849"/>
      <c r="AG593" s="849"/>
    </row>
    <row r="594" spans="1:33" s="848" customFormat="1">
      <c r="A594" s="849"/>
      <c r="AG594" s="849"/>
    </row>
    <row r="595" spans="1:33" s="848" customFormat="1">
      <c r="A595" s="849"/>
      <c r="AG595" s="849"/>
    </row>
    <row r="596" spans="1:33" s="848" customFormat="1">
      <c r="A596" s="849"/>
      <c r="AG596" s="849"/>
    </row>
    <row r="597" spans="1:33" s="848" customFormat="1">
      <c r="A597" s="849"/>
      <c r="AG597" s="849"/>
    </row>
    <row r="598" spans="1:33" s="848" customFormat="1">
      <c r="A598" s="849"/>
      <c r="AG598" s="849"/>
    </row>
    <row r="599" spans="1:33" s="848" customFormat="1">
      <c r="A599" s="849"/>
      <c r="AG599" s="849"/>
    </row>
    <row r="600" spans="1:33" s="848" customFormat="1">
      <c r="A600" s="849"/>
      <c r="AG600" s="849"/>
    </row>
    <row r="601" spans="1:33" s="848" customFormat="1">
      <c r="A601" s="849"/>
      <c r="AG601" s="849"/>
    </row>
    <row r="602" spans="1:33" s="848" customFormat="1">
      <c r="A602" s="849"/>
      <c r="AG602" s="849"/>
    </row>
    <row r="603" spans="1:33" s="848" customFormat="1">
      <c r="A603" s="849"/>
      <c r="AG603" s="849"/>
    </row>
    <row r="604" spans="1:33" s="848" customFormat="1">
      <c r="A604" s="849"/>
      <c r="AG604" s="849"/>
    </row>
    <row r="605" spans="1:33" s="848" customFormat="1">
      <c r="A605" s="849"/>
      <c r="AG605" s="849"/>
    </row>
    <row r="606" spans="1:33" s="848" customFormat="1">
      <c r="A606" s="849"/>
      <c r="AG606" s="849"/>
    </row>
    <row r="607" spans="1:33" s="848" customFormat="1">
      <c r="A607" s="849"/>
      <c r="AG607" s="849"/>
    </row>
    <row r="608" spans="1:33" s="848" customFormat="1">
      <c r="A608" s="849"/>
      <c r="AG608" s="849"/>
    </row>
    <row r="609" spans="1:33" s="848" customFormat="1">
      <c r="A609" s="849"/>
      <c r="AG609" s="849"/>
    </row>
    <row r="610" spans="1:33" s="848" customFormat="1">
      <c r="A610" s="849"/>
      <c r="AG610" s="849"/>
    </row>
    <row r="611" spans="1:33" s="848" customFormat="1">
      <c r="A611" s="849"/>
      <c r="AG611" s="849"/>
    </row>
    <row r="612" spans="1:33" s="848" customFormat="1">
      <c r="A612" s="849"/>
      <c r="AG612" s="849"/>
    </row>
    <row r="613" spans="1:33" s="848" customFormat="1">
      <c r="A613" s="849"/>
      <c r="AG613" s="849"/>
    </row>
    <row r="614" spans="1:33" s="848" customFormat="1">
      <c r="A614" s="849"/>
      <c r="AG614" s="849"/>
    </row>
    <row r="615" spans="1:33" s="848" customFormat="1">
      <c r="A615" s="849"/>
      <c r="AG615" s="849"/>
    </row>
    <row r="616" spans="1:33" s="848" customFormat="1">
      <c r="A616" s="849"/>
      <c r="AG616" s="849"/>
    </row>
    <row r="617" spans="1:33" s="848" customFormat="1">
      <c r="A617" s="849"/>
      <c r="AG617" s="849"/>
    </row>
    <row r="618" spans="1:33" s="848" customFormat="1">
      <c r="A618" s="849"/>
      <c r="AG618" s="849"/>
    </row>
    <row r="619" spans="1:33" s="848" customFormat="1">
      <c r="A619" s="849"/>
      <c r="AG619" s="849"/>
    </row>
    <row r="620" spans="1:33" s="848" customFormat="1">
      <c r="A620" s="849"/>
      <c r="AG620" s="849"/>
    </row>
    <row r="621" spans="1:33" s="848" customFormat="1">
      <c r="A621" s="849"/>
      <c r="AG621" s="849"/>
    </row>
    <row r="622" spans="1:33" s="848" customFormat="1">
      <c r="A622" s="849"/>
      <c r="AG622" s="849"/>
    </row>
    <row r="623" spans="1:33" s="848" customFormat="1">
      <c r="A623" s="849"/>
      <c r="AG623" s="849"/>
    </row>
    <row r="624" spans="1:33" s="848" customFormat="1">
      <c r="A624" s="849"/>
      <c r="AG624" s="849"/>
    </row>
    <row r="625" spans="1:33" s="848" customFormat="1">
      <c r="A625" s="849"/>
      <c r="AG625" s="849"/>
    </row>
    <row r="626" spans="1:33" s="848" customFormat="1">
      <c r="A626" s="849"/>
      <c r="AG626" s="849"/>
    </row>
    <row r="627" spans="1:33" s="848" customFormat="1">
      <c r="A627" s="849"/>
      <c r="AG627" s="849"/>
    </row>
    <row r="628" spans="1:33" s="848" customFormat="1">
      <c r="A628" s="849"/>
      <c r="AG628" s="849"/>
    </row>
    <row r="629" spans="1:33" s="848" customFormat="1">
      <c r="A629" s="849"/>
      <c r="AG629" s="849"/>
    </row>
    <row r="630" spans="1:33" s="848" customFormat="1">
      <c r="A630" s="849"/>
      <c r="AG630" s="849"/>
    </row>
    <row r="631" spans="1:33" s="848" customFormat="1">
      <c r="A631" s="849"/>
      <c r="AG631" s="849"/>
    </row>
    <row r="632" spans="1:33" s="848" customFormat="1">
      <c r="A632" s="849"/>
      <c r="AG632" s="849"/>
    </row>
    <row r="633" spans="1:33" s="848" customFormat="1">
      <c r="A633" s="849"/>
      <c r="AG633" s="849"/>
    </row>
    <row r="634" spans="1:33" s="848" customFormat="1">
      <c r="A634" s="849"/>
      <c r="AG634" s="849"/>
    </row>
    <row r="635" spans="1:33" s="848" customFormat="1">
      <c r="A635" s="849"/>
      <c r="AG635" s="849"/>
    </row>
    <row r="636" spans="1:33" s="848" customFormat="1">
      <c r="A636" s="849"/>
      <c r="AG636" s="849"/>
    </row>
    <row r="637" spans="1:33" s="848" customFormat="1">
      <c r="A637" s="849"/>
      <c r="AG637" s="849"/>
    </row>
    <row r="638" spans="1:33" s="848" customFormat="1">
      <c r="A638" s="849"/>
      <c r="AG638" s="849"/>
    </row>
    <row r="639" spans="1:33" s="848" customFormat="1">
      <c r="A639" s="849"/>
      <c r="AG639" s="849"/>
    </row>
    <row r="640" spans="1:33" s="848" customFormat="1">
      <c r="A640" s="849"/>
      <c r="AG640" s="849"/>
    </row>
    <row r="641" spans="1:33" s="848" customFormat="1">
      <c r="A641" s="849"/>
      <c r="AG641" s="849"/>
    </row>
    <row r="642" spans="1:33" s="848" customFormat="1">
      <c r="A642" s="849"/>
      <c r="AG642" s="849"/>
    </row>
    <row r="643" spans="1:33" s="848" customFormat="1">
      <c r="A643" s="849"/>
      <c r="AG643" s="849"/>
    </row>
    <row r="644" spans="1:33" s="848" customFormat="1">
      <c r="A644" s="849"/>
      <c r="AG644" s="849"/>
    </row>
    <row r="645" spans="1:33" s="848" customFormat="1">
      <c r="A645" s="849"/>
      <c r="AG645" s="849"/>
    </row>
    <row r="646" spans="1:33" s="848" customFormat="1">
      <c r="A646" s="849"/>
      <c r="AG646" s="849"/>
    </row>
    <row r="647" spans="1:33" s="848" customFormat="1">
      <c r="A647" s="849"/>
      <c r="AG647" s="849"/>
    </row>
    <row r="648" spans="1:33" s="848" customFormat="1">
      <c r="A648" s="849"/>
      <c r="AG648" s="849"/>
    </row>
    <row r="649" spans="1:33" s="848" customFormat="1">
      <c r="A649" s="849"/>
      <c r="AG649" s="849"/>
    </row>
    <row r="650" spans="1:33" s="848" customFormat="1">
      <c r="A650" s="849"/>
      <c r="AG650" s="849"/>
    </row>
    <row r="651" spans="1:33" s="848" customFormat="1">
      <c r="A651" s="849"/>
      <c r="AG651" s="849"/>
    </row>
    <row r="652" spans="1:33" s="848" customFormat="1">
      <c r="A652" s="849"/>
      <c r="AG652" s="849"/>
    </row>
    <row r="653" spans="1:33" s="848" customFormat="1">
      <c r="A653" s="849"/>
      <c r="AG653" s="849"/>
    </row>
    <row r="654" spans="1:33" s="848" customFormat="1">
      <c r="A654" s="849"/>
      <c r="AG654" s="849"/>
    </row>
    <row r="655" spans="1:33" s="848" customFormat="1">
      <c r="A655" s="849"/>
      <c r="AG655" s="849"/>
    </row>
    <row r="656" spans="1:33" s="848" customFormat="1">
      <c r="A656" s="849"/>
      <c r="AG656" s="849"/>
    </row>
    <row r="657" spans="1:33" s="848" customFormat="1">
      <c r="A657" s="849"/>
      <c r="AG657" s="849"/>
    </row>
    <row r="658" spans="1:33" s="848" customFormat="1">
      <c r="A658" s="849"/>
      <c r="AG658" s="849"/>
    </row>
    <row r="659" spans="1:33" s="848" customFormat="1">
      <c r="A659" s="849"/>
      <c r="AG659" s="849"/>
    </row>
    <row r="660" spans="1:33" s="848" customFormat="1">
      <c r="A660" s="849"/>
      <c r="AG660" s="849"/>
    </row>
    <row r="661" spans="1:33" s="848" customFormat="1">
      <c r="A661" s="849"/>
      <c r="AG661" s="849"/>
    </row>
    <row r="662" spans="1:33" s="848" customFormat="1">
      <c r="A662" s="849"/>
      <c r="AG662" s="849"/>
    </row>
    <row r="663" spans="1:33" s="848" customFormat="1">
      <c r="A663" s="849"/>
      <c r="AG663" s="849"/>
    </row>
    <row r="664" spans="1:33" s="848" customFormat="1">
      <c r="A664" s="849"/>
      <c r="AG664" s="849"/>
    </row>
    <row r="665" spans="1:33" s="848" customFormat="1">
      <c r="A665" s="849"/>
      <c r="AG665" s="849"/>
    </row>
    <row r="666" spans="1:33" s="848" customFormat="1">
      <c r="A666" s="849"/>
      <c r="AG666" s="849"/>
    </row>
    <row r="667" spans="1:33" s="848" customFormat="1">
      <c r="A667" s="849"/>
      <c r="AG667" s="849"/>
    </row>
    <row r="668" spans="1:33" s="848" customFormat="1">
      <c r="A668" s="849"/>
      <c r="AG668" s="849"/>
    </row>
    <row r="669" spans="1:33" s="848" customFormat="1">
      <c r="A669" s="849"/>
      <c r="AG669" s="849"/>
    </row>
    <row r="670" spans="1:33" s="848" customFormat="1">
      <c r="A670" s="849"/>
      <c r="AG670" s="849"/>
    </row>
    <row r="671" spans="1:33" s="848" customFormat="1">
      <c r="A671" s="849"/>
      <c r="AG671" s="849"/>
    </row>
    <row r="672" spans="1:33" s="848" customFormat="1">
      <c r="A672" s="849"/>
      <c r="AG672" s="849"/>
    </row>
    <row r="673" spans="1:33" s="848" customFormat="1">
      <c r="A673" s="849"/>
      <c r="AG673" s="849"/>
    </row>
    <row r="674" spans="1:33" s="848" customFormat="1">
      <c r="A674" s="849"/>
      <c r="AG674" s="849"/>
    </row>
    <row r="675" spans="1:33" s="848" customFormat="1">
      <c r="A675" s="849"/>
      <c r="AG675" s="849"/>
    </row>
    <row r="676" spans="1:33" s="848" customFormat="1">
      <c r="A676" s="849"/>
      <c r="AG676" s="849"/>
    </row>
    <row r="677" spans="1:33" s="848" customFormat="1">
      <c r="A677" s="849"/>
      <c r="AG677" s="849"/>
    </row>
    <row r="678" spans="1:33" s="848" customFormat="1">
      <c r="A678" s="849"/>
      <c r="AG678" s="849"/>
    </row>
    <row r="679" spans="1:33" s="848" customFormat="1">
      <c r="A679" s="849"/>
      <c r="AG679" s="849"/>
    </row>
    <row r="680" spans="1:33" s="848" customFormat="1">
      <c r="A680" s="849"/>
      <c r="AG680" s="849"/>
    </row>
    <row r="681" spans="1:33" s="848" customFormat="1">
      <c r="A681" s="849"/>
      <c r="AG681" s="849"/>
    </row>
    <row r="682" spans="1:33" s="848" customFormat="1">
      <c r="A682" s="849"/>
      <c r="AG682" s="849"/>
    </row>
    <row r="683" spans="1:33" s="848" customFormat="1">
      <c r="A683" s="849"/>
      <c r="AG683" s="849"/>
    </row>
    <row r="684" spans="1:33" s="848" customFormat="1">
      <c r="A684" s="849"/>
      <c r="AG684" s="849"/>
    </row>
    <row r="685" spans="1:33" s="848" customFormat="1">
      <c r="A685" s="849"/>
      <c r="AG685" s="849"/>
    </row>
    <row r="686" spans="1:33" s="848" customFormat="1">
      <c r="A686" s="849"/>
      <c r="AG686" s="849"/>
    </row>
    <row r="687" spans="1:33" s="848" customFormat="1">
      <c r="A687" s="849"/>
      <c r="AG687" s="849"/>
    </row>
    <row r="688" spans="1:33" s="848" customFormat="1">
      <c r="A688" s="849"/>
      <c r="AG688" s="849"/>
    </row>
    <row r="689" spans="1:33" s="848" customFormat="1">
      <c r="A689" s="849"/>
      <c r="AG689" s="849"/>
    </row>
    <row r="690" spans="1:33" s="848" customFormat="1">
      <c r="A690" s="849"/>
      <c r="AG690" s="849"/>
    </row>
    <row r="691" spans="1:33" s="848" customFormat="1">
      <c r="A691" s="849"/>
      <c r="AG691" s="849"/>
    </row>
    <row r="692" spans="1:33" s="848" customFormat="1">
      <c r="A692" s="849"/>
      <c r="AG692" s="849"/>
    </row>
    <row r="693" spans="1:33" s="848" customFormat="1">
      <c r="A693" s="849"/>
      <c r="AG693" s="849"/>
    </row>
    <row r="694" spans="1:33" s="848" customFormat="1">
      <c r="A694" s="849"/>
      <c r="AG694" s="849"/>
    </row>
    <row r="695" spans="1:33" s="848" customFormat="1">
      <c r="A695" s="849"/>
      <c r="AG695" s="849"/>
    </row>
    <row r="696" spans="1:33" s="848" customFormat="1">
      <c r="A696" s="849"/>
      <c r="AG696" s="849"/>
    </row>
    <row r="697" spans="1:33" s="848" customFormat="1">
      <c r="A697" s="849"/>
      <c r="AG697" s="849"/>
    </row>
    <row r="698" spans="1:33" s="848" customFormat="1">
      <c r="A698" s="849"/>
      <c r="AG698" s="849"/>
    </row>
    <row r="699" spans="1:33" s="848" customFormat="1">
      <c r="A699" s="849"/>
      <c r="AG699" s="849"/>
    </row>
    <row r="700" spans="1:33" s="848" customFormat="1">
      <c r="A700" s="849"/>
      <c r="AG700" s="849"/>
    </row>
    <row r="701" spans="1:33" s="848" customFormat="1">
      <c r="A701" s="849"/>
      <c r="AG701" s="849"/>
    </row>
    <row r="702" spans="1:33" s="848" customFormat="1">
      <c r="A702" s="849"/>
      <c r="AG702" s="849"/>
    </row>
    <row r="703" spans="1:33" s="848" customFormat="1">
      <c r="A703" s="849"/>
      <c r="AG703" s="849"/>
    </row>
    <row r="704" spans="1:33" s="848" customFormat="1">
      <c r="A704" s="849"/>
      <c r="AG704" s="849"/>
    </row>
    <row r="705" spans="1:33" s="848" customFormat="1">
      <c r="A705" s="849"/>
      <c r="AG705" s="849"/>
    </row>
    <row r="706" spans="1:33" s="848" customFormat="1">
      <c r="A706" s="849"/>
      <c r="AG706" s="849"/>
    </row>
    <row r="707" spans="1:33" s="848" customFormat="1">
      <c r="A707" s="849"/>
      <c r="AG707" s="849"/>
    </row>
    <row r="708" spans="1:33" s="848" customFormat="1">
      <c r="A708" s="849"/>
      <c r="AG708" s="849"/>
    </row>
    <row r="709" spans="1:33" s="848" customFormat="1">
      <c r="A709" s="849"/>
      <c r="AG709" s="849"/>
    </row>
    <row r="710" spans="1:33" s="848" customFormat="1">
      <c r="A710" s="849"/>
      <c r="AG710" s="849"/>
    </row>
    <row r="711" spans="1:33" s="848" customFormat="1">
      <c r="A711" s="849"/>
      <c r="AG711" s="849"/>
    </row>
    <row r="712" spans="1:33" s="848" customFormat="1">
      <c r="A712" s="849"/>
      <c r="AG712" s="849"/>
    </row>
    <row r="713" spans="1:33" s="848" customFormat="1">
      <c r="A713" s="849"/>
      <c r="AG713" s="849"/>
    </row>
    <row r="714" spans="1:33" s="848" customFormat="1">
      <c r="A714" s="849"/>
      <c r="AG714" s="849"/>
    </row>
    <row r="715" spans="1:33" s="848" customFormat="1">
      <c r="A715" s="849"/>
      <c r="AG715" s="849"/>
    </row>
    <row r="716" spans="1:33" s="848" customFormat="1">
      <c r="A716" s="849"/>
      <c r="AG716" s="849"/>
    </row>
    <row r="717" spans="1:33" s="848" customFormat="1">
      <c r="A717" s="849"/>
      <c r="AG717" s="849"/>
    </row>
    <row r="718" spans="1:33" s="848" customFormat="1">
      <c r="A718" s="849"/>
      <c r="AG718" s="849"/>
    </row>
    <row r="719" spans="1:33" s="848" customFormat="1">
      <c r="A719" s="849"/>
      <c r="AG719" s="849"/>
    </row>
    <row r="720" spans="1:33" s="848" customFormat="1">
      <c r="A720" s="849"/>
      <c r="AG720" s="849"/>
    </row>
    <row r="721" spans="1:33" s="848" customFormat="1">
      <c r="A721" s="849"/>
      <c r="AG721" s="849"/>
    </row>
    <row r="722" spans="1:33" s="848" customFormat="1">
      <c r="A722" s="849"/>
      <c r="AG722" s="849"/>
    </row>
    <row r="723" spans="1:33" s="848" customFormat="1">
      <c r="A723" s="849"/>
      <c r="AG723" s="849"/>
    </row>
    <row r="724" spans="1:33" s="848" customFormat="1">
      <c r="A724" s="849"/>
      <c r="AG724" s="849"/>
    </row>
    <row r="725" spans="1:33" s="848" customFormat="1">
      <c r="A725" s="849"/>
      <c r="AG725" s="849"/>
    </row>
    <row r="726" spans="1:33" s="848" customFormat="1">
      <c r="A726" s="849"/>
      <c r="AG726" s="849"/>
    </row>
    <row r="727" spans="1:33" s="848" customFormat="1">
      <c r="A727" s="849"/>
      <c r="AG727" s="849"/>
    </row>
    <row r="728" spans="1:33" s="848" customFormat="1">
      <c r="A728" s="849"/>
      <c r="AG728" s="849"/>
    </row>
    <row r="729" spans="1:33" s="848" customFormat="1">
      <c r="A729" s="849"/>
      <c r="AG729" s="849"/>
    </row>
    <row r="730" spans="1:33" s="848" customFormat="1">
      <c r="A730" s="849"/>
      <c r="AG730" s="849"/>
    </row>
    <row r="731" spans="1:33" s="848" customFormat="1">
      <c r="A731" s="849"/>
      <c r="AG731" s="849"/>
    </row>
    <row r="732" spans="1:33" s="848" customFormat="1">
      <c r="A732" s="849"/>
      <c r="AG732" s="849"/>
    </row>
    <row r="733" spans="1:33" s="848" customFormat="1">
      <c r="A733" s="849"/>
      <c r="AG733" s="849"/>
    </row>
    <row r="734" spans="1:33" s="848" customFormat="1">
      <c r="A734" s="849"/>
      <c r="AG734" s="849"/>
    </row>
    <row r="735" spans="1:33" s="848" customFormat="1">
      <c r="A735" s="849"/>
      <c r="AG735" s="849"/>
    </row>
    <row r="736" spans="1:33" s="848" customFormat="1">
      <c r="A736" s="849"/>
      <c r="AG736" s="849"/>
    </row>
    <row r="737" spans="1:33" s="848" customFormat="1">
      <c r="A737" s="849"/>
      <c r="AG737" s="849"/>
    </row>
    <row r="738" spans="1:33" s="848" customFormat="1">
      <c r="A738" s="849"/>
      <c r="AG738" s="849"/>
    </row>
    <row r="739" spans="1:33" s="848" customFormat="1">
      <c r="A739" s="849"/>
      <c r="AG739" s="849"/>
    </row>
    <row r="740" spans="1:33" s="848" customFormat="1">
      <c r="A740" s="849"/>
      <c r="AG740" s="849"/>
    </row>
    <row r="741" spans="1:33" s="848" customFormat="1">
      <c r="A741" s="849"/>
      <c r="AG741" s="849"/>
    </row>
    <row r="742" spans="1:33" s="848" customFormat="1">
      <c r="A742" s="849"/>
      <c r="AG742" s="849"/>
    </row>
    <row r="743" spans="1:33" s="848" customFormat="1">
      <c r="A743" s="849"/>
      <c r="AG743" s="849"/>
    </row>
    <row r="744" spans="1:33" s="848" customFormat="1">
      <c r="A744" s="849"/>
      <c r="AG744" s="849"/>
    </row>
    <row r="745" spans="1:33" s="848" customFormat="1">
      <c r="A745" s="849"/>
      <c r="AG745" s="849"/>
    </row>
    <row r="746" spans="1:33" s="848" customFormat="1">
      <c r="A746" s="849"/>
      <c r="AG746" s="849"/>
    </row>
    <row r="747" spans="1:33" s="848" customFormat="1">
      <c r="A747" s="849"/>
      <c r="AG747" s="849"/>
    </row>
    <row r="748" spans="1:33" s="848" customFormat="1">
      <c r="A748" s="849"/>
      <c r="AG748" s="849"/>
    </row>
    <row r="749" spans="1:33" s="848" customFormat="1">
      <c r="A749" s="849"/>
      <c r="AG749" s="849"/>
    </row>
    <row r="750" spans="1:33" s="848" customFormat="1">
      <c r="A750" s="849"/>
      <c r="AG750" s="849"/>
    </row>
    <row r="751" spans="1:33" s="848" customFormat="1">
      <c r="A751" s="849"/>
      <c r="AG751" s="849"/>
    </row>
    <row r="752" spans="1:33" s="848" customFormat="1">
      <c r="A752" s="849"/>
      <c r="AG752" s="849"/>
    </row>
    <row r="753" spans="1:33" s="848" customFormat="1">
      <c r="A753" s="849"/>
      <c r="AG753" s="849"/>
    </row>
    <row r="754" spans="1:33" s="848" customFormat="1">
      <c r="A754" s="849"/>
      <c r="AG754" s="849"/>
    </row>
    <row r="755" spans="1:33" s="848" customFormat="1">
      <c r="A755" s="849"/>
      <c r="AG755" s="849"/>
    </row>
    <row r="756" spans="1:33" s="848" customFormat="1">
      <c r="A756" s="849"/>
      <c r="AG756" s="849"/>
    </row>
    <row r="757" spans="1:33" s="848" customFormat="1">
      <c r="A757" s="849"/>
      <c r="AG757" s="849"/>
    </row>
    <row r="758" spans="1:33" s="848" customFormat="1">
      <c r="A758" s="849"/>
      <c r="AG758" s="849"/>
    </row>
    <row r="759" spans="1:33" s="848" customFormat="1">
      <c r="A759" s="849"/>
      <c r="AG759" s="849"/>
    </row>
    <row r="760" spans="1:33" s="848" customFormat="1">
      <c r="A760" s="849"/>
      <c r="AG760" s="849"/>
    </row>
    <row r="761" spans="1:33" s="848" customFormat="1">
      <c r="A761" s="849"/>
      <c r="AG761" s="849"/>
    </row>
    <row r="762" spans="1:33" s="848" customFormat="1">
      <c r="A762" s="849"/>
      <c r="AG762" s="849"/>
    </row>
    <row r="763" spans="1:33" s="848" customFormat="1">
      <c r="A763" s="849"/>
      <c r="AG763" s="849"/>
    </row>
    <row r="764" spans="1:33" s="848" customFormat="1">
      <c r="A764" s="849"/>
      <c r="AG764" s="849"/>
    </row>
    <row r="765" spans="1:33" s="848" customFormat="1">
      <c r="A765" s="849"/>
      <c r="AG765" s="849"/>
    </row>
    <row r="766" spans="1:33" s="848" customFormat="1">
      <c r="A766" s="849"/>
      <c r="AG766" s="849"/>
    </row>
    <row r="767" spans="1:33" s="848" customFormat="1">
      <c r="A767" s="849"/>
      <c r="AG767" s="849"/>
    </row>
    <row r="768" spans="1:33" s="848" customFormat="1">
      <c r="A768" s="849"/>
      <c r="AG768" s="849"/>
    </row>
    <row r="769" spans="1:34" s="848" customFormat="1">
      <c r="A769" s="849"/>
      <c r="AG769" s="849"/>
    </row>
    <row r="770" spans="1:34" s="848" customFormat="1">
      <c r="A770" s="849"/>
      <c r="AG770" s="849"/>
    </row>
    <row r="771" spans="1:34" s="848" customFormat="1">
      <c r="A771" s="849"/>
      <c r="AG771" s="849"/>
    </row>
    <row r="772" spans="1:34" s="848" customFormat="1">
      <c r="A772" s="849"/>
      <c r="AG772" s="849"/>
    </row>
    <row r="773" spans="1:34" s="848" customFormat="1">
      <c r="A773" s="849"/>
      <c r="AG773" s="849"/>
    </row>
    <row r="774" spans="1:34" s="848" customFormat="1">
      <c r="A774" s="849"/>
      <c r="AG774" s="849"/>
    </row>
    <row r="775" spans="1:34" s="848" customFormat="1">
      <c r="A775" s="849"/>
      <c r="AG775" s="849"/>
    </row>
    <row r="776" spans="1:34" s="816" customFormat="1">
      <c r="A776" s="935"/>
      <c r="B776" s="424"/>
      <c r="C776" s="424"/>
      <c r="D776" s="848"/>
      <c r="E776" s="848"/>
      <c r="F776" s="848"/>
      <c r="M776" s="424"/>
      <c r="N776" s="424"/>
      <c r="O776" s="424"/>
      <c r="P776" s="424"/>
      <c r="Q776" s="424"/>
      <c r="R776" s="424"/>
      <c r="S776" s="424"/>
      <c r="T776" s="424"/>
      <c r="U776" s="424"/>
      <c r="V776" s="424"/>
      <c r="W776" s="424"/>
      <c r="X776" s="424"/>
      <c r="Y776" s="424"/>
      <c r="Z776" s="424"/>
      <c r="AA776" s="424"/>
      <c r="AB776" s="424"/>
      <c r="AC776" s="424"/>
      <c r="AD776" s="424"/>
      <c r="AE776" s="424"/>
      <c r="AF776" s="424"/>
      <c r="AG776" s="436"/>
      <c r="AH776" s="424"/>
    </row>
  </sheetData>
  <mergeCells count="3">
    <mergeCell ref="E9:P9"/>
    <mergeCell ref="Q9:AB9"/>
    <mergeCell ref="AD9:AF9"/>
  </mergeCells>
  <hyperlinks>
    <hyperlink ref="P1" location="Index!A1" display="Return to Index" xr:uid="{00000000-0004-0000-0600-000000000000}"/>
  </hyperlinks>
  <printOptions horizontalCentered="1"/>
  <pageMargins left="0.25" right="0.25" top="0.5" bottom="0.5" header="0.5" footer="0.5"/>
  <pageSetup scale="30" orientation="landscape" horizontalDpi="1200" verticalDpi="1200" r:id="rId1"/>
  <headerFooter alignWithMargins="0">
    <oddFooter>&amp;L&amp;8Planning &amp; Accountability&amp;R&amp;8&amp;D</oddFooter>
  </headerFooter>
  <rowBreaks count="1" manualBreakCount="1">
    <brk id="22" max="13" man="1"/>
  </rowBreaks>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7" tint="0.39997558519241921"/>
  </sheetPr>
  <dimension ref="A1:V773"/>
  <sheetViews>
    <sheetView showGridLines="0" zoomScale="85" zoomScaleNormal="85" workbookViewId="0">
      <pane xSplit="5" ySplit="10" topLeftCell="F11" activePane="bottomRight" state="frozen"/>
      <selection activeCell="I90" sqref="I90"/>
      <selection pane="topRight" activeCell="I90" sqref="I90"/>
      <selection pane="bottomLeft" activeCell="I90" sqref="I90"/>
      <selection pane="bottomRight" activeCell="I90" sqref="I90"/>
    </sheetView>
  </sheetViews>
  <sheetFormatPr defaultColWidth="9.109375" defaultRowHeight="13.2"/>
  <cols>
    <col min="1" max="1" width="6.88671875" style="424" customWidth="1"/>
    <col min="2" max="2" width="7.88671875" style="436" customWidth="1"/>
    <col min="3" max="3" width="9.109375" style="424" customWidth="1"/>
    <col min="4" max="4" width="6.6640625" style="424" customWidth="1"/>
    <col min="5" max="5" width="32.109375" style="424" customWidth="1"/>
    <col min="6" max="6" width="9.5546875" style="424" customWidth="1"/>
    <col min="7" max="7" width="9.6640625" style="816" customWidth="1"/>
    <col min="8" max="8" width="11.109375" style="424" customWidth="1"/>
    <col min="9" max="9" width="10.5546875" style="816" customWidth="1"/>
    <col min="10" max="10" width="10.44140625" style="816" customWidth="1"/>
    <col min="11" max="11" width="12.33203125" style="816" customWidth="1"/>
    <col min="12" max="12" width="10" style="424" customWidth="1"/>
    <col min="13" max="13" width="12.33203125" style="816" customWidth="1"/>
    <col min="14" max="14" width="12.88671875" style="424" customWidth="1"/>
    <col min="15" max="15" width="11.109375" style="424" customWidth="1"/>
    <col min="16" max="16" width="9.109375" style="424" customWidth="1"/>
    <col min="17" max="17" width="15.109375" style="424" customWidth="1"/>
    <col min="18" max="18" width="13.33203125" style="424" customWidth="1"/>
    <col min="19" max="19" width="4.88671875" style="424" customWidth="1"/>
    <col min="20" max="20" width="20.109375" style="424" customWidth="1"/>
    <col min="21" max="21" width="16.44140625" style="424" customWidth="1"/>
    <col min="22" max="22" width="26" style="424" customWidth="1"/>
    <col min="23" max="16384" width="9.109375" style="424"/>
  </cols>
  <sheetData>
    <row r="1" spans="1:22" ht="13.8" thickBot="1">
      <c r="B1" s="436" t="s">
        <v>1129</v>
      </c>
      <c r="G1" s="848"/>
      <c r="H1" s="827" t="s">
        <v>640</v>
      </c>
      <c r="I1" s="848"/>
      <c r="J1" s="623"/>
      <c r="K1" s="1004"/>
      <c r="M1" s="848"/>
      <c r="N1" s="426" t="s">
        <v>1079</v>
      </c>
      <c r="O1" s="848"/>
      <c r="P1" s="848"/>
    </row>
    <row r="2" spans="1:22">
      <c r="G2" s="848"/>
      <c r="H2" s="827" t="s">
        <v>1615</v>
      </c>
      <c r="I2" s="848"/>
      <c r="J2" s="848"/>
      <c r="K2" s="848"/>
      <c r="L2" s="848"/>
      <c r="M2" s="848"/>
      <c r="N2" s="848"/>
      <c r="O2" s="848"/>
      <c r="P2" s="848"/>
    </row>
    <row r="3" spans="1:22">
      <c r="G3" s="848"/>
      <c r="H3" s="851">
        <v>45054</v>
      </c>
      <c r="I3" s="848"/>
      <c r="J3" s="848"/>
      <c r="K3" s="848"/>
      <c r="L3" s="848"/>
      <c r="M3" s="848"/>
      <c r="N3" s="848"/>
      <c r="O3" s="848"/>
      <c r="P3" s="848"/>
    </row>
    <row r="4" spans="1:22">
      <c r="B4" s="850" t="s">
        <v>641</v>
      </c>
      <c r="G4" s="848"/>
      <c r="I4" s="827"/>
      <c r="J4" s="848"/>
      <c r="K4" s="848"/>
      <c r="L4" s="848"/>
      <c r="M4" s="848"/>
      <c r="N4" s="848"/>
      <c r="O4" s="848"/>
      <c r="P4" s="848"/>
    </row>
    <row r="5" spans="1:22">
      <c r="B5" s="424"/>
      <c r="C5" s="850"/>
      <c r="G5" s="848"/>
      <c r="I5" s="827"/>
      <c r="J5" s="848"/>
      <c r="K5" s="848"/>
      <c r="L5" s="848"/>
      <c r="M5" s="848"/>
      <c r="N5" s="848"/>
      <c r="O5" s="848"/>
      <c r="P5" s="848"/>
    </row>
    <row r="6" spans="1:22">
      <c r="B6" s="424"/>
      <c r="C6" s="850"/>
      <c r="G6" s="848"/>
      <c r="I6" s="827"/>
      <c r="J6" s="848"/>
      <c r="K6" s="848"/>
      <c r="L6" s="848"/>
      <c r="M6" s="848"/>
      <c r="N6" s="848"/>
      <c r="O6" s="848"/>
      <c r="P6" s="848"/>
      <c r="Q6" s="436" t="s">
        <v>1614</v>
      </c>
    </row>
    <row r="7" spans="1:22">
      <c r="B7" s="424"/>
      <c r="C7" s="1005" t="s">
        <v>1024</v>
      </c>
      <c r="G7" s="848"/>
      <c r="I7" s="827"/>
      <c r="J7" s="848"/>
      <c r="K7" s="848"/>
      <c r="L7" s="848"/>
      <c r="M7" s="848"/>
      <c r="N7" s="848"/>
      <c r="O7" s="848"/>
      <c r="P7" s="848"/>
      <c r="Q7" s="1274" t="s">
        <v>1287</v>
      </c>
      <c r="R7" s="1275"/>
    </row>
    <row r="8" spans="1:22">
      <c r="C8" s="1005" t="s">
        <v>1025</v>
      </c>
      <c r="G8" s="848"/>
      <c r="I8" s="827"/>
      <c r="J8" s="848"/>
      <c r="K8" s="848"/>
      <c r="L8" s="848"/>
      <c r="M8" s="848"/>
      <c r="N8" s="848"/>
      <c r="O8" s="848"/>
      <c r="P8" s="848"/>
    </row>
    <row r="9" spans="1:22" ht="15.75" customHeight="1">
      <c r="C9" s="1005" t="s">
        <v>1026</v>
      </c>
      <c r="D9" s="424">
        <v>2022</v>
      </c>
      <c r="F9" s="1271" t="s">
        <v>642</v>
      </c>
      <c r="G9" s="1272"/>
      <c r="H9" s="1272"/>
      <c r="I9" s="1272"/>
      <c r="J9" s="1272"/>
      <c r="K9" s="1272"/>
      <c r="L9" s="1271" t="s">
        <v>643</v>
      </c>
      <c r="M9" s="1272"/>
      <c r="N9" s="1272"/>
      <c r="O9" s="1272"/>
      <c r="P9" s="1273"/>
      <c r="Q9" s="1271" t="s">
        <v>644</v>
      </c>
      <c r="R9" s="1273"/>
      <c r="T9" s="1271" t="s">
        <v>645</v>
      </c>
      <c r="U9" s="1272"/>
      <c r="V9" s="1273"/>
    </row>
    <row r="10" spans="1:22" s="734" customFormat="1" ht="51.75" customHeight="1">
      <c r="A10" s="855" t="s">
        <v>1023</v>
      </c>
      <c r="B10" s="855" t="s">
        <v>646</v>
      </c>
      <c r="C10" s="856" t="s">
        <v>102</v>
      </c>
      <c r="D10" s="856" t="s">
        <v>103</v>
      </c>
      <c r="E10" s="856"/>
      <c r="F10" s="1006" t="s">
        <v>181</v>
      </c>
      <c r="G10" s="1006" t="s">
        <v>84</v>
      </c>
      <c r="H10" s="1006" t="s">
        <v>647</v>
      </c>
      <c r="I10" s="1006" t="s">
        <v>648</v>
      </c>
      <c r="J10" s="1006" t="s">
        <v>649</v>
      </c>
      <c r="K10" s="1006" t="s">
        <v>650</v>
      </c>
      <c r="L10" s="1007" t="s">
        <v>651</v>
      </c>
      <c r="M10" s="619" t="s">
        <v>652</v>
      </c>
      <c r="N10" s="619" t="s">
        <v>653</v>
      </c>
      <c r="O10" s="1008" t="s">
        <v>1303</v>
      </c>
      <c r="P10" s="1008" t="s">
        <v>347</v>
      </c>
      <c r="Q10" s="1006" t="s">
        <v>655</v>
      </c>
      <c r="R10" s="1009" t="s">
        <v>656</v>
      </c>
      <c r="T10" s="1010" t="s">
        <v>221</v>
      </c>
      <c r="U10" s="1011" t="s">
        <v>618</v>
      </c>
      <c r="V10" s="1010" t="s">
        <v>619</v>
      </c>
    </row>
    <row r="11" spans="1:22" ht="12.75" customHeight="1">
      <c r="A11" s="424">
        <v>490</v>
      </c>
      <c r="C11" s="1012">
        <v>36273</v>
      </c>
      <c r="D11" s="436">
        <f>$D$9</f>
        <v>2022</v>
      </c>
      <c r="E11" s="424" t="s">
        <v>94</v>
      </c>
      <c r="F11" s="443">
        <f>'LIT Sum'!$C$6</f>
        <v>2971.26</v>
      </c>
      <c r="G11" s="1013">
        <f>'LIT Sum'!$J$33</f>
        <v>15558</v>
      </c>
      <c r="H11" s="1013">
        <f>'LIT Sum'!$J$20</f>
        <v>1513</v>
      </c>
      <c r="I11" s="1013">
        <f>'LIT Sum'!$J$15</f>
        <v>8648</v>
      </c>
      <c r="J11" s="1013">
        <f>'LIT Sum'!$J$23</f>
        <v>4039</v>
      </c>
      <c r="K11" s="1013">
        <f>'LIT Sum'!$J$32</f>
        <v>1358</v>
      </c>
      <c r="L11" s="1014">
        <f>'LIT Sum'!$K$49</f>
        <v>12402.79</v>
      </c>
      <c r="M11" s="1013">
        <f>'LIT Sum'!$L$49</f>
        <v>5473.49</v>
      </c>
      <c r="N11" s="1014">
        <f>'LIT Sum'!$M$49</f>
        <v>3230.29</v>
      </c>
      <c r="O11" s="633">
        <f>'LIT Sum'!$N$49</f>
        <v>2453.69</v>
      </c>
      <c r="P11" s="633">
        <f>'LIT Sum'!$O$49</f>
        <v>1245.32</v>
      </c>
      <c r="Q11" s="1015">
        <v>0</v>
      </c>
      <c r="R11" s="1015">
        <v>0</v>
      </c>
      <c r="T11" s="939" t="str">
        <f>'LIT FGD'!$O$92</f>
        <v>Alicia Placette</v>
      </c>
      <c r="U11" s="939" t="str">
        <f>'LIT FGD'!$Q$92</f>
        <v>409.839.2025</v>
      </c>
      <c r="V11" s="939" t="str">
        <f>'LIT FGD'!$T$92</f>
        <v>aaplacette@lit.edu</v>
      </c>
    </row>
    <row r="12" spans="1:22">
      <c r="A12" s="424">
        <v>500</v>
      </c>
      <c r="C12" s="1012">
        <v>23582</v>
      </c>
      <c r="D12" s="436">
        <f t="shared" ref="D12:D19" si="0">$D$9</f>
        <v>2022</v>
      </c>
      <c r="E12" s="424" t="s">
        <v>96</v>
      </c>
      <c r="F12" s="443">
        <f>'LSCO Sum'!$C$6</f>
        <v>1526.43</v>
      </c>
      <c r="G12" s="1016">
        <f>'LSCO Sum'!$J$33</f>
        <v>22271</v>
      </c>
      <c r="H12" s="1016">
        <f>'LSCO Sum'!$J$20</f>
        <v>2656</v>
      </c>
      <c r="I12" s="1016">
        <f>'LSCO Sum'!$J$15</f>
        <v>11578</v>
      </c>
      <c r="J12" s="1016">
        <f>'LSCO Sum'!$J$23</f>
        <v>6231</v>
      </c>
      <c r="K12" s="1016">
        <f>'LSCO Sum'!$J$32</f>
        <v>1806</v>
      </c>
      <c r="L12" s="1017">
        <f>'LSCO Sum'!$K$49</f>
        <v>18503.54</v>
      </c>
      <c r="M12" s="1016">
        <f>'LSCO Sum'!$L$49</f>
        <v>6408.28</v>
      </c>
      <c r="N12" s="1017">
        <f>'LSCO Sum'!$M$49</f>
        <v>6133.28</v>
      </c>
      <c r="O12" s="434">
        <f>'LSCO Sum'!$N$49</f>
        <v>3742.11</v>
      </c>
      <c r="P12" s="434">
        <f>'LSCO Sum'!$O$49</f>
        <v>2219.87</v>
      </c>
      <c r="Q12" s="1018">
        <v>0</v>
      </c>
      <c r="R12" s="1018">
        <v>0</v>
      </c>
      <c r="T12" s="939" t="str">
        <f>'LSCO FGD'!$O$92</f>
        <v>Jamie Oltz</v>
      </c>
      <c r="U12" s="939" t="str">
        <f>'LSCO FGD'!$Q$92</f>
        <v>409-882-3356</v>
      </c>
      <c r="V12" s="939" t="str">
        <f>'LSCO FGD'!$T$92</f>
        <v>Jamie.Oltz@lsco.edu</v>
      </c>
    </row>
    <row r="13" spans="1:22">
      <c r="A13" s="424">
        <v>510</v>
      </c>
      <c r="C13" s="1012">
        <v>23485</v>
      </c>
      <c r="D13" s="436">
        <f t="shared" si="0"/>
        <v>2022</v>
      </c>
      <c r="E13" s="424" t="s">
        <v>109</v>
      </c>
      <c r="F13" s="443">
        <f>'LSCPA Sum'!$C$6</f>
        <v>1628.81</v>
      </c>
      <c r="G13" s="1016">
        <f>'LSCPA Sum'!$J$33</f>
        <v>25172</v>
      </c>
      <c r="H13" s="1016">
        <f>'LSCPA Sum'!$J$20</f>
        <v>2589</v>
      </c>
      <c r="I13" s="1016">
        <f>'LSCPA Sum'!$J$15</f>
        <v>12369</v>
      </c>
      <c r="J13" s="1016">
        <f>'LSCPA Sum'!$J$23</f>
        <v>7891</v>
      </c>
      <c r="K13" s="1016">
        <f>'LSCPA Sum'!$J$32</f>
        <v>2323</v>
      </c>
      <c r="L13" s="1017">
        <f>'LSCPA Sum'!$K$49</f>
        <v>22102.13</v>
      </c>
      <c r="M13" s="1016">
        <f>'LSCPA Sum'!$L$49</f>
        <v>8068.37</v>
      </c>
      <c r="N13" s="1017">
        <f>'LSCPA Sum'!$M$49</f>
        <v>5323.16</v>
      </c>
      <c r="O13" s="633">
        <f>'LSCPA Sum'!$N$49</f>
        <v>4929.99</v>
      </c>
      <c r="P13" s="633">
        <f>'LSCPA Sum'!$O$49</f>
        <v>3780.62</v>
      </c>
      <c r="Q13" s="1018">
        <v>0</v>
      </c>
      <c r="R13" s="1018">
        <v>0</v>
      </c>
      <c r="T13" s="939" t="str">
        <f>'LSCPA FGD'!$O$92</f>
        <v>Shelley Cowart</v>
      </c>
      <c r="U13" s="939" t="str">
        <f>'LSCPA FGD'!$Q$92</f>
        <v>(409)984-6137</v>
      </c>
      <c r="V13" s="939" t="str">
        <f>'LSCPA FGD'!$T$92</f>
        <v>cowartsr@lamarpa.edu</v>
      </c>
    </row>
    <row r="14" spans="1:22">
      <c r="A14" s="424">
        <v>520</v>
      </c>
      <c r="C14" s="1012">
        <v>9225</v>
      </c>
      <c r="D14" s="436">
        <f t="shared" si="0"/>
        <v>2022</v>
      </c>
      <c r="E14" s="424" t="s">
        <v>1146</v>
      </c>
      <c r="F14" s="443">
        <f>'TSTCH Sum'!$C$6</f>
        <v>2227.89</v>
      </c>
      <c r="G14" s="1016">
        <f>'TSTCH Sum'!$J$33</f>
        <v>23276</v>
      </c>
      <c r="H14" s="1016">
        <f>'TSTCH Sum'!$J$20</f>
        <v>3638</v>
      </c>
      <c r="I14" s="1016">
        <f>'TSTCH Sum'!$J$15</f>
        <v>14951</v>
      </c>
      <c r="J14" s="1016">
        <f>'TSTCH Sum'!$J$23</f>
        <v>3432</v>
      </c>
      <c r="K14" s="1016">
        <f>'TSTCH Sum'!$J$32</f>
        <v>1255</v>
      </c>
      <c r="L14" s="1017">
        <f>'TSTCH Sum'!$K$49</f>
        <v>20125.830000000002</v>
      </c>
      <c r="M14" s="1016">
        <f>'TSTCH Sum'!$L$49</f>
        <v>11041.53</v>
      </c>
      <c r="N14" s="1017">
        <f>'TSTCH Sum'!$M$49</f>
        <v>4499.72</v>
      </c>
      <c r="O14" s="434">
        <f>'TSTCH Sum'!$N$49</f>
        <v>3982.84</v>
      </c>
      <c r="P14" s="434">
        <f>'TSTCH Sum'!$O$49</f>
        <v>601.75</v>
      </c>
      <c r="Q14" s="1018">
        <v>0</v>
      </c>
      <c r="R14" s="1018">
        <v>0</v>
      </c>
      <c r="T14" s="939" t="str">
        <f>'TSTCH FGD'!$O$92</f>
        <v>Anju Motwani</v>
      </c>
      <c r="U14" s="939" t="str">
        <f>'TSTCH FGD'!$Q$92</f>
        <v>352-871-1084</v>
      </c>
      <c r="V14" s="939" t="str">
        <f>'TSTCH FGD'!$T$92</f>
        <v>anju.motwani@tstc.edu</v>
      </c>
    </row>
    <row r="15" spans="1:22">
      <c r="A15" s="424">
        <v>530</v>
      </c>
      <c r="C15" s="1012">
        <v>9932</v>
      </c>
      <c r="D15" s="436">
        <f t="shared" si="0"/>
        <v>2022</v>
      </c>
      <c r="E15" s="424" t="s">
        <v>1301</v>
      </c>
      <c r="F15" s="839">
        <f>'TSTCWT Sum'!$C$6</f>
        <v>755.61</v>
      </c>
      <c r="G15" s="1019">
        <f>'TSTCWT Sum'!$J$33</f>
        <v>38586</v>
      </c>
      <c r="H15" s="1019">
        <f>'TSTCWT Sum'!$J$20</f>
        <v>3701</v>
      </c>
      <c r="I15" s="1019">
        <f>'TSTCWT Sum'!$J$15</f>
        <v>26608</v>
      </c>
      <c r="J15" s="1019">
        <f>'TSTCWT Sum'!$J$23</f>
        <v>6538</v>
      </c>
      <c r="K15" s="1019">
        <f>'TSTCWT Sum'!$J$32</f>
        <v>1739</v>
      </c>
      <c r="L15" s="1020">
        <f>'TSTCWT Sum'!$K$49</f>
        <v>35257.300000000003</v>
      </c>
      <c r="M15" s="1019">
        <f>'TSTCWT Sum'!$L$49</f>
        <v>18298.79</v>
      </c>
      <c r="N15" s="1020">
        <f>'TSTCWT Sum'!$M$49</f>
        <v>7297.02</v>
      </c>
      <c r="O15" s="434">
        <f>'TSTCWT Sum'!$N$49</f>
        <v>7692.26</v>
      </c>
      <c r="P15" s="434">
        <f>'TSTCWT Sum'!$O$49</f>
        <v>1969.22</v>
      </c>
      <c r="Q15" s="1018">
        <v>0</v>
      </c>
      <c r="R15" s="1018">
        <v>0</v>
      </c>
      <c r="T15" s="939" t="str">
        <f>'TSTCWT FGD'!$O$92</f>
        <v>Anju Motwani</v>
      </c>
      <c r="U15" s="939" t="str">
        <f>'TSTCWT FGD'!$Q$92</f>
        <v>352-871-1084</v>
      </c>
      <c r="V15" s="939" t="str">
        <f>'TSTCWT FGD'!$T$92</f>
        <v>anju.motwani@tstc.edu</v>
      </c>
    </row>
    <row r="16" spans="1:22">
      <c r="A16" s="424">
        <v>540</v>
      </c>
      <c r="C16" s="1012">
        <v>33965</v>
      </c>
      <c r="D16" s="436">
        <f t="shared" si="0"/>
        <v>2022</v>
      </c>
      <c r="E16" s="424" t="s">
        <v>1147</v>
      </c>
      <c r="F16" s="443">
        <f>'TSTCM Sum'!$C$6</f>
        <v>449.61</v>
      </c>
      <c r="G16" s="1016">
        <f>'TSTCM Sum'!$J$33</f>
        <v>27876</v>
      </c>
      <c r="H16" s="1016">
        <f>'TSTCM Sum'!$J$20</f>
        <v>4769</v>
      </c>
      <c r="I16" s="1016">
        <f>'TSTCM Sum'!$J$15</f>
        <v>16376</v>
      </c>
      <c r="J16" s="1016">
        <f>'TSTCM Sum'!$J$23</f>
        <v>6199</v>
      </c>
      <c r="K16" s="1016">
        <f>'TSTCM Sum'!$J$32</f>
        <v>532</v>
      </c>
      <c r="L16" s="1017">
        <f>'TSTCM Sum'!$K$49</f>
        <v>24945.13</v>
      </c>
      <c r="M16" s="1016">
        <f>'TSTCM Sum'!$L$49</f>
        <v>12033.63</v>
      </c>
      <c r="N16" s="1017">
        <f>'TSTCM Sum'!$M$49</f>
        <v>6876.16</v>
      </c>
      <c r="O16" s="434">
        <f>'TSTCM Sum'!$N$49</f>
        <v>4994.1499999999996</v>
      </c>
      <c r="P16" s="434">
        <f>'TSTCM Sum'!$O$49</f>
        <v>1041.18</v>
      </c>
      <c r="Q16" s="1018">
        <v>0</v>
      </c>
      <c r="R16" s="1018">
        <v>0</v>
      </c>
      <c r="T16" s="939" t="str">
        <f>'TSTCM FGD'!$O$92</f>
        <v>Anju Motwani</v>
      </c>
      <c r="U16" s="939" t="str">
        <f>'TSTCM FGD'!$Q$92</f>
        <v>352-871-1084</v>
      </c>
      <c r="V16" s="939" t="str">
        <f>'TSTCM FGD'!$T$92</f>
        <v>anju.motwani@tstc.edu</v>
      </c>
    </row>
    <row r="17" spans="1:22">
      <c r="A17" s="424">
        <v>550</v>
      </c>
      <c r="C17" s="1012">
        <v>3634</v>
      </c>
      <c r="D17" s="436">
        <f t="shared" si="0"/>
        <v>2022</v>
      </c>
      <c r="E17" s="424" t="s">
        <v>1149</v>
      </c>
      <c r="F17" s="443">
        <f>'TSTCW Sum'!$C$6</f>
        <v>3962.03</v>
      </c>
      <c r="G17" s="1016">
        <f>'TSTCW Sum'!$J$33</f>
        <v>30458</v>
      </c>
      <c r="H17" s="1016">
        <f>'TSTCW Sum'!$J$20</f>
        <v>3622</v>
      </c>
      <c r="I17" s="1016">
        <f>'TSTCW Sum'!$J$15</f>
        <v>13228</v>
      </c>
      <c r="J17" s="1016">
        <f>'TSTCW Sum'!$J$23</f>
        <v>12676</v>
      </c>
      <c r="K17" s="1016">
        <f>'TSTCW Sum'!$J$32</f>
        <v>932</v>
      </c>
      <c r="L17" s="1017">
        <f>'TSTCW Sum'!$K$49</f>
        <v>27959.57</v>
      </c>
      <c r="M17" s="1016">
        <f>'TSTCW Sum'!$L$49</f>
        <v>11805.36</v>
      </c>
      <c r="N17" s="1017">
        <f>'TSTCW Sum'!$M$49</f>
        <v>5818.56</v>
      </c>
      <c r="O17" s="434">
        <f>'TSTCW Sum'!$N$49</f>
        <v>5506.58</v>
      </c>
      <c r="P17" s="434">
        <f>'TSTCW Sum'!$O$49</f>
        <v>4829.07</v>
      </c>
      <c r="Q17" s="1018">
        <v>0</v>
      </c>
      <c r="R17" s="1018">
        <v>0</v>
      </c>
      <c r="T17" s="939" t="str">
        <f>'TSTCW FGD'!$O$92</f>
        <v>Anju Motwani</v>
      </c>
      <c r="U17" s="939" t="str">
        <f>'TSTCW FGD'!$Q$92</f>
        <v>352-871-1084</v>
      </c>
      <c r="V17" s="939" t="str">
        <f>'TSTCW FGD'!$T$92</f>
        <v>anju.motwani@tstc.edu</v>
      </c>
    </row>
    <row r="18" spans="1:22">
      <c r="A18" s="424">
        <v>552</v>
      </c>
      <c r="C18" s="894">
        <v>133965</v>
      </c>
      <c r="D18" s="436">
        <f t="shared" si="0"/>
        <v>2022</v>
      </c>
      <c r="E18" s="424" t="s">
        <v>1425</v>
      </c>
      <c r="F18" s="839">
        <f>'TSTCNT Sum'!$C$6</f>
        <v>167.73</v>
      </c>
      <c r="G18" s="1019">
        <f>'TSTCNT Sum'!$J$33</f>
        <v>45236</v>
      </c>
      <c r="H18" s="1019">
        <f>'TSTCNT Sum'!$J$20</f>
        <v>4432</v>
      </c>
      <c r="I18" s="1019">
        <f>'TSTCNT Sum'!$J$15</f>
        <v>32518</v>
      </c>
      <c r="J18" s="1019">
        <f>'TSTCNT Sum'!$J$23</f>
        <v>7195</v>
      </c>
      <c r="K18" s="1019">
        <f>'TSTCNT Sum'!$J$32</f>
        <v>1091</v>
      </c>
      <c r="L18" s="1020">
        <f>'TSTCNT Sum'!$K$49</f>
        <v>40974.65</v>
      </c>
      <c r="M18" s="1019">
        <f>'TSTCNT Sum'!$L$49</f>
        <v>23858.35</v>
      </c>
      <c r="N18" s="1020">
        <f>'TSTCNT Sum'!$M$49</f>
        <v>9758.0499999999993</v>
      </c>
      <c r="O18" s="434">
        <f>'TSTCNT Sum'!$N$49</f>
        <v>6344.96</v>
      </c>
      <c r="P18" s="434">
        <f>'TSTCNT Sum'!$O$49</f>
        <v>1013.3</v>
      </c>
      <c r="Q18" s="1018">
        <v>0</v>
      </c>
      <c r="R18" s="1018">
        <v>0</v>
      </c>
      <c r="T18" s="939" t="str">
        <f>'TSTCNT FGD'!$O$92</f>
        <v>Anju Motwani</v>
      </c>
      <c r="U18" s="939" t="str">
        <f>'TSTCNT FGD'!$Q$92</f>
        <v>352-871-1084</v>
      </c>
      <c r="V18" s="939" t="str">
        <f>'TSTCNT FGD'!$T$92</f>
        <v>anju.motwani@tstc.edu</v>
      </c>
    </row>
    <row r="19" spans="1:22">
      <c r="A19" s="424">
        <v>553</v>
      </c>
      <c r="C19" s="894">
        <v>203634</v>
      </c>
      <c r="D19" s="436">
        <f t="shared" si="0"/>
        <v>2022</v>
      </c>
      <c r="E19" s="424" t="s">
        <v>1426</v>
      </c>
      <c r="F19" s="839">
        <f>'TSTCFB Sum'!$C$6</f>
        <v>496.42</v>
      </c>
      <c r="G19" s="1019">
        <f>'TSTCFB Sum'!$J$33</f>
        <v>32619</v>
      </c>
      <c r="H19" s="1019">
        <f>'TSTCFB Sum'!$J$20</f>
        <v>4546</v>
      </c>
      <c r="I19" s="1019">
        <f>'TSTCFB Sum'!$J$15</f>
        <v>20881</v>
      </c>
      <c r="J19" s="1019">
        <f>'TSTCFB Sum'!$J$23</f>
        <v>5323</v>
      </c>
      <c r="K19" s="1019">
        <f>'TSTCFB Sum'!$J$32</f>
        <v>1869</v>
      </c>
      <c r="L19" s="1020">
        <f>'TSTCFB Sum'!$K$49</f>
        <v>23279.24</v>
      </c>
      <c r="M19" s="1019">
        <f>'TSTCFB Sum'!$L$49</f>
        <v>12178.22</v>
      </c>
      <c r="N19" s="1020">
        <f>'TSTCFB Sum'!$M$49</f>
        <v>6795.75</v>
      </c>
      <c r="O19" s="434">
        <f>'TSTCFB Sum'!$N$49</f>
        <v>3815.95</v>
      </c>
      <c r="P19" s="434">
        <f>'TSTCFB Sum'!$O$49</f>
        <v>489.31</v>
      </c>
      <c r="Q19" s="1018">
        <v>0</v>
      </c>
      <c r="R19" s="1018">
        <v>0</v>
      </c>
      <c r="T19" s="939" t="str">
        <f>'TSTCFB FGD'!$O$92</f>
        <v>Anju Motwani</v>
      </c>
      <c r="U19" s="939" t="str">
        <f>'TSTCFB FGD'!$Q$92</f>
        <v>352-871-1084</v>
      </c>
      <c r="V19" s="939" t="str">
        <f>'TSTCFB FGD'!$T$92</f>
        <v>anju.motwani@tstc.edu</v>
      </c>
    </row>
    <row r="20" spans="1:22" ht="13.8" thickBot="1">
      <c r="A20" s="823"/>
      <c r="B20" s="904"/>
      <c r="C20" s="904">
        <v>445566</v>
      </c>
      <c r="D20" s="904">
        <f>COUNTA(D11:D19)</f>
        <v>9</v>
      </c>
      <c r="E20" s="905" t="s">
        <v>113</v>
      </c>
      <c r="F20" s="1021">
        <f>SUM(F11:F19)</f>
        <v>14185.79</v>
      </c>
      <c r="G20" s="710">
        <f>'Smmy LIT-TSTC Sum'!$J$42</f>
        <v>25323</v>
      </c>
      <c r="H20" s="710">
        <f>'Smmy LIT-TSTC Sum'!$J$29</f>
        <v>3043</v>
      </c>
      <c r="I20" s="710">
        <f>'Smmy LIT-TSTC Sum'!$J$24</f>
        <v>13572</v>
      </c>
      <c r="J20" s="710">
        <f>'Smmy LIT-TSTC Sum'!$J$32</f>
        <v>7318</v>
      </c>
      <c r="K20" s="710">
        <f>'Smmy LIT-TSTC Sum'!$J$41</f>
        <v>1390</v>
      </c>
      <c r="L20" s="710">
        <f>'Smmy LIT-TSTC Sum'!$K$58</f>
        <v>39554.720000000001</v>
      </c>
      <c r="M20" s="710">
        <f>'Smmy LIT-TSTC Sum'!$L$58</f>
        <v>17672.66</v>
      </c>
      <c r="N20" s="1022">
        <f>'Smmy LIT-TSTC Sum'!$M$58</f>
        <v>9392.67</v>
      </c>
      <c r="O20" s="1022">
        <f>'Smmy LIT-TSTC Sum'!$N$58</f>
        <v>7928.66</v>
      </c>
      <c r="P20" s="1022">
        <f>'Smmy LIT-TSTC Sum'!$O$58</f>
        <v>4560.7299999999996</v>
      </c>
      <c r="Q20" s="1022">
        <f>SUM(Q11:Q19)</f>
        <v>0</v>
      </c>
      <c r="R20" s="1022">
        <f>SUM(R11:R19)</f>
        <v>0</v>
      </c>
    </row>
    <row r="21" spans="1:22" s="848" customFormat="1" ht="13.8" thickTop="1">
      <c r="B21" s="849"/>
      <c r="F21" s="918"/>
    </row>
    <row r="22" spans="1:22" s="848" customFormat="1">
      <c r="B22" s="849"/>
      <c r="E22" s="848" t="s">
        <v>1049</v>
      </c>
    </row>
    <row r="23" spans="1:22" s="848" customFormat="1">
      <c r="B23" s="849"/>
      <c r="E23" s="848" t="s">
        <v>1050</v>
      </c>
    </row>
    <row r="24" spans="1:22">
      <c r="G24" s="424"/>
      <c r="I24" s="424"/>
      <c r="J24" s="424"/>
      <c r="K24" s="424"/>
      <c r="M24" s="424"/>
    </row>
    <row r="25" spans="1:22" s="848" customFormat="1">
      <c r="A25" s="849"/>
      <c r="B25" s="849"/>
      <c r="G25" s="848" t="s">
        <v>1056</v>
      </c>
      <c r="H25" s="848" t="s">
        <v>1056</v>
      </c>
      <c r="K25" s="848" t="s">
        <v>1056</v>
      </c>
      <c r="M25" s="848" t="s">
        <v>1056</v>
      </c>
      <c r="N25" s="848" t="s">
        <v>1056</v>
      </c>
      <c r="O25" s="848" t="s">
        <v>1056</v>
      </c>
      <c r="P25" s="848" t="s">
        <v>1056</v>
      </c>
      <c r="Q25" s="424"/>
    </row>
    <row r="26" spans="1:22" s="848" customFormat="1" ht="13.5" customHeight="1">
      <c r="A26" s="849"/>
      <c r="B26" s="849"/>
      <c r="G26" s="848" t="s">
        <v>1057</v>
      </c>
      <c r="H26" s="848" t="s">
        <v>1057</v>
      </c>
      <c r="K26" s="848" t="s">
        <v>1057</v>
      </c>
      <c r="M26" s="848" t="s">
        <v>1057</v>
      </c>
      <c r="N26" s="848" t="s">
        <v>1057</v>
      </c>
      <c r="O26" s="848" t="s">
        <v>1057</v>
      </c>
      <c r="P26" s="848" t="s">
        <v>1057</v>
      </c>
      <c r="Q26" s="424"/>
    </row>
    <row r="27" spans="1:22" s="848" customFormat="1">
      <c r="A27" s="849"/>
      <c r="B27" s="849"/>
      <c r="M27" s="848" t="s">
        <v>1058</v>
      </c>
      <c r="N27" s="848" t="s">
        <v>1058</v>
      </c>
      <c r="O27" s="848" t="s">
        <v>1058</v>
      </c>
      <c r="P27" s="848" t="s">
        <v>1058</v>
      </c>
      <c r="Q27" s="424"/>
    </row>
    <row r="28" spans="1:22" s="848" customFormat="1">
      <c r="B28" s="849"/>
    </row>
    <row r="29" spans="1:22" s="848" customFormat="1">
      <c r="B29" s="849"/>
      <c r="D29" s="848" t="s">
        <v>1396</v>
      </c>
      <c r="F29" s="1023">
        <f>'Smmy LIT-TSTC Sum'!$C$15</f>
        <v>14185.79</v>
      </c>
    </row>
    <row r="30" spans="1:22" s="848" customFormat="1">
      <c r="B30" s="849"/>
    </row>
    <row r="31" spans="1:22" s="848" customFormat="1">
      <c r="B31" s="849"/>
      <c r="F31" s="1023">
        <f>F20-F29</f>
        <v>0</v>
      </c>
    </row>
    <row r="32" spans="1:22" s="848" customFormat="1">
      <c r="B32" s="849"/>
    </row>
    <row r="33" spans="1:17" s="848" customFormat="1">
      <c r="A33" s="849"/>
      <c r="B33" s="849"/>
      <c r="E33" s="848" t="s">
        <v>1059</v>
      </c>
      <c r="F33" s="1024" t="s">
        <v>1060</v>
      </c>
      <c r="G33" s="1025" t="s">
        <v>815</v>
      </c>
      <c r="H33" s="1025" t="s">
        <v>779</v>
      </c>
      <c r="I33" s="1025" t="s">
        <v>761</v>
      </c>
      <c r="J33" s="1025" t="s">
        <v>1067</v>
      </c>
      <c r="K33" s="1026" t="s">
        <v>512</v>
      </c>
      <c r="L33" s="1024" t="s">
        <v>1073</v>
      </c>
      <c r="M33" s="1025" t="s">
        <v>1074</v>
      </c>
      <c r="N33" s="1025" t="s">
        <v>1075</v>
      </c>
      <c r="O33" s="1025" t="s">
        <v>1076</v>
      </c>
      <c r="P33" s="1026" t="s">
        <v>1077</v>
      </c>
    </row>
    <row r="34" spans="1:17" s="848" customFormat="1">
      <c r="A34" s="849"/>
      <c r="B34" s="849"/>
      <c r="E34" s="848" t="s">
        <v>1061</v>
      </c>
      <c r="F34" s="1027" t="s">
        <v>1071</v>
      </c>
      <c r="G34" s="1028" t="s">
        <v>806</v>
      </c>
      <c r="H34" s="1028" t="s">
        <v>503</v>
      </c>
      <c r="I34" s="1028" t="s">
        <v>1072</v>
      </c>
      <c r="J34" s="1028" t="s">
        <v>504</v>
      </c>
      <c r="K34" s="1029" t="s">
        <v>797</v>
      </c>
      <c r="L34" s="1027" t="s">
        <v>1062</v>
      </c>
      <c r="M34" s="1028" t="s">
        <v>1063</v>
      </c>
      <c r="N34" s="1028" t="s">
        <v>1064</v>
      </c>
      <c r="O34" s="1028" t="s">
        <v>1065</v>
      </c>
      <c r="P34" s="1029" t="s">
        <v>1066</v>
      </c>
      <c r="Q34" s="849"/>
    </row>
    <row r="35" spans="1:17" s="848" customFormat="1">
      <c r="B35" s="849"/>
      <c r="C35" s="424"/>
      <c r="D35" s="424"/>
      <c r="E35" s="424"/>
      <c r="F35" s="939"/>
      <c r="G35" s="939"/>
      <c r="H35" s="939"/>
    </row>
    <row r="36" spans="1:17" s="848" customFormat="1">
      <c r="B36" s="849"/>
      <c r="C36" s="424"/>
      <c r="D36" s="424"/>
      <c r="E36" s="424"/>
      <c r="F36" s="939"/>
      <c r="G36" s="939"/>
      <c r="H36" s="939"/>
    </row>
    <row r="37" spans="1:17" s="848" customFormat="1">
      <c r="B37" s="849"/>
    </row>
    <row r="38" spans="1:17" s="848" customFormat="1">
      <c r="B38" s="849"/>
    </row>
    <row r="39" spans="1:17" s="848" customFormat="1">
      <c r="B39" s="849"/>
    </row>
    <row r="40" spans="1:17" s="848" customFormat="1">
      <c r="B40" s="849"/>
      <c r="F40" s="927"/>
      <c r="G40" s="927"/>
      <c r="H40" s="927"/>
      <c r="I40" s="927"/>
      <c r="J40" s="927"/>
      <c r="K40" s="927"/>
      <c r="L40" s="927"/>
      <c r="M40" s="927"/>
      <c r="N40" s="927"/>
      <c r="O40" s="927"/>
      <c r="P40" s="927"/>
      <c r="Q40" s="927"/>
    </row>
    <row r="41" spans="1:17" s="848" customFormat="1">
      <c r="B41" s="849"/>
    </row>
    <row r="42" spans="1:17" s="848" customFormat="1">
      <c r="B42" s="849"/>
    </row>
    <row r="43" spans="1:17" s="848" customFormat="1">
      <c r="B43" s="849"/>
      <c r="C43" s="921"/>
      <c r="D43" s="824"/>
      <c r="E43" s="1030"/>
    </row>
    <row r="44" spans="1:17" s="848" customFormat="1">
      <c r="B44" s="849"/>
      <c r="C44" s="921"/>
      <c r="D44" s="824"/>
      <c r="E44" s="1030"/>
    </row>
    <row r="45" spans="1:17" s="848" customFormat="1">
      <c r="B45" s="849"/>
      <c r="C45" s="921"/>
      <c r="D45" s="824"/>
      <c r="E45" s="1030"/>
    </row>
    <row r="46" spans="1:17" s="848" customFormat="1">
      <c r="B46" s="849"/>
      <c r="C46" s="921"/>
      <c r="D46" s="824"/>
      <c r="E46" s="1030"/>
    </row>
    <row r="47" spans="1:17" s="848" customFormat="1">
      <c r="B47" s="849"/>
      <c r="C47" s="921"/>
      <c r="D47" s="824"/>
      <c r="E47" s="1030"/>
    </row>
    <row r="48" spans="1:17" s="848" customFormat="1">
      <c r="B48" s="849"/>
      <c r="C48" s="921"/>
      <c r="D48" s="824"/>
      <c r="E48" s="1030"/>
    </row>
    <row r="49" spans="2:5" s="848" customFormat="1">
      <c r="B49" s="849"/>
      <c r="C49" s="921"/>
      <c r="D49" s="824"/>
      <c r="E49" s="1030"/>
    </row>
    <row r="50" spans="2:5" s="848" customFormat="1">
      <c r="B50" s="849"/>
    </row>
    <row r="51" spans="2:5" s="848" customFormat="1">
      <c r="B51" s="849"/>
    </row>
    <row r="52" spans="2:5" s="848" customFormat="1">
      <c r="B52" s="849"/>
    </row>
    <row r="53" spans="2:5" s="848" customFormat="1">
      <c r="B53" s="849"/>
    </row>
    <row r="54" spans="2:5" s="848" customFormat="1">
      <c r="B54" s="849"/>
    </row>
    <row r="55" spans="2:5" s="848" customFormat="1">
      <c r="B55" s="849"/>
    </row>
    <row r="56" spans="2:5" s="848" customFormat="1">
      <c r="B56" s="849"/>
    </row>
    <row r="57" spans="2:5" s="848" customFormat="1">
      <c r="B57" s="849"/>
    </row>
    <row r="58" spans="2:5" s="848" customFormat="1">
      <c r="B58" s="849"/>
    </row>
    <row r="59" spans="2:5" s="848" customFormat="1">
      <c r="B59" s="849"/>
    </row>
    <row r="60" spans="2:5" s="848" customFormat="1">
      <c r="B60" s="849"/>
    </row>
    <row r="61" spans="2:5" s="848" customFormat="1">
      <c r="B61" s="849"/>
    </row>
    <row r="62" spans="2:5" s="848" customFormat="1">
      <c r="B62" s="849"/>
    </row>
    <row r="63" spans="2:5" s="848" customFormat="1">
      <c r="B63" s="849"/>
    </row>
    <row r="64" spans="2:5" s="848" customFormat="1">
      <c r="B64" s="849"/>
    </row>
    <row r="65" spans="2:2" s="848" customFormat="1">
      <c r="B65" s="849"/>
    </row>
    <row r="66" spans="2:2" s="848" customFormat="1">
      <c r="B66" s="849"/>
    </row>
    <row r="67" spans="2:2" s="848" customFormat="1">
      <c r="B67" s="849"/>
    </row>
    <row r="68" spans="2:2" s="848" customFormat="1">
      <c r="B68" s="849"/>
    </row>
    <row r="69" spans="2:2" s="848" customFormat="1">
      <c r="B69" s="849"/>
    </row>
    <row r="70" spans="2:2" s="848" customFormat="1">
      <c r="B70" s="849"/>
    </row>
    <row r="71" spans="2:2" s="848" customFormat="1">
      <c r="B71" s="849"/>
    </row>
    <row r="72" spans="2:2" s="848" customFormat="1">
      <c r="B72" s="849"/>
    </row>
    <row r="73" spans="2:2" s="848" customFormat="1">
      <c r="B73" s="849"/>
    </row>
    <row r="74" spans="2:2" s="848" customFormat="1">
      <c r="B74" s="849"/>
    </row>
    <row r="75" spans="2:2" s="848" customFormat="1">
      <c r="B75" s="849"/>
    </row>
    <row r="76" spans="2:2" s="848" customFormat="1">
      <c r="B76" s="849"/>
    </row>
    <row r="77" spans="2:2" s="848" customFormat="1">
      <c r="B77" s="849"/>
    </row>
    <row r="78" spans="2:2" s="848" customFormat="1">
      <c r="B78" s="849"/>
    </row>
    <row r="79" spans="2:2" s="848" customFormat="1">
      <c r="B79" s="849"/>
    </row>
    <row r="80" spans="2:2" s="848" customFormat="1">
      <c r="B80" s="849"/>
    </row>
    <row r="81" spans="2:2" s="848" customFormat="1">
      <c r="B81" s="849"/>
    </row>
    <row r="82" spans="2:2" s="848" customFormat="1">
      <c r="B82" s="849"/>
    </row>
    <row r="83" spans="2:2" s="848" customFormat="1">
      <c r="B83" s="849"/>
    </row>
    <row r="84" spans="2:2" s="848" customFormat="1">
      <c r="B84" s="849"/>
    </row>
    <row r="85" spans="2:2" s="848" customFormat="1">
      <c r="B85" s="849"/>
    </row>
    <row r="86" spans="2:2" s="848" customFormat="1">
      <c r="B86" s="849"/>
    </row>
    <row r="87" spans="2:2" s="848" customFormat="1">
      <c r="B87" s="849"/>
    </row>
    <row r="88" spans="2:2" s="848" customFormat="1">
      <c r="B88" s="849"/>
    </row>
    <row r="89" spans="2:2" s="848" customFormat="1">
      <c r="B89" s="849"/>
    </row>
    <row r="90" spans="2:2" s="848" customFormat="1">
      <c r="B90" s="849"/>
    </row>
    <row r="91" spans="2:2" s="848" customFormat="1">
      <c r="B91" s="849"/>
    </row>
    <row r="92" spans="2:2" s="848" customFormat="1">
      <c r="B92" s="849"/>
    </row>
    <row r="93" spans="2:2" s="848" customFormat="1">
      <c r="B93" s="849"/>
    </row>
    <row r="94" spans="2:2" s="848" customFormat="1">
      <c r="B94" s="849"/>
    </row>
    <row r="95" spans="2:2" s="848" customFormat="1">
      <c r="B95" s="849"/>
    </row>
    <row r="96" spans="2:2" s="848" customFormat="1">
      <c r="B96" s="849"/>
    </row>
    <row r="97" spans="2:2" s="848" customFormat="1">
      <c r="B97" s="849"/>
    </row>
    <row r="98" spans="2:2" s="848" customFormat="1">
      <c r="B98" s="849"/>
    </row>
    <row r="99" spans="2:2" s="848" customFormat="1">
      <c r="B99" s="849"/>
    </row>
    <row r="100" spans="2:2" s="848" customFormat="1">
      <c r="B100" s="849"/>
    </row>
    <row r="101" spans="2:2" s="848" customFormat="1">
      <c r="B101" s="849"/>
    </row>
    <row r="102" spans="2:2" s="848" customFormat="1">
      <c r="B102" s="849"/>
    </row>
    <row r="103" spans="2:2" s="848" customFormat="1">
      <c r="B103" s="849"/>
    </row>
    <row r="104" spans="2:2" s="848" customFormat="1">
      <c r="B104" s="849"/>
    </row>
    <row r="105" spans="2:2" s="848" customFormat="1">
      <c r="B105" s="849"/>
    </row>
    <row r="106" spans="2:2" s="848" customFormat="1">
      <c r="B106" s="849"/>
    </row>
    <row r="107" spans="2:2" s="848" customFormat="1">
      <c r="B107" s="849"/>
    </row>
    <row r="108" spans="2:2" s="848" customFormat="1">
      <c r="B108" s="849"/>
    </row>
    <row r="109" spans="2:2" s="848" customFormat="1">
      <c r="B109" s="849"/>
    </row>
    <row r="110" spans="2:2" s="848" customFormat="1">
      <c r="B110" s="849"/>
    </row>
    <row r="111" spans="2:2" s="848" customFormat="1">
      <c r="B111" s="849"/>
    </row>
    <row r="112" spans="2:2" s="848" customFormat="1">
      <c r="B112" s="849"/>
    </row>
    <row r="113" spans="2:2" s="848" customFormat="1">
      <c r="B113" s="849"/>
    </row>
    <row r="114" spans="2:2" s="848" customFormat="1">
      <c r="B114" s="849"/>
    </row>
    <row r="115" spans="2:2" s="848" customFormat="1">
      <c r="B115" s="849"/>
    </row>
    <row r="116" spans="2:2" s="848" customFormat="1">
      <c r="B116" s="849"/>
    </row>
    <row r="117" spans="2:2" s="848" customFormat="1">
      <c r="B117" s="849"/>
    </row>
    <row r="118" spans="2:2" s="848" customFormat="1">
      <c r="B118" s="849"/>
    </row>
    <row r="119" spans="2:2" s="848" customFormat="1">
      <c r="B119" s="849"/>
    </row>
    <row r="120" spans="2:2" s="848" customFormat="1">
      <c r="B120" s="849"/>
    </row>
    <row r="121" spans="2:2" s="848" customFormat="1">
      <c r="B121" s="849"/>
    </row>
    <row r="122" spans="2:2" s="848" customFormat="1">
      <c r="B122" s="849"/>
    </row>
    <row r="123" spans="2:2" s="848" customFormat="1">
      <c r="B123" s="849"/>
    </row>
    <row r="124" spans="2:2" s="848" customFormat="1">
      <c r="B124" s="849"/>
    </row>
    <row r="125" spans="2:2" s="848" customFormat="1">
      <c r="B125" s="849"/>
    </row>
    <row r="126" spans="2:2" s="848" customFormat="1">
      <c r="B126" s="849"/>
    </row>
    <row r="127" spans="2:2" s="848" customFormat="1">
      <c r="B127" s="849"/>
    </row>
    <row r="128" spans="2:2" s="848" customFormat="1">
      <c r="B128" s="849"/>
    </row>
    <row r="129" spans="2:2" s="848" customFormat="1">
      <c r="B129" s="849"/>
    </row>
    <row r="130" spans="2:2" s="848" customFormat="1">
      <c r="B130" s="849"/>
    </row>
    <row r="131" spans="2:2" s="848" customFormat="1">
      <c r="B131" s="849"/>
    </row>
    <row r="132" spans="2:2" s="848" customFormat="1">
      <c r="B132" s="849"/>
    </row>
    <row r="133" spans="2:2" s="848" customFormat="1">
      <c r="B133" s="849"/>
    </row>
    <row r="134" spans="2:2" s="848" customFormat="1">
      <c r="B134" s="849"/>
    </row>
    <row r="135" spans="2:2" s="848" customFormat="1">
      <c r="B135" s="849"/>
    </row>
    <row r="136" spans="2:2" s="848" customFormat="1">
      <c r="B136" s="849"/>
    </row>
    <row r="137" spans="2:2" s="848" customFormat="1">
      <c r="B137" s="849"/>
    </row>
    <row r="138" spans="2:2" s="848" customFormat="1">
      <c r="B138" s="849"/>
    </row>
    <row r="139" spans="2:2" s="848" customFormat="1">
      <c r="B139" s="849"/>
    </row>
    <row r="140" spans="2:2" s="848" customFormat="1">
      <c r="B140" s="849"/>
    </row>
    <row r="141" spans="2:2" s="848" customFormat="1">
      <c r="B141" s="849"/>
    </row>
    <row r="142" spans="2:2" s="848" customFormat="1">
      <c r="B142" s="849"/>
    </row>
    <row r="143" spans="2:2" s="848" customFormat="1">
      <c r="B143" s="849"/>
    </row>
    <row r="144" spans="2:2" s="848" customFormat="1">
      <c r="B144" s="849"/>
    </row>
    <row r="145" spans="2:2" s="848" customFormat="1">
      <c r="B145" s="849"/>
    </row>
    <row r="146" spans="2:2" s="848" customFormat="1">
      <c r="B146" s="849"/>
    </row>
    <row r="147" spans="2:2" s="848" customFormat="1">
      <c r="B147" s="849"/>
    </row>
    <row r="148" spans="2:2" s="848" customFormat="1">
      <c r="B148" s="849"/>
    </row>
    <row r="149" spans="2:2" s="848" customFormat="1">
      <c r="B149" s="849"/>
    </row>
    <row r="150" spans="2:2" s="848" customFormat="1">
      <c r="B150" s="849"/>
    </row>
    <row r="151" spans="2:2" s="848" customFormat="1">
      <c r="B151" s="849"/>
    </row>
    <row r="152" spans="2:2" s="848" customFormat="1">
      <c r="B152" s="849"/>
    </row>
    <row r="153" spans="2:2" s="848" customFormat="1">
      <c r="B153" s="849"/>
    </row>
    <row r="154" spans="2:2" s="848" customFormat="1">
      <c r="B154" s="849"/>
    </row>
    <row r="155" spans="2:2" s="848" customFormat="1">
      <c r="B155" s="849"/>
    </row>
    <row r="156" spans="2:2" s="848" customFormat="1">
      <c r="B156" s="849"/>
    </row>
    <row r="157" spans="2:2" s="848" customFormat="1">
      <c r="B157" s="849"/>
    </row>
    <row r="158" spans="2:2" s="848" customFormat="1">
      <c r="B158" s="849"/>
    </row>
    <row r="159" spans="2:2" s="848" customFormat="1">
      <c r="B159" s="849"/>
    </row>
    <row r="160" spans="2:2" s="848" customFormat="1">
      <c r="B160" s="849"/>
    </row>
    <row r="161" spans="2:2" s="848" customFormat="1">
      <c r="B161" s="849"/>
    </row>
    <row r="162" spans="2:2" s="848" customFormat="1">
      <c r="B162" s="849"/>
    </row>
    <row r="163" spans="2:2" s="848" customFormat="1">
      <c r="B163" s="849"/>
    </row>
    <row r="164" spans="2:2" s="848" customFormat="1">
      <c r="B164" s="849"/>
    </row>
    <row r="165" spans="2:2" s="848" customFormat="1">
      <c r="B165" s="849"/>
    </row>
    <row r="166" spans="2:2" s="848" customFormat="1">
      <c r="B166" s="849"/>
    </row>
    <row r="167" spans="2:2" s="848" customFormat="1">
      <c r="B167" s="849"/>
    </row>
    <row r="168" spans="2:2" s="848" customFormat="1">
      <c r="B168" s="849"/>
    </row>
    <row r="169" spans="2:2" s="848" customFormat="1">
      <c r="B169" s="849"/>
    </row>
    <row r="170" spans="2:2" s="848" customFormat="1">
      <c r="B170" s="849"/>
    </row>
    <row r="171" spans="2:2" s="848" customFormat="1">
      <c r="B171" s="849"/>
    </row>
    <row r="172" spans="2:2" s="848" customFormat="1">
      <c r="B172" s="849"/>
    </row>
    <row r="173" spans="2:2" s="848" customFormat="1">
      <c r="B173" s="849"/>
    </row>
    <row r="174" spans="2:2" s="848" customFormat="1">
      <c r="B174" s="849"/>
    </row>
    <row r="175" spans="2:2" s="848" customFormat="1">
      <c r="B175" s="849"/>
    </row>
    <row r="176" spans="2:2" s="848" customFormat="1">
      <c r="B176" s="849"/>
    </row>
    <row r="177" spans="2:2" s="848" customFormat="1">
      <c r="B177" s="849"/>
    </row>
    <row r="178" spans="2:2" s="848" customFormat="1">
      <c r="B178" s="849"/>
    </row>
    <row r="179" spans="2:2" s="848" customFormat="1">
      <c r="B179" s="849"/>
    </row>
    <row r="180" spans="2:2" s="848" customFormat="1">
      <c r="B180" s="849"/>
    </row>
    <row r="181" spans="2:2" s="848" customFormat="1">
      <c r="B181" s="849"/>
    </row>
    <row r="182" spans="2:2" s="848" customFormat="1">
      <c r="B182" s="849"/>
    </row>
    <row r="183" spans="2:2" s="848" customFormat="1">
      <c r="B183" s="849"/>
    </row>
    <row r="184" spans="2:2" s="848" customFormat="1">
      <c r="B184" s="849"/>
    </row>
    <row r="185" spans="2:2" s="848" customFormat="1">
      <c r="B185" s="849"/>
    </row>
    <row r="186" spans="2:2" s="848" customFormat="1">
      <c r="B186" s="849"/>
    </row>
    <row r="187" spans="2:2" s="848" customFormat="1">
      <c r="B187" s="849"/>
    </row>
    <row r="188" spans="2:2" s="848" customFormat="1">
      <c r="B188" s="849"/>
    </row>
    <row r="189" spans="2:2" s="848" customFormat="1">
      <c r="B189" s="849"/>
    </row>
    <row r="190" spans="2:2" s="848" customFormat="1">
      <c r="B190" s="849"/>
    </row>
    <row r="191" spans="2:2" s="848" customFormat="1">
      <c r="B191" s="849"/>
    </row>
    <row r="192" spans="2:2" s="848" customFormat="1">
      <c r="B192" s="849"/>
    </row>
    <row r="193" spans="2:2" s="848" customFormat="1">
      <c r="B193" s="849"/>
    </row>
    <row r="194" spans="2:2" s="848" customFormat="1">
      <c r="B194" s="849"/>
    </row>
    <row r="195" spans="2:2" s="848" customFormat="1">
      <c r="B195" s="849"/>
    </row>
    <row r="196" spans="2:2" s="848" customFormat="1">
      <c r="B196" s="849"/>
    </row>
    <row r="197" spans="2:2" s="848" customFormat="1">
      <c r="B197" s="849"/>
    </row>
    <row r="198" spans="2:2" s="848" customFormat="1">
      <c r="B198" s="849"/>
    </row>
    <row r="199" spans="2:2" s="848" customFormat="1">
      <c r="B199" s="849"/>
    </row>
    <row r="200" spans="2:2" s="848" customFormat="1">
      <c r="B200" s="849"/>
    </row>
    <row r="201" spans="2:2" s="848" customFormat="1">
      <c r="B201" s="849"/>
    </row>
    <row r="202" spans="2:2" s="848" customFormat="1">
      <c r="B202" s="849"/>
    </row>
    <row r="203" spans="2:2" s="848" customFormat="1">
      <c r="B203" s="849"/>
    </row>
    <row r="204" spans="2:2" s="848" customFormat="1">
      <c r="B204" s="849"/>
    </row>
    <row r="205" spans="2:2" s="848" customFormat="1">
      <c r="B205" s="849"/>
    </row>
    <row r="206" spans="2:2" s="848" customFormat="1">
      <c r="B206" s="849"/>
    </row>
    <row r="207" spans="2:2" s="848" customFormat="1">
      <c r="B207" s="849"/>
    </row>
    <row r="208" spans="2:2" s="848" customFormat="1">
      <c r="B208" s="849"/>
    </row>
    <row r="209" spans="2:2" s="848" customFormat="1">
      <c r="B209" s="849"/>
    </row>
    <row r="210" spans="2:2" s="848" customFormat="1">
      <c r="B210" s="849"/>
    </row>
    <row r="211" spans="2:2" s="848" customFormat="1">
      <c r="B211" s="849"/>
    </row>
    <row r="212" spans="2:2" s="848" customFormat="1">
      <c r="B212" s="849"/>
    </row>
    <row r="213" spans="2:2" s="848" customFormat="1">
      <c r="B213" s="849"/>
    </row>
    <row r="214" spans="2:2" s="848" customFormat="1">
      <c r="B214" s="849"/>
    </row>
    <row r="215" spans="2:2" s="848" customFormat="1">
      <c r="B215" s="849"/>
    </row>
    <row r="216" spans="2:2" s="848" customFormat="1">
      <c r="B216" s="849"/>
    </row>
    <row r="217" spans="2:2" s="848" customFormat="1">
      <c r="B217" s="849"/>
    </row>
    <row r="218" spans="2:2" s="848" customFormat="1">
      <c r="B218" s="849"/>
    </row>
    <row r="219" spans="2:2" s="848" customFormat="1">
      <c r="B219" s="849"/>
    </row>
    <row r="220" spans="2:2" s="848" customFormat="1">
      <c r="B220" s="849"/>
    </row>
    <row r="221" spans="2:2" s="848" customFormat="1">
      <c r="B221" s="849"/>
    </row>
    <row r="222" spans="2:2" s="848" customFormat="1">
      <c r="B222" s="849"/>
    </row>
    <row r="223" spans="2:2" s="848" customFormat="1">
      <c r="B223" s="849"/>
    </row>
    <row r="224" spans="2:2" s="848" customFormat="1">
      <c r="B224" s="849"/>
    </row>
    <row r="225" spans="2:2" s="848" customFormat="1">
      <c r="B225" s="849"/>
    </row>
    <row r="226" spans="2:2" s="848" customFormat="1">
      <c r="B226" s="849"/>
    </row>
    <row r="227" spans="2:2" s="848" customFormat="1">
      <c r="B227" s="849"/>
    </row>
    <row r="228" spans="2:2" s="848" customFormat="1">
      <c r="B228" s="849"/>
    </row>
    <row r="229" spans="2:2" s="848" customFormat="1">
      <c r="B229" s="849"/>
    </row>
    <row r="230" spans="2:2" s="848" customFormat="1">
      <c r="B230" s="849"/>
    </row>
    <row r="231" spans="2:2" s="848" customFormat="1">
      <c r="B231" s="849"/>
    </row>
    <row r="232" spans="2:2" s="848" customFormat="1">
      <c r="B232" s="849"/>
    </row>
    <row r="233" spans="2:2" s="848" customFormat="1">
      <c r="B233" s="849"/>
    </row>
    <row r="234" spans="2:2" s="848" customFormat="1">
      <c r="B234" s="849"/>
    </row>
    <row r="235" spans="2:2" s="848" customFormat="1">
      <c r="B235" s="849"/>
    </row>
    <row r="236" spans="2:2" s="848" customFormat="1">
      <c r="B236" s="849"/>
    </row>
    <row r="237" spans="2:2" s="848" customFormat="1">
      <c r="B237" s="849"/>
    </row>
    <row r="238" spans="2:2" s="848" customFormat="1">
      <c r="B238" s="849"/>
    </row>
    <row r="239" spans="2:2" s="848" customFormat="1">
      <c r="B239" s="849"/>
    </row>
    <row r="240" spans="2:2" s="848" customFormat="1">
      <c r="B240" s="849"/>
    </row>
    <row r="241" spans="2:2" s="848" customFormat="1">
      <c r="B241" s="849"/>
    </row>
    <row r="242" spans="2:2" s="848" customFormat="1">
      <c r="B242" s="849"/>
    </row>
    <row r="243" spans="2:2" s="848" customFormat="1">
      <c r="B243" s="849"/>
    </row>
    <row r="244" spans="2:2" s="848" customFormat="1">
      <c r="B244" s="849"/>
    </row>
    <row r="245" spans="2:2" s="848" customFormat="1">
      <c r="B245" s="849"/>
    </row>
    <row r="246" spans="2:2" s="848" customFormat="1">
      <c r="B246" s="849"/>
    </row>
    <row r="247" spans="2:2" s="848" customFormat="1">
      <c r="B247" s="849"/>
    </row>
    <row r="248" spans="2:2" s="848" customFormat="1">
      <c r="B248" s="849"/>
    </row>
    <row r="249" spans="2:2" s="848" customFormat="1">
      <c r="B249" s="849"/>
    </row>
    <row r="250" spans="2:2" s="848" customFormat="1">
      <c r="B250" s="849"/>
    </row>
    <row r="251" spans="2:2" s="848" customFormat="1">
      <c r="B251" s="849"/>
    </row>
    <row r="252" spans="2:2" s="848" customFormat="1">
      <c r="B252" s="849"/>
    </row>
    <row r="253" spans="2:2" s="848" customFormat="1">
      <c r="B253" s="849"/>
    </row>
    <row r="254" spans="2:2" s="848" customFormat="1">
      <c r="B254" s="849"/>
    </row>
    <row r="255" spans="2:2" s="848" customFormat="1">
      <c r="B255" s="849"/>
    </row>
    <row r="256" spans="2:2" s="848" customFormat="1">
      <c r="B256" s="849"/>
    </row>
    <row r="257" spans="2:2" s="848" customFormat="1">
      <c r="B257" s="849"/>
    </row>
    <row r="258" spans="2:2" s="848" customFormat="1">
      <c r="B258" s="849"/>
    </row>
    <row r="259" spans="2:2" s="848" customFormat="1">
      <c r="B259" s="849"/>
    </row>
    <row r="260" spans="2:2" s="848" customFormat="1">
      <c r="B260" s="849"/>
    </row>
    <row r="261" spans="2:2" s="848" customFormat="1">
      <c r="B261" s="849"/>
    </row>
    <row r="262" spans="2:2" s="848" customFormat="1">
      <c r="B262" s="849"/>
    </row>
    <row r="263" spans="2:2" s="848" customFormat="1">
      <c r="B263" s="849"/>
    </row>
    <row r="264" spans="2:2" s="848" customFormat="1">
      <c r="B264" s="849"/>
    </row>
    <row r="265" spans="2:2" s="848" customFormat="1">
      <c r="B265" s="849"/>
    </row>
    <row r="266" spans="2:2" s="848" customFormat="1">
      <c r="B266" s="849"/>
    </row>
    <row r="267" spans="2:2" s="848" customFormat="1">
      <c r="B267" s="849"/>
    </row>
    <row r="268" spans="2:2" s="848" customFormat="1">
      <c r="B268" s="849"/>
    </row>
    <row r="269" spans="2:2" s="848" customFormat="1">
      <c r="B269" s="849"/>
    </row>
    <row r="270" spans="2:2" s="848" customFormat="1">
      <c r="B270" s="849"/>
    </row>
    <row r="271" spans="2:2" s="848" customFormat="1">
      <c r="B271" s="849"/>
    </row>
    <row r="272" spans="2:2" s="848" customFormat="1">
      <c r="B272" s="849"/>
    </row>
    <row r="273" spans="2:2" s="848" customFormat="1">
      <c r="B273" s="849"/>
    </row>
    <row r="274" spans="2:2" s="848" customFormat="1">
      <c r="B274" s="849"/>
    </row>
    <row r="275" spans="2:2" s="848" customFormat="1">
      <c r="B275" s="849"/>
    </row>
    <row r="276" spans="2:2" s="848" customFormat="1">
      <c r="B276" s="849"/>
    </row>
    <row r="277" spans="2:2" s="848" customFormat="1">
      <c r="B277" s="849"/>
    </row>
    <row r="278" spans="2:2" s="848" customFormat="1">
      <c r="B278" s="849"/>
    </row>
    <row r="279" spans="2:2" s="848" customFormat="1">
      <c r="B279" s="849"/>
    </row>
    <row r="280" spans="2:2" s="848" customFormat="1">
      <c r="B280" s="849"/>
    </row>
    <row r="281" spans="2:2" s="848" customFormat="1">
      <c r="B281" s="849"/>
    </row>
    <row r="282" spans="2:2" s="848" customFormat="1">
      <c r="B282" s="849"/>
    </row>
    <row r="283" spans="2:2" s="848" customFormat="1">
      <c r="B283" s="849"/>
    </row>
    <row r="284" spans="2:2" s="848" customFormat="1">
      <c r="B284" s="849"/>
    </row>
    <row r="285" spans="2:2" s="848" customFormat="1">
      <c r="B285" s="849"/>
    </row>
    <row r="286" spans="2:2" s="848" customFormat="1">
      <c r="B286" s="849"/>
    </row>
    <row r="287" spans="2:2" s="848" customFormat="1">
      <c r="B287" s="849"/>
    </row>
    <row r="288" spans="2:2" s="848" customFormat="1">
      <c r="B288" s="849"/>
    </row>
    <row r="289" spans="2:2" s="848" customFormat="1">
      <c r="B289" s="849"/>
    </row>
    <row r="290" spans="2:2" s="848" customFormat="1">
      <c r="B290" s="849"/>
    </row>
    <row r="291" spans="2:2" s="848" customFormat="1">
      <c r="B291" s="849"/>
    </row>
    <row r="292" spans="2:2" s="848" customFormat="1">
      <c r="B292" s="849"/>
    </row>
    <row r="293" spans="2:2" s="848" customFormat="1">
      <c r="B293" s="849"/>
    </row>
    <row r="294" spans="2:2" s="848" customFormat="1">
      <c r="B294" s="849"/>
    </row>
    <row r="295" spans="2:2" s="848" customFormat="1">
      <c r="B295" s="849"/>
    </row>
    <row r="296" spans="2:2" s="848" customFormat="1">
      <c r="B296" s="849"/>
    </row>
    <row r="297" spans="2:2" s="848" customFormat="1">
      <c r="B297" s="849"/>
    </row>
    <row r="298" spans="2:2" s="848" customFormat="1">
      <c r="B298" s="849"/>
    </row>
    <row r="299" spans="2:2" s="848" customFormat="1">
      <c r="B299" s="849"/>
    </row>
    <row r="300" spans="2:2" s="848" customFormat="1">
      <c r="B300" s="849"/>
    </row>
    <row r="301" spans="2:2" s="848" customFormat="1">
      <c r="B301" s="849"/>
    </row>
    <row r="302" spans="2:2" s="848" customFormat="1">
      <c r="B302" s="849"/>
    </row>
    <row r="303" spans="2:2" s="848" customFormat="1">
      <c r="B303" s="849"/>
    </row>
    <row r="304" spans="2:2" s="848" customFormat="1">
      <c r="B304" s="849"/>
    </row>
    <row r="305" spans="2:2" s="848" customFormat="1">
      <c r="B305" s="849"/>
    </row>
    <row r="306" spans="2:2" s="848" customFormat="1">
      <c r="B306" s="849"/>
    </row>
    <row r="307" spans="2:2" s="848" customFormat="1">
      <c r="B307" s="849"/>
    </row>
    <row r="308" spans="2:2" s="848" customFormat="1">
      <c r="B308" s="849"/>
    </row>
    <row r="309" spans="2:2" s="848" customFormat="1">
      <c r="B309" s="849"/>
    </row>
    <row r="310" spans="2:2" s="848" customFormat="1">
      <c r="B310" s="849"/>
    </row>
    <row r="311" spans="2:2" s="848" customFormat="1">
      <c r="B311" s="849"/>
    </row>
    <row r="312" spans="2:2" s="848" customFormat="1">
      <c r="B312" s="849"/>
    </row>
    <row r="313" spans="2:2" s="848" customFormat="1">
      <c r="B313" s="849"/>
    </row>
    <row r="314" spans="2:2" s="848" customFormat="1">
      <c r="B314" s="849"/>
    </row>
    <row r="315" spans="2:2" s="848" customFormat="1">
      <c r="B315" s="849"/>
    </row>
    <row r="316" spans="2:2" s="848" customFormat="1">
      <c r="B316" s="849"/>
    </row>
    <row r="317" spans="2:2" s="848" customFormat="1">
      <c r="B317" s="849"/>
    </row>
    <row r="318" spans="2:2" s="848" customFormat="1">
      <c r="B318" s="849"/>
    </row>
    <row r="319" spans="2:2" s="848" customFormat="1">
      <c r="B319" s="849"/>
    </row>
    <row r="320" spans="2:2" s="848" customFormat="1">
      <c r="B320" s="849"/>
    </row>
    <row r="321" spans="2:2" s="848" customFormat="1">
      <c r="B321" s="849"/>
    </row>
    <row r="322" spans="2:2" s="848" customFormat="1">
      <c r="B322" s="849"/>
    </row>
    <row r="323" spans="2:2" s="848" customFormat="1">
      <c r="B323" s="849"/>
    </row>
    <row r="324" spans="2:2" s="848" customFormat="1">
      <c r="B324" s="849"/>
    </row>
    <row r="325" spans="2:2" s="848" customFormat="1">
      <c r="B325" s="849"/>
    </row>
    <row r="326" spans="2:2" s="848" customFormat="1">
      <c r="B326" s="849"/>
    </row>
    <row r="327" spans="2:2" s="848" customFormat="1">
      <c r="B327" s="849"/>
    </row>
    <row r="328" spans="2:2" s="848" customFormat="1">
      <c r="B328" s="849"/>
    </row>
    <row r="329" spans="2:2" s="848" customFormat="1">
      <c r="B329" s="849"/>
    </row>
    <row r="330" spans="2:2" s="848" customFormat="1">
      <c r="B330" s="849"/>
    </row>
    <row r="331" spans="2:2" s="848" customFormat="1">
      <c r="B331" s="849"/>
    </row>
    <row r="332" spans="2:2" s="848" customFormat="1">
      <c r="B332" s="849"/>
    </row>
    <row r="333" spans="2:2" s="848" customFormat="1">
      <c r="B333" s="849"/>
    </row>
    <row r="334" spans="2:2" s="848" customFormat="1">
      <c r="B334" s="849"/>
    </row>
    <row r="335" spans="2:2" s="848" customFormat="1">
      <c r="B335" s="849"/>
    </row>
    <row r="336" spans="2:2" s="848" customFormat="1">
      <c r="B336" s="849"/>
    </row>
    <row r="337" spans="2:2" s="848" customFormat="1">
      <c r="B337" s="849"/>
    </row>
    <row r="338" spans="2:2" s="848" customFormat="1">
      <c r="B338" s="849"/>
    </row>
    <row r="339" spans="2:2" s="848" customFormat="1">
      <c r="B339" s="849"/>
    </row>
    <row r="340" spans="2:2" s="848" customFormat="1">
      <c r="B340" s="849"/>
    </row>
    <row r="341" spans="2:2" s="848" customFormat="1">
      <c r="B341" s="849"/>
    </row>
    <row r="342" spans="2:2" s="848" customFormat="1">
      <c r="B342" s="849"/>
    </row>
    <row r="343" spans="2:2" s="848" customFormat="1">
      <c r="B343" s="849"/>
    </row>
    <row r="344" spans="2:2" s="848" customFormat="1">
      <c r="B344" s="849"/>
    </row>
    <row r="345" spans="2:2" s="848" customFormat="1">
      <c r="B345" s="849"/>
    </row>
    <row r="346" spans="2:2" s="848" customFormat="1">
      <c r="B346" s="849"/>
    </row>
    <row r="347" spans="2:2" s="848" customFormat="1">
      <c r="B347" s="849"/>
    </row>
    <row r="348" spans="2:2" s="848" customFormat="1">
      <c r="B348" s="849"/>
    </row>
    <row r="349" spans="2:2" s="848" customFormat="1">
      <c r="B349" s="849"/>
    </row>
    <row r="350" spans="2:2" s="848" customFormat="1">
      <c r="B350" s="849"/>
    </row>
    <row r="351" spans="2:2" s="848" customFormat="1">
      <c r="B351" s="849"/>
    </row>
    <row r="352" spans="2:2" s="848" customFormat="1">
      <c r="B352" s="849"/>
    </row>
    <row r="353" spans="2:2" s="848" customFormat="1">
      <c r="B353" s="849"/>
    </row>
    <row r="354" spans="2:2" s="848" customFormat="1">
      <c r="B354" s="849"/>
    </row>
    <row r="355" spans="2:2" s="848" customFormat="1">
      <c r="B355" s="849"/>
    </row>
    <row r="356" spans="2:2" s="848" customFormat="1">
      <c r="B356" s="849"/>
    </row>
    <row r="357" spans="2:2" s="848" customFormat="1">
      <c r="B357" s="849"/>
    </row>
    <row r="358" spans="2:2" s="848" customFormat="1">
      <c r="B358" s="849"/>
    </row>
    <row r="359" spans="2:2" s="848" customFormat="1">
      <c r="B359" s="849"/>
    </row>
    <row r="360" spans="2:2" s="848" customFormat="1">
      <c r="B360" s="849"/>
    </row>
    <row r="361" spans="2:2" s="848" customFormat="1">
      <c r="B361" s="849"/>
    </row>
    <row r="362" spans="2:2" s="848" customFormat="1">
      <c r="B362" s="849"/>
    </row>
    <row r="363" spans="2:2" s="848" customFormat="1">
      <c r="B363" s="849"/>
    </row>
    <row r="364" spans="2:2" s="848" customFormat="1">
      <c r="B364" s="849"/>
    </row>
    <row r="365" spans="2:2" s="848" customFormat="1">
      <c r="B365" s="849"/>
    </row>
    <row r="366" spans="2:2" s="848" customFormat="1">
      <c r="B366" s="849"/>
    </row>
    <row r="367" spans="2:2" s="848" customFormat="1">
      <c r="B367" s="849"/>
    </row>
    <row r="368" spans="2:2" s="848" customFormat="1">
      <c r="B368" s="849"/>
    </row>
    <row r="369" spans="2:2" s="848" customFormat="1">
      <c r="B369" s="849"/>
    </row>
    <row r="370" spans="2:2" s="848" customFormat="1">
      <c r="B370" s="849"/>
    </row>
    <row r="371" spans="2:2" s="848" customFormat="1">
      <c r="B371" s="849"/>
    </row>
    <row r="372" spans="2:2" s="848" customFormat="1">
      <c r="B372" s="849"/>
    </row>
    <row r="373" spans="2:2" s="848" customFormat="1">
      <c r="B373" s="849"/>
    </row>
    <row r="374" spans="2:2" s="848" customFormat="1">
      <c r="B374" s="849"/>
    </row>
    <row r="375" spans="2:2" s="848" customFormat="1">
      <c r="B375" s="849"/>
    </row>
    <row r="376" spans="2:2" s="848" customFormat="1">
      <c r="B376" s="849"/>
    </row>
    <row r="377" spans="2:2" s="848" customFormat="1">
      <c r="B377" s="849"/>
    </row>
    <row r="378" spans="2:2" s="848" customFormat="1">
      <c r="B378" s="849"/>
    </row>
    <row r="379" spans="2:2" s="848" customFormat="1">
      <c r="B379" s="849"/>
    </row>
    <row r="380" spans="2:2" s="848" customFormat="1">
      <c r="B380" s="849"/>
    </row>
    <row r="381" spans="2:2" s="848" customFormat="1">
      <c r="B381" s="849"/>
    </row>
    <row r="382" spans="2:2" s="848" customFormat="1">
      <c r="B382" s="849"/>
    </row>
    <row r="383" spans="2:2" s="848" customFormat="1">
      <c r="B383" s="849"/>
    </row>
    <row r="384" spans="2:2" s="848" customFormat="1">
      <c r="B384" s="849"/>
    </row>
    <row r="385" spans="2:2" s="848" customFormat="1">
      <c r="B385" s="849"/>
    </row>
    <row r="386" spans="2:2" s="848" customFormat="1">
      <c r="B386" s="849"/>
    </row>
    <row r="387" spans="2:2" s="848" customFormat="1">
      <c r="B387" s="849"/>
    </row>
    <row r="388" spans="2:2" s="848" customFormat="1">
      <c r="B388" s="849"/>
    </row>
    <row r="389" spans="2:2" s="848" customFormat="1">
      <c r="B389" s="849"/>
    </row>
    <row r="390" spans="2:2" s="848" customFormat="1">
      <c r="B390" s="849"/>
    </row>
    <row r="391" spans="2:2" s="848" customFormat="1">
      <c r="B391" s="849"/>
    </row>
    <row r="392" spans="2:2" s="848" customFormat="1">
      <c r="B392" s="849"/>
    </row>
    <row r="393" spans="2:2" s="848" customFormat="1">
      <c r="B393" s="849"/>
    </row>
    <row r="394" spans="2:2" s="848" customFormat="1">
      <c r="B394" s="849"/>
    </row>
    <row r="395" spans="2:2" s="848" customFormat="1">
      <c r="B395" s="849"/>
    </row>
    <row r="396" spans="2:2" s="848" customFormat="1">
      <c r="B396" s="849"/>
    </row>
    <row r="397" spans="2:2" s="848" customFormat="1">
      <c r="B397" s="849"/>
    </row>
    <row r="398" spans="2:2" s="848" customFormat="1">
      <c r="B398" s="849"/>
    </row>
    <row r="399" spans="2:2" s="848" customFormat="1">
      <c r="B399" s="849"/>
    </row>
    <row r="400" spans="2:2" s="848" customFormat="1">
      <c r="B400" s="849"/>
    </row>
    <row r="401" spans="2:2" s="848" customFormat="1">
      <c r="B401" s="849"/>
    </row>
    <row r="402" spans="2:2" s="848" customFormat="1">
      <c r="B402" s="849"/>
    </row>
    <row r="403" spans="2:2" s="848" customFormat="1">
      <c r="B403" s="849"/>
    </row>
    <row r="404" spans="2:2" s="848" customFormat="1">
      <c r="B404" s="849"/>
    </row>
    <row r="405" spans="2:2" s="848" customFormat="1">
      <c r="B405" s="849"/>
    </row>
    <row r="406" spans="2:2" s="848" customFormat="1">
      <c r="B406" s="849"/>
    </row>
    <row r="407" spans="2:2" s="848" customFormat="1">
      <c r="B407" s="849"/>
    </row>
    <row r="408" spans="2:2" s="848" customFormat="1">
      <c r="B408" s="849"/>
    </row>
    <row r="409" spans="2:2" s="848" customFormat="1">
      <c r="B409" s="849"/>
    </row>
    <row r="410" spans="2:2" s="848" customFormat="1">
      <c r="B410" s="849"/>
    </row>
    <row r="411" spans="2:2" s="848" customFormat="1">
      <c r="B411" s="849"/>
    </row>
    <row r="412" spans="2:2" s="848" customFormat="1">
      <c r="B412" s="849"/>
    </row>
    <row r="413" spans="2:2" s="848" customFormat="1">
      <c r="B413" s="849"/>
    </row>
    <row r="414" spans="2:2" s="848" customFormat="1">
      <c r="B414" s="849"/>
    </row>
    <row r="415" spans="2:2" s="848" customFormat="1">
      <c r="B415" s="849"/>
    </row>
    <row r="416" spans="2:2" s="848" customFormat="1">
      <c r="B416" s="849"/>
    </row>
    <row r="417" spans="2:2" s="848" customFormat="1">
      <c r="B417" s="849"/>
    </row>
    <row r="418" spans="2:2" s="848" customFormat="1">
      <c r="B418" s="849"/>
    </row>
    <row r="419" spans="2:2" s="848" customFormat="1">
      <c r="B419" s="849"/>
    </row>
    <row r="420" spans="2:2" s="848" customFormat="1">
      <c r="B420" s="849"/>
    </row>
    <row r="421" spans="2:2" s="848" customFormat="1">
      <c r="B421" s="849"/>
    </row>
    <row r="422" spans="2:2" s="848" customFormat="1">
      <c r="B422" s="849"/>
    </row>
    <row r="423" spans="2:2" s="848" customFormat="1">
      <c r="B423" s="849"/>
    </row>
    <row r="424" spans="2:2" s="848" customFormat="1">
      <c r="B424" s="849"/>
    </row>
    <row r="425" spans="2:2" s="848" customFormat="1">
      <c r="B425" s="849"/>
    </row>
    <row r="426" spans="2:2" s="848" customFormat="1">
      <c r="B426" s="849"/>
    </row>
    <row r="427" spans="2:2" s="848" customFormat="1">
      <c r="B427" s="849"/>
    </row>
    <row r="428" spans="2:2" s="848" customFormat="1">
      <c r="B428" s="849"/>
    </row>
    <row r="429" spans="2:2" s="848" customFormat="1">
      <c r="B429" s="849"/>
    </row>
    <row r="430" spans="2:2" s="848" customFormat="1">
      <c r="B430" s="849"/>
    </row>
    <row r="431" spans="2:2" s="848" customFormat="1">
      <c r="B431" s="849"/>
    </row>
    <row r="432" spans="2:2" s="848" customFormat="1">
      <c r="B432" s="849"/>
    </row>
    <row r="433" spans="2:2" s="848" customFormat="1">
      <c r="B433" s="849"/>
    </row>
    <row r="434" spans="2:2" s="848" customFormat="1">
      <c r="B434" s="849"/>
    </row>
    <row r="435" spans="2:2" s="848" customFormat="1">
      <c r="B435" s="849"/>
    </row>
    <row r="436" spans="2:2" s="848" customFormat="1">
      <c r="B436" s="849"/>
    </row>
    <row r="437" spans="2:2" s="848" customFormat="1">
      <c r="B437" s="849"/>
    </row>
    <row r="438" spans="2:2" s="848" customFormat="1">
      <c r="B438" s="849"/>
    </row>
    <row r="439" spans="2:2" s="848" customFormat="1">
      <c r="B439" s="849"/>
    </row>
    <row r="440" spans="2:2" s="848" customFormat="1">
      <c r="B440" s="849"/>
    </row>
    <row r="441" spans="2:2" s="848" customFormat="1">
      <c r="B441" s="849"/>
    </row>
    <row r="442" spans="2:2" s="848" customFormat="1">
      <c r="B442" s="849"/>
    </row>
    <row r="443" spans="2:2" s="848" customFormat="1">
      <c r="B443" s="849"/>
    </row>
    <row r="444" spans="2:2" s="848" customFormat="1">
      <c r="B444" s="849"/>
    </row>
    <row r="445" spans="2:2" s="848" customFormat="1">
      <c r="B445" s="849"/>
    </row>
    <row r="446" spans="2:2" s="848" customFormat="1">
      <c r="B446" s="849"/>
    </row>
    <row r="447" spans="2:2" s="848" customFormat="1">
      <c r="B447" s="849"/>
    </row>
    <row r="448" spans="2:2" s="848" customFormat="1">
      <c r="B448" s="849"/>
    </row>
    <row r="449" spans="2:2" s="848" customFormat="1">
      <c r="B449" s="849"/>
    </row>
    <row r="450" spans="2:2" s="848" customFormat="1">
      <c r="B450" s="849"/>
    </row>
    <row r="451" spans="2:2" s="848" customFormat="1">
      <c r="B451" s="849"/>
    </row>
    <row r="452" spans="2:2" s="848" customFormat="1">
      <c r="B452" s="849"/>
    </row>
    <row r="453" spans="2:2" s="848" customFormat="1">
      <c r="B453" s="849"/>
    </row>
    <row r="454" spans="2:2" s="848" customFormat="1">
      <c r="B454" s="849"/>
    </row>
    <row r="455" spans="2:2" s="848" customFormat="1">
      <c r="B455" s="849"/>
    </row>
    <row r="456" spans="2:2" s="848" customFormat="1">
      <c r="B456" s="849"/>
    </row>
    <row r="457" spans="2:2" s="848" customFormat="1">
      <c r="B457" s="849"/>
    </row>
    <row r="458" spans="2:2" s="848" customFormat="1">
      <c r="B458" s="849"/>
    </row>
    <row r="459" spans="2:2" s="848" customFormat="1">
      <c r="B459" s="849"/>
    </row>
    <row r="460" spans="2:2" s="848" customFormat="1">
      <c r="B460" s="849"/>
    </row>
    <row r="461" spans="2:2" s="848" customFormat="1">
      <c r="B461" s="849"/>
    </row>
    <row r="462" spans="2:2" s="848" customFormat="1">
      <c r="B462" s="849"/>
    </row>
    <row r="463" spans="2:2" s="848" customFormat="1">
      <c r="B463" s="849"/>
    </row>
    <row r="464" spans="2:2" s="848" customFormat="1">
      <c r="B464" s="849"/>
    </row>
    <row r="465" spans="2:2" s="848" customFormat="1">
      <c r="B465" s="849"/>
    </row>
    <row r="466" spans="2:2" s="848" customFormat="1">
      <c r="B466" s="849"/>
    </row>
    <row r="467" spans="2:2" s="848" customFormat="1">
      <c r="B467" s="849"/>
    </row>
    <row r="468" spans="2:2" s="848" customFormat="1">
      <c r="B468" s="849"/>
    </row>
    <row r="469" spans="2:2" s="848" customFormat="1">
      <c r="B469" s="849"/>
    </row>
    <row r="470" spans="2:2" s="848" customFormat="1">
      <c r="B470" s="849"/>
    </row>
    <row r="471" spans="2:2" s="848" customFormat="1">
      <c r="B471" s="849"/>
    </row>
    <row r="472" spans="2:2" s="848" customFormat="1">
      <c r="B472" s="849"/>
    </row>
    <row r="473" spans="2:2" s="848" customFormat="1">
      <c r="B473" s="849"/>
    </row>
    <row r="474" spans="2:2" s="848" customFormat="1">
      <c r="B474" s="849"/>
    </row>
    <row r="475" spans="2:2" s="848" customFormat="1">
      <c r="B475" s="849"/>
    </row>
    <row r="476" spans="2:2" s="848" customFormat="1">
      <c r="B476" s="849"/>
    </row>
    <row r="477" spans="2:2" s="848" customFormat="1">
      <c r="B477" s="849"/>
    </row>
    <row r="478" spans="2:2" s="848" customFormat="1">
      <c r="B478" s="849"/>
    </row>
    <row r="479" spans="2:2" s="848" customFormat="1">
      <c r="B479" s="849"/>
    </row>
    <row r="480" spans="2:2" s="848" customFormat="1">
      <c r="B480" s="849"/>
    </row>
    <row r="481" spans="2:2" s="848" customFormat="1">
      <c r="B481" s="849"/>
    </row>
    <row r="482" spans="2:2" s="848" customFormat="1">
      <c r="B482" s="849"/>
    </row>
    <row r="483" spans="2:2" s="848" customFormat="1">
      <c r="B483" s="849"/>
    </row>
    <row r="484" spans="2:2" s="848" customFormat="1">
      <c r="B484" s="849"/>
    </row>
    <row r="485" spans="2:2" s="848" customFormat="1">
      <c r="B485" s="849"/>
    </row>
    <row r="486" spans="2:2" s="848" customFormat="1">
      <c r="B486" s="849"/>
    </row>
    <row r="487" spans="2:2" s="848" customFormat="1">
      <c r="B487" s="849"/>
    </row>
    <row r="488" spans="2:2" s="848" customFormat="1">
      <c r="B488" s="849"/>
    </row>
    <row r="489" spans="2:2" s="848" customFormat="1">
      <c r="B489" s="849"/>
    </row>
    <row r="490" spans="2:2" s="848" customFormat="1">
      <c r="B490" s="849"/>
    </row>
    <row r="491" spans="2:2" s="848" customFormat="1">
      <c r="B491" s="849"/>
    </row>
    <row r="492" spans="2:2" s="848" customFormat="1">
      <c r="B492" s="849"/>
    </row>
    <row r="493" spans="2:2" s="848" customFormat="1">
      <c r="B493" s="849"/>
    </row>
    <row r="494" spans="2:2" s="848" customFormat="1">
      <c r="B494" s="849"/>
    </row>
    <row r="495" spans="2:2" s="848" customFormat="1">
      <c r="B495" s="849"/>
    </row>
    <row r="496" spans="2:2" s="848" customFormat="1">
      <c r="B496" s="849"/>
    </row>
    <row r="497" spans="2:2" s="848" customFormat="1">
      <c r="B497" s="849"/>
    </row>
    <row r="498" spans="2:2" s="848" customFormat="1">
      <c r="B498" s="849"/>
    </row>
    <row r="499" spans="2:2" s="848" customFormat="1">
      <c r="B499" s="849"/>
    </row>
    <row r="500" spans="2:2" s="848" customFormat="1">
      <c r="B500" s="849"/>
    </row>
    <row r="501" spans="2:2" s="848" customFormat="1">
      <c r="B501" s="849"/>
    </row>
    <row r="502" spans="2:2" s="848" customFormat="1">
      <c r="B502" s="849"/>
    </row>
    <row r="503" spans="2:2" s="848" customFormat="1">
      <c r="B503" s="849"/>
    </row>
    <row r="504" spans="2:2" s="848" customFormat="1">
      <c r="B504" s="849"/>
    </row>
    <row r="505" spans="2:2" s="848" customFormat="1">
      <c r="B505" s="849"/>
    </row>
    <row r="506" spans="2:2" s="848" customFormat="1">
      <c r="B506" s="849"/>
    </row>
    <row r="507" spans="2:2" s="848" customFormat="1">
      <c r="B507" s="849"/>
    </row>
    <row r="508" spans="2:2" s="848" customFormat="1">
      <c r="B508" s="849"/>
    </row>
    <row r="509" spans="2:2" s="848" customFormat="1">
      <c r="B509" s="849"/>
    </row>
    <row r="510" spans="2:2" s="848" customFormat="1">
      <c r="B510" s="849"/>
    </row>
    <row r="511" spans="2:2" s="848" customFormat="1">
      <c r="B511" s="849"/>
    </row>
    <row r="512" spans="2:2" s="848" customFormat="1">
      <c r="B512" s="849"/>
    </row>
    <row r="513" spans="2:2" s="848" customFormat="1">
      <c r="B513" s="849"/>
    </row>
    <row r="514" spans="2:2" s="848" customFormat="1">
      <c r="B514" s="849"/>
    </row>
    <row r="515" spans="2:2" s="848" customFormat="1">
      <c r="B515" s="849"/>
    </row>
    <row r="516" spans="2:2" s="848" customFormat="1">
      <c r="B516" s="849"/>
    </row>
    <row r="517" spans="2:2" s="848" customFormat="1">
      <c r="B517" s="849"/>
    </row>
    <row r="518" spans="2:2" s="848" customFormat="1">
      <c r="B518" s="849"/>
    </row>
    <row r="519" spans="2:2" s="848" customFormat="1">
      <c r="B519" s="849"/>
    </row>
    <row r="520" spans="2:2" s="848" customFormat="1">
      <c r="B520" s="849"/>
    </row>
    <row r="521" spans="2:2" s="848" customFormat="1">
      <c r="B521" s="849"/>
    </row>
    <row r="522" spans="2:2" s="848" customFormat="1">
      <c r="B522" s="849"/>
    </row>
    <row r="523" spans="2:2" s="848" customFormat="1">
      <c r="B523" s="849"/>
    </row>
    <row r="524" spans="2:2" s="848" customFormat="1">
      <c r="B524" s="849"/>
    </row>
    <row r="525" spans="2:2" s="848" customFormat="1">
      <c r="B525" s="849"/>
    </row>
    <row r="526" spans="2:2" s="848" customFormat="1">
      <c r="B526" s="849"/>
    </row>
    <row r="527" spans="2:2" s="848" customFormat="1">
      <c r="B527" s="849"/>
    </row>
    <row r="528" spans="2:2" s="848" customFormat="1">
      <c r="B528" s="849"/>
    </row>
    <row r="529" spans="2:2" s="848" customFormat="1">
      <c r="B529" s="849"/>
    </row>
    <row r="530" spans="2:2" s="848" customFormat="1">
      <c r="B530" s="849"/>
    </row>
    <row r="531" spans="2:2" s="848" customFormat="1">
      <c r="B531" s="849"/>
    </row>
    <row r="532" spans="2:2" s="848" customFormat="1">
      <c r="B532" s="849"/>
    </row>
    <row r="533" spans="2:2" s="848" customFormat="1">
      <c r="B533" s="849"/>
    </row>
    <row r="534" spans="2:2" s="848" customFormat="1">
      <c r="B534" s="849"/>
    </row>
    <row r="535" spans="2:2" s="848" customFormat="1">
      <c r="B535" s="849"/>
    </row>
    <row r="536" spans="2:2" s="848" customFormat="1">
      <c r="B536" s="849"/>
    </row>
    <row r="537" spans="2:2" s="848" customFormat="1">
      <c r="B537" s="849"/>
    </row>
    <row r="538" spans="2:2" s="848" customFormat="1">
      <c r="B538" s="849"/>
    </row>
    <row r="539" spans="2:2" s="848" customFormat="1">
      <c r="B539" s="849"/>
    </row>
    <row r="540" spans="2:2" s="848" customFormat="1">
      <c r="B540" s="849"/>
    </row>
    <row r="541" spans="2:2" s="848" customFormat="1">
      <c r="B541" s="849"/>
    </row>
    <row r="542" spans="2:2" s="848" customFormat="1">
      <c r="B542" s="849"/>
    </row>
    <row r="543" spans="2:2" s="848" customFormat="1">
      <c r="B543" s="849"/>
    </row>
    <row r="544" spans="2:2" s="848" customFormat="1">
      <c r="B544" s="849"/>
    </row>
    <row r="545" spans="2:2" s="848" customFormat="1">
      <c r="B545" s="849"/>
    </row>
    <row r="546" spans="2:2" s="848" customFormat="1">
      <c r="B546" s="849"/>
    </row>
    <row r="547" spans="2:2" s="848" customFormat="1">
      <c r="B547" s="849"/>
    </row>
    <row r="548" spans="2:2" s="848" customFormat="1">
      <c r="B548" s="849"/>
    </row>
    <row r="549" spans="2:2" s="848" customFormat="1">
      <c r="B549" s="849"/>
    </row>
    <row r="550" spans="2:2" s="848" customFormat="1">
      <c r="B550" s="849"/>
    </row>
    <row r="551" spans="2:2" s="848" customFormat="1">
      <c r="B551" s="849"/>
    </row>
    <row r="552" spans="2:2" s="848" customFormat="1">
      <c r="B552" s="849"/>
    </row>
    <row r="553" spans="2:2" s="848" customFormat="1">
      <c r="B553" s="849"/>
    </row>
    <row r="554" spans="2:2" s="848" customFormat="1">
      <c r="B554" s="849"/>
    </row>
    <row r="555" spans="2:2" s="848" customFormat="1">
      <c r="B555" s="849"/>
    </row>
    <row r="556" spans="2:2" s="848" customFormat="1">
      <c r="B556" s="849"/>
    </row>
    <row r="557" spans="2:2" s="848" customFormat="1">
      <c r="B557" s="849"/>
    </row>
    <row r="558" spans="2:2" s="848" customFormat="1">
      <c r="B558" s="849"/>
    </row>
    <row r="559" spans="2:2" s="848" customFormat="1">
      <c r="B559" s="849"/>
    </row>
    <row r="560" spans="2:2" s="848" customFormat="1">
      <c r="B560" s="849"/>
    </row>
    <row r="561" spans="2:2" s="848" customFormat="1">
      <c r="B561" s="849"/>
    </row>
    <row r="562" spans="2:2" s="848" customFormat="1">
      <c r="B562" s="849"/>
    </row>
    <row r="563" spans="2:2" s="848" customFormat="1">
      <c r="B563" s="849"/>
    </row>
    <row r="564" spans="2:2" s="848" customFormat="1">
      <c r="B564" s="849"/>
    </row>
    <row r="565" spans="2:2" s="848" customFormat="1">
      <c r="B565" s="849"/>
    </row>
    <row r="566" spans="2:2" s="848" customFormat="1">
      <c r="B566" s="849"/>
    </row>
    <row r="567" spans="2:2" s="848" customFormat="1">
      <c r="B567" s="849"/>
    </row>
    <row r="568" spans="2:2" s="848" customFormat="1">
      <c r="B568" s="849"/>
    </row>
    <row r="569" spans="2:2" s="848" customFormat="1">
      <c r="B569" s="849"/>
    </row>
    <row r="570" spans="2:2" s="848" customFormat="1">
      <c r="B570" s="849"/>
    </row>
    <row r="571" spans="2:2" s="848" customFormat="1">
      <c r="B571" s="849"/>
    </row>
    <row r="572" spans="2:2" s="848" customFormat="1">
      <c r="B572" s="849"/>
    </row>
    <row r="573" spans="2:2" s="848" customFormat="1">
      <c r="B573" s="849"/>
    </row>
    <row r="574" spans="2:2" s="848" customFormat="1">
      <c r="B574" s="849"/>
    </row>
    <row r="575" spans="2:2" s="848" customFormat="1">
      <c r="B575" s="849"/>
    </row>
    <row r="576" spans="2:2" s="848" customFormat="1">
      <c r="B576" s="849"/>
    </row>
    <row r="577" spans="2:2" s="848" customFormat="1">
      <c r="B577" s="849"/>
    </row>
    <row r="578" spans="2:2" s="848" customFormat="1">
      <c r="B578" s="849"/>
    </row>
    <row r="579" spans="2:2" s="848" customFormat="1">
      <c r="B579" s="849"/>
    </row>
    <row r="580" spans="2:2" s="848" customFormat="1">
      <c r="B580" s="849"/>
    </row>
    <row r="581" spans="2:2" s="848" customFormat="1">
      <c r="B581" s="849"/>
    </row>
    <row r="582" spans="2:2" s="848" customFormat="1">
      <c r="B582" s="849"/>
    </row>
    <row r="583" spans="2:2" s="848" customFormat="1">
      <c r="B583" s="849"/>
    </row>
    <row r="584" spans="2:2" s="848" customFormat="1">
      <c r="B584" s="849"/>
    </row>
    <row r="585" spans="2:2" s="848" customFormat="1">
      <c r="B585" s="849"/>
    </row>
    <row r="586" spans="2:2" s="848" customFormat="1">
      <c r="B586" s="849"/>
    </row>
    <row r="587" spans="2:2" s="848" customFormat="1">
      <c r="B587" s="849"/>
    </row>
    <row r="588" spans="2:2" s="848" customFormat="1">
      <c r="B588" s="849"/>
    </row>
    <row r="589" spans="2:2" s="848" customFormat="1">
      <c r="B589" s="849"/>
    </row>
    <row r="590" spans="2:2" s="848" customFormat="1">
      <c r="B590" s="849"/>
    </row>
    <row r="591" spans="2:2" s="848" customFormat="1">
      <c r="B591" s="849"/>
    </row>
    <row r="592" spans="2:2" s="848" customFormat="1">
      <c r="B592" s="849"/>
    </row>
    <row r="593" spans="2:2" s="848" customFormat="1">
      <c r="B593" s="849"/>
    </row>
    <row r="594" spans="2:2" s="848" customFormat="1">
      <c r="B594" s="849"/>
    </row>
    <row r="595" spans="2:2" s="848" customFormat="1">
      <c r="B595" s="849"/>
    </row>
    <row r="596" spans="2:2" s="848" customFormat="1">
      <c r="B596" s="849"/>
    </row>
    <row r="597" spans="2:2" s="848" customFormat="1">
      <c r="B597" s="849"/>
    </row>
    <row r="598" spans="2:2" s="848" customFormat="1">
      <c r="B598" s="849"/>
    </row>
    <row r="599" spans="2:2" s="848" customFormat="1">
      <c r="B599" s="849"/>
    </row>
    <row r="600" spans="2:2" s="848" customFormat="1">
      <c r="B600" s="849"/>
    </row>
    <row r="601" spans="2:2" s="848" customFormat="1">
      <c r="B601" s="849"/>
    </row>
    <row r="602" spans="2:2" s="848" customFormat="1">
      <c r="B602" s="849"/>
    </row>
    <row r="603" spans="2:2" s="848" customFormat="1">
      <c r="B603" s="849"/>
    </row>
    <row r="604" spans="2:2" s="848" customFormat="1">
      <c r="B604" s="849"/>
    </row>
    <row r="605" spans="2:2" s="848" customFormat="1">
      <c r="B605" s="849"/>
    </row>
    <row r="606" spans="2:2" s="848" customFormat="1">
      <c r="B606" s="849"/>
    </row>
    <row r="607" spans="2:2" s="848" customFormat="1">
      <c r="B607" s="849"/>
    </row>
    <row r="608" spans="2:2" s="848" customFormat="1">
      <c r="B608" s="849"/>
    </row>
    <row r="609" spans="2:2" s="848" customFormat="1">
      <c r="B609" s="849"/>
    </row>
    <row r="610" spans="2:2" s="848" customFormat="1">
      <c r="B610" s="849"/>
    </row>
    <row r="611" spans="2:2" s="848" customFormat="1">
      <c r="B611" s="849"/>
    </row>
    <row r="612" spans="2:2" s="848" customFormat="1">
      <c r="B612" s="849"/>
    </row>
    <row r="613" spans="2:2" s="848" customFormat="1">
      <c r="B613" s="849"/>
    </row>
    <row r="614" spans="2:2" s="848" customFormat="1">
      <c r="B614" s="849"/>
    </row>
    <row r="615" spans="2:2" s="848" customFormat="1">
      <c r="B615" s="849"/>
    </row>
    <row r="616" spans="2:2" s="848" customFormat="1">
      <c r="B616" s="849"/>
    </row>
    <row r="617" spans="2:2" s="848" customFormat="1">
      <c r="B617" s="849"/>
    </row>
    <row r="618" spans="2:2" s="848" customFormat="1">
      <c r="B618" s="849"/>
    </row>
    <row r="619" spans="2:2" s="848" customFormat="1">
      <c r="B619" s="849"/>
    </row>
    <row r="620" spans="2:2" s="848" customFormat="1">
      <c r="B620" s="849"/>
    </row>
    <row r="621" spans="2:2" s="848" customFormat="1">
      <c r="B621" s="849"/>
    </row>
    <row r="622" spans="2:2" s="848" customFormat="1">
      <c r="B622" s="849"/>
    </row>
    <row r="623" spans="2:2" s="848" customFormat="1">
      <c r="B623" s="849"/>
    </row>
    <row r="624" spans="2:2" s="848" customFormat="1">
      <c r="B624" s="849"/>
    </row>
    <row r="625" spans="2:2" s="848" customFormat="1">
      <c r="B625" s="849"/>
    </row>
    <row r="626" spans="2:2" s="848" customFormat="1">
      <c r="B626" s="849"/>
    </row>
    <row r="627" spans="2:2" s="848" customFormat="1">
      <c r="B627" s="849"/>
    </row>
    <row r="628" spans="2:2" s="848" customFormat="1">
      <c r="B628" s="849"/>
    </row>
    <row r="629" spans="2:2" s="848" customFormat="1">
      <c r="B629" s="849"/>
    </row>
    <row r="630" spans="2:2" s="848" customFormat="1">
      <c r="B630" s="849"/>
    </row>
    <row r="631" spans="2:2" s="848" customFormat="1">
      <c r="B631" s="849"/>
    </row>
    <row r="632" spans="2:2" s="848" customFormat="1">
      <c r="B632" s="849"/>
    </row>
    <row r="633" spans="2:2" s="848" customFormat="1">
      <c r="B633" s="849"/>
    </row>
    <row r="634" spans="2:2" s="848" customFormat="1">
      <c r="B634" s="849"/>
    </row>
    <row r="635" spans="2:2" s="848" customFormat="1">
      <c r="B635" s="849"/>
    </row>
    <row r="636" spans="2:2" s="848" customFormat="1">
      <c r="B636" s="849"/>
    </row>
    <row r="637" spans="2:2" s="848" customFormat="1">
      <c r="B637" s="849"/>
    </row>
    <row r="638" spans="2:2" s="848" customFormat="1">
      <c r="B638" s="849"/>
    </row>
    <row r="639" spans="2:2" s="848" customFormat="1">
      <c r="B639" s="849"/>
    </row>
    <row r="640" spans="2:2" s="848" customFormat="1">
      <c r="B640" s="849"/>
    </row>
    <row r="641" spans="2:2" s="848" customFormat="1">
      <c r="B641" s="849"/>
    </row>
    <row r="642" spans="2:2" s="848" customFormat="1">
      <c r="B642" s="849"/>
    </row>
    <row r="643" spans="2:2" s="848" customFormat="1">
      <c r="B643" s="849"/>
    </row>
    <row r="644" spans="2:2" s="848" customFormat="1">
      <c r="B644" s="849"/>
    </row>
    <row r="645" spans="2:2" s="848" customFormat="1">
      <c r="B645" s="849"/>
    </row>
    <row r="646" spans="2:2" s="848" customFormat="1">
      <c r="B646" s="849"/>
    </row>
    <row r="647" spans="2:2" s="848" customFormat="1">
      <c r="B647" s="849"/>
    </row>
    <row r="648" spans="2:2" s="848" customFormat="1">
      <c r="B648" s="849"/>
    </row>
    <row r="649" spans="2:2" s="848" customFormat="1">
      <c r="B649" s="849"/>
    </row>
    <row r="650" spans="2:2" s="848" customFormat="1">
      <c r="B650" s="849"/>
    </row>
    <row r="651" spans="2:2" s="848" customFormat="1">
      <c r="B651" s="849"/>
    </row>
    <row r="652" spans="2:2" s="848" customFormat="1">
      <c r="B652" s="849"/>
    </row>
    <row r="653" spans="2:2" s="848" customFormat="1">
      <c r="B653" s="849"/>
    </row>
    <row r="654" spans="2:2" s="848" customFormat="1">
      <c r="B654" s="849"/>
    </row>
    <row r="655" spans="2:2" s="848" customFormat="1">
      <c r="B655" s="849"/>
    </row>
    <row r="656" spans="2:2" s="848" customFormat="1">
      <c r="B656" s="849"/>
    </row>
    <row r="657" spans="2:2" s="848" customFormat="1">
      <c r="B657" s="849"/>
    </row>
    <row r="658" spans="2:2" s="848" customFormat="1">
      <c r="B658" s="849"/>
    </row>
    <row r="659" spans="2:2" s="848" customFormat="1">
      <c r="B659" s="849"/>
    </row>
    <row r="660" spans="2:2" s="848" customFormat="1">
      <c r="B660" s="849"/>
    </row>
    <row r="661" spans="2:2" s="848" customFormat="1">
      <c r="B661" s="849"/>
    </row>
    <row r="662" spans="2:2" s="848" customFormat="1">
      <c r="B662" s="849"/>
    </row>
    <row r="663" spans="2:2" s="848" customFormat="1">
      <c r="B663" s="849"/>
    </row>
    <row r="664" spans="2:2" s="848" customFormat="1">
      <c r="B664" s="849"/>
    </row>
    <row r="665" spans="2:2" s="848" customFormat="1">
      <c r="B665" s="849"/>
    </row>
    <row r="666" spans="2:2" s="848" customFormat="1">
      <c r="B666" s="849"/>
    </row>
    <row r="667" spans="2:2" s="848" customFormat="1">
      <c r="B667" s="849"/>
    </row>
    <row r="668" spans="2:2" s="848" customFormat="1">
      <c r="B668" s="849"/>
    </row>
    <row r="669" spans="2:2" s="848" customFormat="1">
      <c r="B669" s="849"/>
    </row>
    <row r="670" spans="2:2" s="848" customFormat="1">
      <c r="B670" s="849"/>
    </row>
    <row r="671" spans="2:2" s="848" customFormat="1">
      <c r="B671" s="849"/>
    </row>
    <row r="672" spans="2:2" s="848" customFormat="1">
      <c r="B672" s="849"/>
    </row>
    <row r="673" spans="2:2" s="848" customFormat="1">
      <c r="B673" s="849"/>
    </row>
    <row r="674" spans="2:2" s="848" customFormat="1">
      <c r="B674" s="849"/>
    </row>
    <row r="675" spans="2:2" s="848" customFormat="1">
      <c r="B675" s="849"/>
    </row>
    <row r="676" spans="2:2" s="848" customFormat="1">
      <c r="B676" s="849"/>
    </row>
    <row r="677" spans="2:2" s="848" customFormat="1">
      <c r="B677" s="849"/>
    </row>
    <row r="678" spans="2:2" s="848" customFormat="1">
      <c r="B678" s="849"/>
    </row>
    <row r="679" spans="2:2" s="848" customFormat="1">
      <c r="B679" s="849"/>
    </row>
    <row r="680" spans="2:2" s="848" customFormat="1">
      <c r="B680" s="849"/>
    </row>
    <row r="681" spans="2:2" s="848" customFormat="1">
      <c r="B681" s="849"/>
    </row>
    <row r="682" spans="2:2" s="848" customFormat="1">
      <c r="B682" s="849"/>
    </row>
    <row r="683" spans="2:2" s="848" customFormat="1">
      <c r="B683" s="849"/>
    </row>
    <row r="684" spans="2:2" s="848" customFormat="1">
      <c r="B684" s="849"/>
    </row>
    <row r="685" spans="2:2" s="848" customFormat="1">
      <c r="B685" s="849"/>
    </row>
    <row r="686" spans="2:2" s="848" customFormat="1">
      <c r="B686" s="849"/>
    </row>
    <row r="687" spans="2:2" s="848" customFormat="1">
      <c r="B687" s="849"/>
    </row>
    <row r="688" spans="2:2" s="848" customFormat="1">
      <c r="B688" s="849"/>
    </row>
    <row r="689" spans="2:2" s="848" customFormat="1">
      <c r="B689" s="849"/>
    </row>
    <row r="690" spans="2:2" s="848" customFormat="1">
      <c r="B690" s="849"/>
    </row>
    <row r="691" spans="2:2" s="848" customFormat="1">
      <c r="B691" s="849"/>
    </row>
    <row r="692" spans="2:2" s="848" customFormat="1">
      <c r="B692" s="849"/>
    </row>
    <row r="693" spans="2:2" s="848" customFormat="1">
      <c r="B693" s="849"/>
    </row>
    <row r="694" spans="2:2" s="848" customFormat="1">
      <c r="B694" s="849"/>
    </row>
    <row r="695" spans="2:2" s="848" customFormat="1">
      <c r="B695" s="849"/>
    </row>
    <row r="696" spans="2:2" s="848" customFormat="1">
      <c r="B696" s="849"/>
    </row>
    <row r="697" spans="2:2" s="848" customFormat="1">
      <c r="B697" s="849"/>
    </row>
    <row r="698" spans="2:2" s="848" customFormat="1">
      <c r="B698" s="849"/>
    </row>
    <row r="699" spans="2:2" s="848" customFormat="1">
      <c r="B699" s="849"/>
    </row>
    <row r="700" spans="2:2" s="848" customFormat="1">
      <c r="B700" s="849"/>
    </row>
    <row r="701" spans="2:2" s="848" customFormat="1">
      <c r="B701" s="849"/>
    </row>
    <row r="702" spans="2:2" s="848" customFormat="1">
      <c r="B702" s="849"/>
    </row>
    <row r="703" spans="2:2" s="848" customFormat="1">
      <c r="B703" s="849"/>
    </row>
    <row r="704" spans="2:2" s="848" customFormat="1">
      <c r="B704" s="849"/>
    </row>
    <row r="705" spans="2:2" s="848" customFormat="1">
      <c r="B705" s="849"/>
    </row>
    <row r="706" spans="2:2" s="848" customFormat="1">
      <c r="B706" s="849"/>
    </row>
    <row r="707" spans="2:2" s="848" customFormat="1">
      <c r="B707" s="849"/>
    </row>
    <row r="708" spans="2:2" s="848" customFormat="1">
      <c r="B708" s="849"/>
    </row>
    <row r="709" spans="2:2" s="848" customFormat="1">
      <c r="B709" s="849"/>
    </row>
    <row r="710" spans="2:2" s="848" customFormat="1">
      <c r="B710" s="849"/>
    </row>
    <row r="711" spans="2:2" s="848" customFormat="1">
      <c r="B711" s="849"/>
    </row>
    <row r="712" spans="2:2" s="848" customFormat="1">
      <c r="B712" s="849"/>
    </row>
    <row r="713" spans="2:2" s="848" customFormat="1">
      <c r="B713" s="849"/>
    </row>
    <row r="714" spans="2:2" s="848" customFormat="1">
      <c r="B714" s="849"/>
    </row>
    <row r="715" spans="2:2" s="848" customFormat="1">
      <c r="B715" s="849"/>
    </row>
    <row r="716" spans="2:2" s="848" customFormat="1">
      <c r="B716" s="849"/>
    </row>
    <row r="717" spans="2:2" s="848" customFormat="1">
      <c r="B717" s="849"/>
    </row>
    <row r="718" spans="2:2" s="848" customFormat="1">
      <c r="B718" s="849"/>
    </row>
    <row r="719" spans="2:2" s="848" customFormat="1">
      <c r="B719" s="849"/>
    </row>
    <row r="720" spans="2:2" s="848" customFormat="1">
      <c r="B720" s="849"/>
    </row>
    <row r="721" spans="2:2" s="848" customFormat="1">
      <c r="B721" s="849"/>
    </row>
    <row r="722" spans="2:2" s="848" customFormat="1">
      <c r="B722" s="849"/>
    </row>
    <row r="723" spans="2:2" s="848" customFormat="1">
      <c r="B723" s="849"/>
    </row>
    <row r="724" spans="2:2" s="848" customFormat="1">
      <c r="B724" s="849"/>
    </row>
    <row r="725" spans="2:2" s="848" customFormat="1">
      <c r="B725" s="849"/>
    </row>
    <row r="726" spans="2:2" s="848" customFormat="1">
      <c r="B726" s="849"/>
    </row>
    <row r="727" spans="2:2" s="848" customFormat="1">
      <c r="B727" s="849"/>
    </row>
    <row r="728" spans="2:2" s="848" customFormat="1">
      <c r="B728" s="849"/>
    </row>
    <row r="729" spans="2:2" s="848" customFormat="1">
      <c r="B729" s="849"/>
    </row>
    <row r="730" spans="2:2" s="848" customFormat="1">
      <c r="B730" s="849"/>
    </row>
    <row r="731" spans="2:2" s="848" customFormat="1">
      <c r="B731" s="849"/>
    </row>
    <row r="732" spans="2:2" s="848" customFormat="1">
      <c r="B732" s="849"/>
    </row>
    <row r="733" spans="2:2" s="848" customFormat="1">
      <c r="B733" s="849"/>
    </row>
    <row r="734" spans="2:2" s="848" customFormat="1">
      <c r="B734" s="849"/>
    </row>
    <row r="735" spans="2:2" s="848" customFormat="1">
      <c r="B735" s="849"/>
    </row>
    <row r="736" spans="2:2" s="848" customFormat="1">
      <c r="B736" s="849"/>
    </row>
    <row r="737" spans="2:2" s="848" customFormat="1">
      <c r="B737" s="849"/>
    </row>
    <row r="738" spans="2:2" s="848" customFormat="1">
      <c r="B738" s="849"/>
    </row>
    <row r="739" spans="2:2" s="848" customFormat="1">
      <c r="B739" s="849"/>
    </row>
    <row r="740" spans="2:2" s="848" customFormat="1">
      <c r="B740" s="849"/>
    </row>
    <row r="741" spans="2:2" s="848" customFormat="1">
      <c r="B741" s="849"/>
    </row>
    <row r="742" spans="2:2" s="848" customFormat="1">
      <c r="B742" s="849"/>
    </row>
    <row r="743" spans="2:2" s="848" customFormat="1">
      <c r="B743" s="849"/>
    </row>
    <row r="744" spans="2:2" s="848" customFormat="1">
      <c r="B744" s="849"/>
    </row>
    <row r="745" spans="2:2" s="848" customFormat="1">
      <c r="B745" s="849"/>
    </row>
    <row r="746" spans="2:2" s="848" customFormat="1">
      <c r="B746" s="849"/>
    </row>
    <row r="747" spans="2:2" s="848" customFormat="1">
      <c r="B747" s="849"/>
    </row>
    <row r="748" spans="2:2" s="848" customFormat="1">
      <c r="B748" s="849"/>
    </row>
    <row r="749" spans="2:2" s="848" customFormat="1">
      <c r="B749" s="849"/>
    </row>
    <row r="750" spans="2:2" s="848" customFormat="1">
      <c r="B750" s="849"/>
    </row>
    <row r="751" spans="2:2" s="848" customFormat="1">
      <c r="B751" s="849"/>
    </row>
    <row r="752" spans="2:2" s="848" customFormat="1">
      <c r="B752" s="849"/>
    </row>
    <row r="753" spans="2:2" s="848" customFormat="1">
      <c r="B753" s="849"/>
    </row>
    <row r="754" spans="2:2" s="848" customFormat="1">
      <c r="B754" s="849"/>
    </row>
    <row r="755" spans="2:2" s="848" customFormat="1">
      <c r="B755" s="849"/>
    </row>
    <row r="756" spans="2:2" s="848" customFormat="1">
      <c r="B756" s="849"/>
    </row>
    <row r="757" spans="2:2" s="848" customFormat="1">
      <c r="B757" s="849"/>
    </row>
    <row r="758" spans="2:2" s="848" customFormat="1">
      <c r="B758" s="849"/>
    </row>
    <row r="759" spans="2:2" s="848" customFormat="1">
      <c r="B759" s="849"/>
    </row>
    <row r="760" spans="2:2" s="848" customFormat="1">
      <c r="B760" s="849"/>
    </row>
    <row r="761" spans="2:2" s="848" customFormat="1">
      <c r="B761" s="849"/>
    </row>
    <row r="762" spans="2:2" s="848" customFormat="1">
      <c r="B762" s="849"/>
    </row>
    <row r="763" spans="2:2" s="848" customFormat="1">
      <c r="B763" s="849"/>
    </row>
    <row r="764" spans="2:2" s="848" customFormat="1">
      <c r="B764" s="849"/>
    </row>
    <row r="765" spans="2:2" s="848" customFormat="1">
      <c r="B765" s="849"/>
    </row>
    <row r="766" spans="2:2" s="848" customFormat="1">
      <c r="B766" s="849"/>
    </row>
    <row r="767" spans="2:2" s="848" customFormat="1">
      <c r="B767" s="849"/>
    </row>
    <row r="768" spans="2:2" s="848" customFormat="1">
      <c r="B768" s="849"/>
    </row>
    <row r="769" spans="2:22" s="848" customFormat="1">
      <c r="B769" s="849"/>
    </row>
    <row r="770" spans="2:22" s="848" customFormat="1">
      <c r="B770" s="849"/>
    </row>
    <row r="771" spans="2:22" s="848" customFormat="1">
      <c r="B771" s="849"/>
    </row>
    <row r="772" spans="2:22" s="848" customFormat="1">
      <c r="B772" s="849"/>
    </row>
    <row r="773" spans="2:22" s="816" customFormat="1">
      <c r="B773" s="436"/>
      <c r="C773" s="424"/>
      <c r="D773" s="424"/>
      <c r="E773" s="848"/>
      <c r="F773" s="848"/>
      <c r="G773" s="848"/>
      <c r="H773" s="848"/>
      <c r="I773" s="848"/>
      <c r="L773" s="424"/>
      <c r="N773" s="424"/>
      <c r="O773" s="424"/>
      <c r="P773" s="424"/>
      <c r="Q773" s="424"/>
      <c r="R773" s="424"/>
      <c r="S773" s="424"/>
      <c r="T773" s="424"/>
      <c r="U773" s="424"/>
      <c r="V773" s="424"/>
    </row>
  </sheetData>
  <sortState xmlns:xlrd2="http://schemas.microsoft.com/office/spreadsheetml/2017/richdata2" ref="A42:XFD48">
    <sortCondition ref="D42:D48"/>
  </sortState>
  <mergeCells count="5">
    <mergeCell ref="T9:V9"/>
    <mergeCell ref="Q7:R7"/>
    <mergeCell ref="F9:K9"/>
    <mergeCell ref="L9:P9"/>
    <mergeCell ref="Q9:R9"/>
  </mergeCells>
  <hyperlinks>
    <hyperlink ref="N1" location="Index!A1" display="Return to Index" xr:uid="{00000000-0004-0000-0800-000000000000}"/>
  </hyperlinks>
  <printOptions horizontalCentered="1"/>
  <pageMargins left="0.25" right="0.25" top="0.5" bottom="0.5" header="0.5" footer="0.5"/>
  <pageSetup scale="86" orientation="landscape" horizontalDpi="1200" verticalDpi="1200" r:id="rId1"/>
  <headerFooter alignWithMargins="0">
    <oddFooter>&amp;L&amp;8Planning &amp; Accountability&amp;R&amp;8&amp;D</oddFooter>
  </headerFooter>
  <rowBreaks count="1" manualBreakCount="1">
    <brk id="21" min="2" max="17" man="1"/>
  </rowBreaks>
  <colBreaks count="1" manualBreakCount="1">
    <brk id="12" max="51" man="1"/>
  </colBreaks>
  <legacy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indexed="41"/>
  </sheetPr>
  <dimension ref="A1:AA776"/>
  <sheetViews>
    <sheetView showGridLines="0" zoomScale="85" zoomScaleNormal="85" workbookViewId="0">
      <pane xSplit="6" ySplit="10" topLeftCell="G11" activePane="bottomRight" state="frozen"/>
      <selection activeCell="I90" sqref="I90"/>
      <selection pane="topRight" activeCell="I90" sqref="I90"/>
      <selection pane="bottomLeft" activeCell="I90" sqref="I90"/>
      <selection pane="bottomRight" activeCell="I90" sqref="I90"/>
    </sheetView>
  </sheetViews>
  <sheetFormatPr defaultColWidth="9.109375" defaultRowHeight="13.2"/>
  <cols>
    <col min="1" max="1" width="7.33203125" style="436" customWidth="1"/>
    <col min="2" max="2" width="3.109375" style="436" customWidth="1"/>
    <col min="3" max="3" width="5.44140625" style="436" customWidth="1"/>
    <col min="4" max="4" width="34.109375" style="424" customWidth="1"/>
    <col min="5" max="5" width="10.33203125" style="424" customWidth="1"/>
    <col min="6" max="6" width="11.109375" style="424" customWidth="1"/>
    <col min="7" max="8" width="14" style="424" customWidth="1"/>
    <col min="9" max="10" width="13.6640625" style="424" customWidth="1"/>
    <col min="11" max="11" width="12.44140625" style="424" customWidth="1"/>
    <col min="12" max="12" width="14" style="424" customWidth="1"/>
    <col min="13" max="13" width="14.6640625" style="424" customWidth="1"/>
    <col min="14" max="14" width="3.109375" style="424" customWidth="1"/>
    <col min="15" max="16" width="14" style="424" customWidth="1"/>
    <col min="17" max="18" width="13.6640625" style="424" customWidth="1"/>
    <col min="19" max="19" width="12.44140625" style="424" customWidth="1"/>
    <col min="20" max="20" width="14" style="424" customWidth="1"/>
    <col min="21" max="21" width="14.6640625" style="424" customWidth="1"/>
    <col min="22" max="22" width="4.44140625" style="424" customWidth="1"/>
    <col min="23" max="23" width="17.33203125" style="816" customWidth="1"/>
    <col min="24" max="24" width="7.33203125" style="424" customWidth="1"/>
    <col min="25" max="25" width="18.88671875" style="424" customWidth="1"/>
    <col min="26" max="26" width="18.44140625" style="424" customWidth="1"/>
    <col min="27" max="16384" width="9.109375" style="424"/>
  </cols>
  <sheetData>
    <row r="1" spans="1:27" ht="13.8" thickBot="1">
      <c r="B1" s="436" t="s">
        <v>1129</v>
      </c>
      <c r="J1" s="827" t="s">
        <v>1308</v>
      </c>
      <c r="P1" s="426" t="s">
        <v>1079</v>
      </c>
      <c r="R1" s="827"/>
      <c r="W1" s="848"/>
      <c r="X1" s="426" t="s">
        <v>1079</v>
      </c>
    </row>
    <row r="2" spans="1:27">
      <c r="J2" s="827" t="s">
        <v>1616</v>
      </c>
      <c r="R2" s="827"/>
      <c r="W2" s="848"/>
    </row>
    <row r="3" spans="1:27">
      <c r="A3" s="850"/>
      <c r="J3" s="851">
        <v>45054</v>
      </c>
      <c r="R3" s="827"/>
      <c r="W3" s="848"/>
    </row>
    <row r="4" spans="1:27">
      <c r="W4" s="848"/>
    </row>
    <row r="5" spans="1:27">
      <c r="A5" s="850"/>
      <c r="F5" s="436" t="s">
        <v>1092</v>
      </c>
      <c r="G5" s="436"/>
      <c r="H5" s="436"/>
      <c r="I5" s="436"/>
      <c r="J5" s="436"/>
      <c r="K5" s="436"/>
      <c r="L5" s="436"/>
      <c r="M5" s="436"/>
      <c r="N5" s="436"/>
      <c r="O5" s="436"/>
      <c r="P5" s="436"/>
      <c r="Q5" s="436"/>
      <c r="R5" s="436"/>
      <c r="S5" s="436"/>
      <c r="T5" s="436"/>
      <c r="U5" s="436"/>
      <c r="V5" s="436"/>
      <c r="W5" s="848"/>
    </row>
    <row r="6" spans="1:27" ht="13.8" thickBot="1">
      <c r="E6" s="436">
        <v>2022</v>
      </c>
      <c r="F6" s="436" t="s">
        <v>1093</v>
      </c>
      <c r="G6" s="436"/>
      <c r="H6" s="436"/>
      <c r="I6" s="436"/>
      <c r="J6" s="436"/>
      <c r="K6" s="436"/>
      <c r="L6" s="436"/>
      <c r="M6" s="436"/>
      <c r="N6" s="436"/>
      <c r="O6" s="436"/>
      <c r="P6" s="436"/>
      <c r="Q6" s="436"/>
      <c r="R6" s="436"/>
      <c r="S6" s="436"/>
      <c r="T6" s="436"/>
      <c r="U6" s="436"/>
      <c r="V6" s="436"/>
      <c r="W6" s="848"/>
    </row>
    <row r="7" spans="1:27" ht="13.8" thickBot="1">
      <c r="F7" s="436" t="s">
        <v>1094</v>
      </c>
      <c r="G7" s="436"/>
      <c r="H7" s="436"/>
      <c r="I7" s="436"/>
      <c r="J7" s="436"/>
      <c r="K7" s="436"/>
      <c r="L7" s="436"/>
      <c r="M7" s="436"/>
      <c r="N7" s="436"/>
      <c r="O7" s="436"/>
      <c r="P7" s="436"/>
      <c r="Q7" s="436"/>
      <c r="R7" s="436"/>
      <c r="S7" s="436"/>
      <c r="T7" s="436"/>
      <c r="U7" s="436"/>
      <c r="V7" s="436"/>
      <c r="W7" s="848"/>
      <c r="Y7" s="1106" t="s">
        <v>1300</v>
      </c>
      <c r="Z7" s="1107"/>
      <c r="AA7" s="1108"/>
    </row>
    <row r="8" spans="1:27" s="734" customFormat="1" ht="48.75" customHeight="1" thickBot="1">
      <c r="A8" s="855" t="s">
        <v>1031</v>
      </c>
      <c r="B8" s="1276" t="s">
        <v>1150</v>
      </c>
      <c r="C8" s="1276"/>
      <c r="D8" s="856" t="s">
        <v>219</v>
      </c>
      <c r="E8" s="856" t="s">
        <v>1095</v>
      </c>
      <c r="F8" s="856" t="s">
        <v>102</v>
      </c>
      <c r="G8" s="861" t="s">
        <v>688</v>
      </c>
      <c r="H8" s="861" t="s">
        <v>1368</v>
      </c>
      <c r="I8" s="861" t="s">
        <v>1369</v>
      </c>
      <c r="J8" s="861" t="s">
        <v>1370</v>
      </c>
      <c r="K8" s="861" t="s">
        <v>1371</v>
      </c>
      <c r="L8" s="861" t="s">
        <v>1372</v>
      </c>
      <c r="M8" s="861" t="s">
        <v>1309</v>
      </c>
      <c r="N8" s="862"/>
      <c r="O8" s="861" t="s">
        <v>708</v>
      </c>
      <c r="P8" s="861" t="s">
        <v>1368</v>
      </c>
      <c r="Q8" s="861" t="s">
        <v>1369</v>
      </c>
      <c r="R8" s="861" t="s">
        <v>1370</v>
      </c>
      <c r="S8" s="861" t="s">
        <v>1371</v>
      </c>
      <c r="T8" s="861" t="s">
        <v>1372</v>
      </c>
      <c r="U8" s="861" t="s">
        <v>1252</v>
      </c>
      <c r="V8" s="861"/>
      <c r="W8" s="861" t="s">
        <v>1367</v>
      </c>
      <c r="X8" s="862"/>
      <c r="Y8" s="1103" t="s">
        <v>645</v>
      </c>
      <c r="Z8" s="1104"/>
      <c r="AA8" s="1105"/>
    </row>
    <row r="9" spans="1:27" s="717" customFormat="1" ht="18.75" customHeight="1">
      <c r="A9" s="952"/>
      <c r="B9" s="953"/>
      <c r="C9" s="953"/>
      <c r="D9" s="954"/>
      <c r="E9" s="953"/>
      <c r="F9" s="953"/>
      <c r="G9" s="982"/>
      <c r="H9" s="983"/>
      <c r="I9" s="983"/>
      <c r="J9" s="983"/>
      <c r="K9" s="983"/>
      <c r="L9" s="983"/>
      <c r="M9" s="984"/>
      <c r="N9" s="953"/>
      <c r="O9" s="982"/>
      <c r="P9" s="983"/>
      <c r="Q9" s="983"/>
      <c r="R9" s="983"/>
      <c r="S9" s="983"/>
      <c r="T9" s="983"/>
      <c r="U9" s="984"/>
      <c r="V9" s="953"/>
      <c r="W9" s="956"/>
      <c r="X9" s="960"/>
      <c r="Y9" s="827" t="s">
        <v>221</v>
      </c>
      <c r="Z9" s="977" t="s">
        <v>618</v>
      </c>
      <c r="AA9" s="827" t="s">
        <v>619</v>
      </c>
    </row>
    <row r="10" spans="1:27" ht="18" customHeight="1">
      <c r="A10" s="424"/>
      <c r="D10" s="864"/>
      <c r="E10" s="985" t="s">
        <v>1109</v>
      </c>
      <c r="F10" s="436" t="s">
        <v>1024</v>
      </c>
      <c r="G10" s="986"/>
      <c r="H10" s="436"/>
      <c r="I10" s="436"/>
      <c r="J10" s="436"/>
      <c r="K10" s="436"/>
      <c r="L10" s="436"/>
      <c r="M10" s="987"/>
      <c r="N10" s="436"/>
      <c r="O10" s="986"/>
      <c r="P10" s="436"/>
      <c r="Q10" s="436"/>
      <c r="R10" s="436"/>
      <c r="S10" s="436"/>
      <c r="T10" s="436"/>
      <c r="U10" s="987"/>
      <c r="V10" s="436"/>
      <c r="W10" s="988"/>
      <c r="X10" s="989"/>
      <c r="Y10" s="989"/>
    </row>
    <row r="11" spans="1:27">
      <c r="A11" s="436">
        <v>490</v>
      </c>
      <c r="C11" s="424"/>
      <c r="D11" s="424" t="s">
        <v>94</v>
      </c>
      <c r="E11" s="837">
        <f t="shared" ref="E11:E19" si="0">$E$6</f>
        <v>2022</v>
      </c>
      <c r="F11" s="894">
        <v>36273</v>
      </c>
      <c r="G11" s="990">
        <f>'LIT FGD'!$M$23</f>
        <v>5821689</v>
      </c>
      <c r="H11" s="991">
        <f>'LIT FGD'!$M$24</f>
        <v>0</v>
      </c>
      <c r="I11" s="991">
        <f>'LIT FGD'!$M$25</f>
        <v>0</v>
      </c>
      <c r="J11" s="991">
        <f>'LIT FGD'!$M$26</f>
        <v>-121818</v>
      </c>
      <c r="K11" s="991">
        <f>'LIT FGD'!$M$27</f>
        <v>-272977</v>
      </c>
      <c r="L11" s="991">
        <f>'LIT FGD'!$M$28</f>
        <v>-2277274</v>
      </c>
      <c r="M11" s="992">
        <f t="shared" ref="M11:M17" si="1">SUM(G11:L11)</f>
        <v>3149620</v>
      </c>
      <c r="N11" s="894"/>
      <c r="O11" s="990">
        <f>'LIT FGD'!$M$36</f>
        <v>3017026</v>
      </c>
      <c r="P11" s="991">
        <f>'LIT FGD'!$M$37</f>
        <v>0</v>
      </c>
      <c r="Q11" s="991">
        <f>'LIT FGD'!$M$38</f>
        <v>0</v>
      </c>
      <c r="R11" s="991">
        <f>'LIT FGD'!$M$39</f>
        <v>-2943</v>
      </c>
      <c r="S11" s="991">
        <f>'LIT FGD'!$M$40</f>
        <v>-330287</v>
      </c>
      <c r="T11" s="991">
        <f>'LIT FGD'!$M$41</f>
        <v>-1051542</v>
      </c>
      <c r="U11" s="992">
        <f t="shared" ref="U11:U17" si="2">SUM(O11:T11)</f>
        <v>1632254</v>
      </c>
      <c r="V11" s="991"/>
      <c r="W11" s="993">
        <f t="shared" ref="W11:W17" si="3">U11+M11</f>
        <v>4781874</v>
      </c>
      <c r="X11" s="886"/>
      <c r="Y11" s="939" t="str">
        <f>'LIT FGD'!$O$92</f>
        <v>Alicia Placette</v>
      </c>
      <c r="Z11" s="939" t="str">
        <f>'LIT FGD'!$Q$92</f>
        <v>409.839.2025</v>
      </c>
      <c r="AA11" s="994" t="str">
        <f>HYPERLINK("Mailto:"&amp;'LIT FGD'!$T$92,'LIT FGD'!$T$92)</f>
        <v>aaplacette@lit.edu</v>
      </c>
    </row>
    <row r="12" spans="1:27">
      <c r="A12" s="436">
        <v>500</v>
      </c>
      <c r="C12" s="424"/>
      <c r="D12" s="424" t="s">
        <v>96</v>
      </c>
      <c r="E12" s="837">
        <f t="shared" si="0"/>
        <v>2022</v>
      </c>
      <c r="F12" s="894">
        <v>23582</v>
      </c>
      <c r="G12" s="990">
        <f>'LSCO FGD'!$M$23</f>
        <v>3337223</v>
      </c>
      <c r="H12" s="991">
        <f>'LSCO FGD'!$M$24</f>
        <v>0</v>
      </c>
      <c r="I12" s="991">
        <f>'LSCO FGD'!$M$25</f>
        <v>0</v>
      </c>
      <c r="J12" s="991">
        <f>'LSCO FGD'!$M$26</f>
        <v>-130227</v>
      </c>
      <c r="K12" s="991">
        <f>'LSCO FGD'!$M$27</f>
        <v>0</v>
      </c>
      <c r="L12" s="991">
        <f>'LSCO FGD'!$M$28</f>
        <v>-1528266</v>
      </c>
      <c r="M12" s="992">
        <f t="shared" si="1"/>
        <v>1678730</v>
      </c>
      <c r="N12" s="894"/>
      <c r="O12" s="990">
        <f>'LSCO FGD'!$M$36</f>
        <v>3306740</v>
      </c>
      <c r="P12" s="991">
        <f>'LSCO FGD'!$M$37</f>
        <v>0</v>
      </c>
      <c r="Q12" s="991">
        <f>'LSCO FGD'!$M$38</f>
        <v>0</v>
      </c>
      <c r="R12" s="991">
        <f>'LSCO FGD'!$M$39</f>
        <v>-43398</v>
      </c>
      <c r="S12" s="991">
        <f>'LSCO FGD'!$M$40</f>
        <v>0</v>
      </c>
      <c r="T12" s="991">
        <f>'LSCO FGD'!$M$41</f>
        <v>-664360</v>
      </c>
      <c r="U12" s="992">
        <f t="shared" si="2"/>
        <v>2598982</v>
      </c>
      <c r="V12" s="991"/>
      <c r="W12" s="993">
        <f t="shared" si="3"/>
        <v>4277712</v>
      </c>
      <c r="X12" s="886"/>
      <c r="Y12" s="939" t="str">
        <f>'LSCO FGD'!$O$92</f>
        <v>Jamie Oltz</v>
      </c>
      <c r="Z12" s="939" t="str">
        <f>'LSCO FGD'!$Q$92</f>
        <v>409-882-3356</v>
      </c>
      <c r="AA12" s="994" t="str">
        <f>HYPERLINK("Mailto:"&amp;'LSCO FGD'!$T$92,'LSCO FGD'!$T$92)</f>
        <v>Jamie.Oltz@lsco.edu</v>
      </c>
    </row>
    <row r="13" spans="1:27">
      <c r="A13" s="436">
        <v>510</v>
      </c>
      <c r="C13" s="424"/>
      <c r="D13" s="424" t="s">
        <v>109</v>
      </c>
      <c r="E13" s="837">
        <f t="shared" si="0"/>
        <v>2022</v>
      </c>
      <c r="F13" s="894">
        <v>23485</v>
      </c>
      <c r="G13" s="990">
        <f>'LSCPA FGD'!$M$23</f>
        <v>3428253</v>
      </c>
      <c r="H13" s="991">
        <f>'LSCPA FGD'!$M$24</f>
        <v>0</v>
      </c>
      <c r="I13" s="991">
        <f>'LSCPA FGD'!$M$25</f>
        <v>0</v>
      </c>
      <c r="J13" s="991">
        <f>'LSCPA FGD'!$M$26</f>
        <v>-117973</v>
      </c>
      <c r="K13" s="991">
        <f>'LSCPA FGD'!$M$27</f>
        <v>0</v>
      </c>
      <c r="L13" s="991">
        <f>'LSCPA FGD'!$M$28</f>
        <v>-741090</v>
      </c>
      <c r="M13" s="992">
        <f t="shared" si="1"/>
        <v>2569190</v>
      </c>
      <c r="N13" s="894"/>
      <c r="O13" s="990">
        <f>'LSCPA FGD'!$M$36</f>
        <v>2480252</v>
      </c>
      <c r="P13" s="991">
        <f>'LSCPA FGD'!$M$37</f>
        <v>0</v>
      </c>
      <c r="Q13" s="991">
        <f>'LSCPA FGD'!$M$38</f>
        <v>0</v>
      </c>
      <c r="R13" s="991">
        <f>'LSCPA FGD'!$M$39</f>
        <v>-78439</v>
      </c>
      <c r="S13" s="991">
        <f>'LSCPA FGD'!$M$40</f>
        <v>0</v>
      </c>
      <c r="T13" s="991">
        <f>'LSCPA FGD'!$M$41</f>
        <v>-544865</v>
      </c>
      <c r="U13" s="992">
        <f t="shared" si="2"/>
        <v>1856948</v>
      </c>
      <c r="V13" s="991"/>
      <c r="W13" s="993">
        <f t="shared" si="3"/>
        <v>4426138</v>
      </c>
      <c r="X13" s="886"/>
      <c r="Y13" s="939" t="str">
        <f>'LSCPA FGD'!$O$92</f>
        <v>Shelley Cowart</v>
      </c>
      <c r="Z13" s="939" t="str">
        <f>'LSCPA FGD'!$Q$92</f>
        <v>(409)984-6137</v>
      </c>
      <c r="AA13" s="994" t="str">
        <f>HYPERLINK("Mailto:"&amp;'LSCPA FGD'!$T$92,'LSCPA FGD'!$T$92)</f>
        <v>cowartsr@lamarpa.edu</v>
      </c>
    </row>
    <row r="14" spans="1:27">
      <c r="A14" s="436">
        <v>520</v>
      </c>
      <c r="C14" s="424"/>
      <c r="D14" s="424" t="s">
        <v>1146</v>
      </c>
      <c r="E14" s="837">
        <f t="shared" si="0"/>
        <v>2022</v>
      </c>
      <c r="F14" s="894">
        <v>9225</v>
      </c>
      <c r="G14" s="990">
        <f>'TSTCH FGD'!$M$23</f>
        <v>12154546</v>
      </c>
      <c r="H14" s="991">
        <f>'TSTCH FGD'!$M$24</f>
        <v>0</v>
      </c>
      <c r="I14" s="991">
        <f>'TSTCH FGD'!$M$25</f>
        <v>0</v>
      </c>
      <c r="J14" s="991">
        <f>'TSTCH FGD'!$M$26</f>
        <v>-160651</v>
      </c>
      <c r="K14" s="991">
        <f>'TSTCH FGD'!$M$27</f>
        <v>-506730</v>
      </c>
      <c r="L14" s="991">
        <f>'TSTCH FGD'!$M$28</f>
        <v>-3438347</v>
      </c>
      <c r="M14" s="992">
        <f t="shared" si="1"/>
        <v>8048818</v>
      </c>
      <c r="N14" s="894"/>
      <c r="O14" s="990">
        <f>'TSTCH FGD'!$M$36</f>
        <v>59286</v>
      </c>
      <c r="P14" s="991">
        <f>'TSTCH FGD'!$M$37</f>
        <v>0</v>
      </c>
      <c r="Q14" s="991">
        <f>'TSTCH FGD'!$M$38</f>
        <v>0</v>
      </c>
      <c r="R14" s="991">
        <f>'TSTCH FGD'!$M$39</f>
        <v>0</v>
      </c>
      <c r="S14" s="991">
        <f>'TSTCH FGD'!$M$40</f>
        <v>0</v>
      </c>
      <c r="T14" s="991">
        <f>'TSTCH FGD'!$M$41</f>
        <v>-2880</v>
      </c>
      <c r="U14" s="992">
        <f t="shared" si="2"/>
        <v>56406</v>
      </c>
      <c r="V14" s="991"/>
      <c r="W14" s="993">
        <f t="shared" si="3"/>
        <v>8105224</v>
      </c>
      <c r="X14" s="886"/>
      <c r="Y14" s="939" t="str">
        <f>'TSTCH FGD'!$O$92</f>
        <v>Anju Motwani</v>
      </c>
      <c r="Z14" s="939" t="str">
        <f>'TSTCH FGD'!$Q$92</f>
        <v>352-871-1084</v>
      </c>
      <c r="AA14" s="994" t="str">
        <f>HYPERLINK("Mailto:"&amp;'TSTCH FGD'!$T$92,'TSTCH FGD'!$T$92)</f>
        <v>anju.motwani@tstc.edu</v>
      </c>
    </row>
    <row r="15" spans="1:27">
      <c r="A15" s="436">
        <v>530</v>
      </c>
      <c r="C15" s="424"/>
      <c r="D15" s="424" t="s">
        <v>1301</v>
      </c>
      <c r="E15" s="837">
        <f t="shared" si="0"/>
        <v>2022</v>
      </c>
      <c r="F15" s="894">
        <v>9932</v>
      </c>
      <c r="G15" s="990">
        <f>'TSTCWT FGD'!$M$23</f>
        <v>4999999</v>
      </c>
      <c r="H15" s="991">
        <f>'TSTCWT FGD'!$M$24</f>
        <v>0</v>
      </c>
      <c r="I15" s="991">
        <f>'TSTCWT FGD'!$M$25</f>
        <v>0</v>
      </c>
      <c r="J15" s="991">
        <f>'TSTCWT FGD'!$M$26</f>
        <v>-122337</v>
      </c>
      <c r="K15" s="991">
        <f>'TSTCWT FGD'!$M$27</f>
        <v>-285046</v>
      </c>
      <c r="L15" s="991">
        <f>'TSTCWT FGD'!$M$28</f>
        <v>-1800218</v>
      </c>
      <c r="M15" s="992">
        <f t="shared" si="1"/>
        <v>2792398</v>
      </c>
      <c r="N15" s="894"/>
      <c r="O15" s="990">
        <f>'TSTCWT FGD'!$M$36</f>
        <v>4097</v>
      </c>
      <c r="P15" s="991">
        <f>'TSTCWT FGD'!$M$37</f>
        <v>0</v>
      </c>
      <c r="Q15" s="991">
        <f>'TSTCWT FGD'!$M$38</f>
        <v>0</v>
      </c>
      <c r="R15" s="991">
        <f>'TSTCWT FGD'!$M$39</f>
        <v>0</v>
      </c>
      <c r="S15" s="991">
        <f>'TSTCWT FGD'!$M$40</f>
        <v>0</v>
      </c>
      <c r="T15" s="991">
        <f>'TSTCWT FGD'!$M$41</f>
        <v>0</v>
      </c>
      <c r="U15" s="992">
        <f t="shared" si="2"/>
        <v>4097</v>
      </c>
      <c r="V15" s="991"/>
      <c r="W15" s="993">
        <f t="shared" si="3"/>
        <v>2796495</v>
      </c>
      <c r="X15" s="886"/>
      <c r="Y15" s="939" t="str">
        <f>'TSTCM FGD'!$O$92</f>
        <v>Anju Motwani</v>
      </c>
      <c r="Z15" s="939" t="str">
        <f>'TSTCM FGD'!$Q$92</f>
        <v>352-871-1084</v>
      </c>
      <c r="AA15" s="994" t="str">
        <f>HYPERLINK("Mailto:"&amp;'TSTCM FGD'!$T$92,'TSTCM FGD'!$T$92)</f>
        <v>anju.motwani@tstc.edu</v>
      </c>
    </row>
    <row r="16" spans="1:27">
      <c r="A16" s="436">
        <v>540</v>
      </c>
      <c r="C16" s="424"/>
      <c r="D16" s="424" t="s">
        <v>1147</v>
      </c>
      <c r="E16" s="837">
        <f t="shared" si="0"/>
        <v>2022</v>
      </c>
      <c r="F16" s="894">
        <v>33965</v>
      </c>
      <c r="G16" s="990">
        <f>'TSTCM FGD'!$M$23</f>
        <v>3598074</v>
      </c>
      <c r="H16" s="991">
        <f>'TSTCM FGD'!$M$24</f>
        <v>0</v>
      </c>
      <c r="I16" s="991">
        <f>'TSTCM FGD'!$M$25</f>
        <v>0</v>
      </c>
      <c r="J16" s="991">
        <f>'TSTCM FGD'!$M$26</f>
        <v>-63181</v>
      </c>
      <c r="K16" s="991">
        <f>'TSTCM FGD'!$M$27</f>
        <v>-173422</v>
      </c>
      <c r="L16" s="991">
        <f>'TSTCM FGD'!$M$28</f>
        <v>-1218319</v>
      </c>
      <c r="M16" s="992">
        <f t="shared" si="1"/>
        <v>2143152</v>
      </c>
      <c r="N16" s="894"/>
      <c r="O16" s="990">
        <f>'TSTCM FGD'!$M$36</f>
        <v>964</v>
      </c>
      <c r="P16" s="991">
        <f>'TSTCM FGD'!$M$37</f>
        <v>0</v>
      </c>
      <c r="Q16" s="991">
        <f>'TSTCM FGD'!$M$38</f>
        <v>0</v>
      </c>
      <c r="R16" s="991">
        <f>'TSTCM FGD'!$M$39</f>
        <v>0</v>
      </c>
      <c r="S16" s="991">
        <f>'TSTCM FGD'!$M$40</f>
        <v>0</v>
      </c>
      <c r="T16" s="991">
        <f>'TSTCM FGD'!$M$41</f>
        <v>0</v>
      </c>
      <c r="U16" s="992">
        <f t="shared" si="2"/>
        <v>964</v>
      </c>
      <c r="V16" s="991"/>
      <c r="W16" s="993">
        <f t="shared" si="3"/>
        <v>2144116</v>
      </c>
      <c r="X16" s="886"/>
      <c r="Y16" s="939" t="str">
        <f>'TSTCW FGD'!$O$92</f>
        <v>Anju Motwani</v>
      </c>
      <c r="Z16" s="939" t="str">
        <f>'TSTCW FGD'!$Q$92</f>
        <v>352-871-1084</v>
      </c>
      <c r="AA16" s="994" t="str">
        <f>HYPERLINK("Mailto:"&amp;'TSTCW FGD'!$T$92,'TSTCW FGD'!$T$92)</f>
        <v>anju.motwani@tstc.edu</v>
      </c>
    </row>
    <row r="17" spans="1:27">
      <c r="A17" s="436">
        <v>550</v>
      </c>
      <c r="C17" s="424"/>
      <c r="D17" s="424" t="s">
        <v>1148</v>
      </c>
      <c r="E17" s="837">
        <f t="shared" si="0"/>
        <v>2022</v>
      </c>
      <c r="F17" s="894">
        <v>3634</v>
      </c>
      <c r="G17" s="990">
        <f>'TSTCW FGD'!$M$23</f>
        <v>29645486</v>
      </c>
      <c r="H17" s="991">
        <f>'TSTCW FGD'!$M$24</f>
        <v>0</v>
      </c>
      <c r="I17" s="991">
        <f>'TSTCW FGD'!$M$25</f>
        <v>0</v>
      </c>
      <c r="J17" s="991">
        <f>'TSTCW FGD'!$M$26</f>
        <v>-270667</v>
      </c>
      <c r="K17" s="991">
        <f>'TSTCW FGD'!$M$27</f>
        <v>-943135</v>
      </c>
      <c r="L17" s="991">
        <f>'TSTCW FGD'!$M$28</f>
        <v>-14865106</v>
      </c>
      <c r="M17" s="992">
        <f t="shared" si="1"/>
        <v>13566578</v>
      </c>
      <c r="N17" s="894"/>
      <c r="O17" s="990">
        <f>'TSTCW FGD'!$M$36</f>
        <v>1699544</v>
      </c>
      <c r="P17" s="991">
        <f>'TSTCW FGD'!$M$37</f>
        <v>0</v>
      </c>
      <c r="Q17" s="991">
        <f>'TSTCW FGD'!$M$38</f>
        <v>0</v>
      </c>
      <c r="R17" s="991">
        <f>'TSTCW FGD'!$M$39</f>
        <v>0</v>
      </c>
      <c r="S17" s="991">
        <f>'TSTCW FGD'!$M$40</f>
        <v>0</v>
      </c>
      <c r="T17" s="991">
        <f>'TSTCW FGD'!$M$41</f>
        <v>-914560</v>
      </c>
      <c r="U17" s="992">
        <f t="shared" si="2"/>
        <v>784984</v>
      </c>
      <c r="V17" s="991"/>
      <c r="W17" s="993">
        <f t="shared" si="3"/>
        <v>14351562</v>
      </c>
      <c r="X17" s="886"/>
      <c r="Y17" s="939" t="str">
        <f>'TSTCWT FGD'!$O$92</f>
        <v>Anju Motwani</v>
      </c>
      <c r="Z17" s="939" t="str">
        <f>'TSTCWT FGD'!$Q$92</f>
        <v>352-871-1084</v>
      </c>
      <c r="AA17" s="994" t="str">
        <f>HYPERLINK("Mailto:"&amp;'TSTCWT FGD'!$T$92,'TSTCWT FGD'!$T$92)</f>
        <v>anju.motwani@tstc.edu</v>
      </c>
    </row>
    <row r="18" spans="1:27" ht="15.75" customHeight="1">
      <c r="A18" s="436">
        <v>552</v>
      </c>
      <c r="C18" s="424"/>
      <c r="D18" s="890" t="s">
        <v>1425</v>
      </c>
      <c r="E18" s="837">
        <f t="shared" si="0"/>
        <v>2022</v>
      </c>
      <c r="F18" s="894">
        <v>133965</v>
      </c>
      <c r="G18" s="990">
        <f>'TSTCNT FGD'!$M$23</f>
        <v>1359969</v>
      </c>
      <c r="H18" s="991">
        <f>'TSTCNT FGD'!$M$24</f>
        <v>0</v>
      </c>
      <c r="I18" s="991">
        <f>'TSTCNT FGD'!$M$25</f>
        <v>0</v>
      </c>
      <c r="J18" s="991">
        <f>'TSTCNT FGD'!$M$26</f>
        <v>-4438</v>
      </c>
      <c r="K18" s="991">
        <f>'TSTCNT FGD'!$M$27</f>
        <v>-90587</v>
      </c>
      <c r="L18" s="991">
        <f>'TSTCNT FGD'!$M$28</f>
        <v>-573949</v>
      </c>
      <c r="M18" s="992">
        <f t="shared" ref="M18:M19" si="4">SUM(G18:L18)</f>
        <v>690995</v>
      </c>
      <c r="N18" s="894"/>
      <c r="O18" s="990">
        <f>'TSTCNT FGD'!$M$36</f>
        <v>103000</v>
      </c>
      <c r="P18" s="991">
        <f>'TSTCNT FGD'!$M$37</f>
        <v>0</v>
      </c>
      <c r="Q18" s="991">
        <f>'TSTCNT FGD'!$M$38</f>
        <v>0</v>
      </c>
      <c r="R18" s="991">
        <f>'TSTCNT FGD'!$M$39</f>
        <v>0</v>
      </c>
      <c r="S18" s="991">
        <f>'TSTCNT FGD'!$M$40</f>
        <v>0</v>
      </c>
      <c r="T18" s="991">
        <f>'TSTCNT FGD'!$M$41</f>
        <v>-50666</v>
      </c>
      <c r="U18" s="992">
        <f t="shared" ref="U18:U19" si="5">SUM(O18:T18)</f>
        <v>52334</v>
      </c>
      <c r="V18" s="991"/>
      <c r="W18" s="993">
        <f t="shared" ref="W18:W19" si="6">U18+M18</f>
        <v>743329</v>
      </c>
      <c r="X18" s="886"/>
      <c r="Y18" s="939" t="str">
        <f>'TSTCNT FGD'!$O$92</f>
        <v>Anju Motwani</v>
      </c>
      <c r="Z18" s="939" t="str">
        <f>'TSTCNT FGD'!$Q$92</f>
        <v>352-871-1084</v>
      </c>
      <c r="AA18" s="994" t="str">
        <f>HYPERLINK("Mailto:"&amp;'TSTCNT FGD'!$T$92,'TSTCNT FGD'!$T$92)</f>
        <v>anju.motwani@tstc.edu</v>
      </c>
    </row>
    <row r="19" spans="1:27" ht="17.25" customHeight="1">
      <c r="A19" s="436">
        <v>553</v>
      </c>
      <c r="C19" s="424"/>
      <c r="D19" s="890" t="s">
        <v>1426</v>
      </c>
      <c r="E19" s="837">
        <f t="shared" si="0"/>
        <v>2022</v>
      </c>
      <c r="F19" s="894">
        <v>203634</v>
      </c>
      <c r="G19" s="990">
        <f>'TSTCFB FGD'!$M$23</f>
        <v>3959806</v>
      </c>
      <c r="H19" s="991">
        <f>'TSTCFB FGD'!$M$24</f>
        <v>0</v>
      </c>
      <c r="I19" s="991">
        <f>'TSTCFB FGD'!$M$25</f>
        <v>0</v>
      </c>
      <c r="J19" s="991">
        <f>'TSTCFB FGD'!$M$26</f>
        <v>-54895</v>
      </c>
      <c r="K19" s="991">
        <f>'TSTCFB FGD'!$M$27</f>
        <v>-143924</v>
      </c>
      <c r="L19" s="991">
        <f>'TSTCFB FGD'!$M$28</f>
        <v>-1504244</v>
      </c>
      <c r="M19" s="992">
        <f t="shared" si="4"/>
        <v>2256743</v>
      </c>
      <c r="N19" s="894"/>
      <c r="O19" s="990">
        <f>'TSTCFB FGD'!$M$36</f>
        <v>0</v>
      </c>
      <c r="P19" s="991">
        <f>'TSTCFB FGD'!$M$37</f>
        <v>0</v>
      </c>
      <c r="Q19" s="991">
        <f>'TSTCFB FGD'!$M$38</f>
        <v>0</v>
      </c>
      <c r="R19" s="991">
        <f>'TSTCFB FGD'!$M$39</f>
        <v>0</v>
      </c>
      <c r="S19" s="991">
        <f>'TSTCFB FGD'!$M$40</f>
        <v>0</v>
      </c>
      <c r="T19" s="991">
        <f>'TSTCFB FGD'!$M$41</f>
        <v>0</v>
      </c>
      <c r="U19" s="992">
        <f t="shared" si="5"/>
        <v>0</v>
      </c>
      <c r="V19" s="991"/>
      <c r="W19" s="993">
        <f t="shared" si="6"/>
        <v>2256743</v>
      </c>
      <c r="X19" s="886"/>
      <c r="Y19" s="939" t="str">
        <f>'TSTCFB FGD'!$O$92</f>
        <v>Anju Motwani</v>
      </c>
      <c r="Z19" s="939" t="str">
        <f>'TSTCFB FGD'!$Q$92</f>
        <v>352-871-1084</v>
      </c>
      <c r="AA19" s="994" t="str">
        <f>HYPERLINK("Mailto:"&amp;'TSTCFB FGD'!$T$92,'TSTCFB FGD'!$T$92)</f>
        <v>anju.motwani@tstc.edu</v>
      </c>
    </row>
    <row r="20" spans="1:27">
      <c r="C20" s="424"/>
      <c r="D20" s="673"/>
      <c r="E20" s="837"/>
      <c r="F20" s="995"/>
      <c r="G20" s="996"/>
      <c r="H20" s="995"/>
      <c r="I20" s="995"/>
      <c r="J20" s="995"/>
      <c r="K20" s="995"/>
      <c r="L20" s="995"/>
      <c r="M20" s="997"/>
      <c r="N20" s="995"/>
      <c r="O20" s="996"/>
      <c r="P20" s="995"/>
      <c r="Q20" s="995"/>
      <c r="R20" s="995"/>
      <c r="S20" s="995"/>
      <c r="T20" s="995"/>
      <c r="U20" s="997"/>
      <c r="V20" s="995"/>
      <c r="W20" s="998"/>
      <c r="X20" s="886"/>
      <c r="Y20" s="886"/>
    </row>
    <row r="21" spans="1:27" ht="13.8" thickBot="1">
      <c r="A21" s="904"/>
      <c r="B21" s="904"/>
      <c r="C21" s="904"/>
      <c r="D21" s="905" t="s">
        <v>113</v>
      </c>
      <c r="E21" s="904">
        <f t="shared" ref="E21" si="7">$E$6</f>
        <v>2022</v>
      </c>
      <c r="F21" s="906">
        <v>445566</v>
      </c>
      <c r="G21" s="999">
        <f t="shared" ref="G21:M21" si="8">SUM(G11:G20)</f>
        <v>68305045</v>
      </c>
      <c r="H21" s="1000">
        <f t="shared" si="8"/>
        <v>0</v>
      </c>
      <c r="I21" s="1000">
        <f t="shared" si="8"/>
        <v>0</v>
      </c>
      <c r="J21" s="1000">
        <f t="shared" si="8"/>
        <v>-1046187</v>
      </c>
      <c r="K21" s="1000">
        <f t="shared" si="8"/>
        <v>-2415821</v>
      </c>
      <c r="L21" s="1000">
        <f t="shared" si="8"/>
        <v>-27946813</v>
      </c>
      <c r="M21" s="1001">
        <f t="shared" si="8"/>
        <v>36896224</v>
      </c>
      <c r="N21" s="1002"/>
      <c r="O21" s="999">
        <f t="shared" ref="O21:U21" si="9">SUM(O11:O20)</f>
        <v>10670909</v>
      </c>
      <c r="P21" s="1000">
        <f t="shared" si="9"/>
        <v>0</v>
      </c>
      <c r="Q21" s="1000">
        <f t="shared" si="9"/>
        <v>0</v>
      </c>
      <c r="R21" s="1000">
        <f t="shared" si="9"/>
        <v>-124780</v>
      </c>
      <c r="S21" s="1000">
        <f t="shared" si="9"/>
        <v>-330287</v>
      </c>
      <c r="T21" s="1000">
        <f t="shared" si="9"/>
        <v>-3228873</v>
      </c>
      <c r="U21" s="1001">
        <f t="shared" si="9"/>
        <v>6986969</v>
      </c>
      <c r="V21" s="1000"/>
      <c r="W21" s="1003">
        <f>SUM(W11:W20)</f>
        <v>43883193</v>
      </c>
      <c r="X21" s="917"/>
      <c r="Y21" s="917"/>
    </row>
    <row r="22" spans="1:27" s="848" customFormat="1" ht="14.4" thickTop="1" thickBot="1">
      <c r="A22" s="849"/>
      <c r="B22" s="849"/>
      <c r="C22" s="849"/>
      <c r="E22" s="904">
        <f>COUNTA(E11:E20)</f>
        <v>9</v>
      </c>
      <c r="X22" s="918"/>
      <c r="Y22" s="918"/>
    </row>
    <row r="23" spans="1:27" s="848" customFormat="1" ht="13.8" thickTop="1">
      <c r="A23" s="849"/>
      <c r="C23" s="849"/>
      <c r="X23" s="918"/>
      <c r="Y23" s="918"/>
    </row>
    <row r="24" spans="1:27" s="848" customFormat="1">
      <c r="A24" s="849"/>
      <c r="C24" s="849"/>
      <c r="X24" s="918"/>
      <c r="Y24" s="918"/>
    </row>
    <row r="25" spans="1:27" s="848" customFormat="1">
      <c r="A25" s="849"/>
      <c r="B25" s="849"/>
      <c r="C25" s="849"/>
    </row>
    <row r="26" spans="1:27" s="848" customFormat="1">
      <c r="A26" s="849"/>
      <c r="B26" s="849"/>
      <c r="C26" s="849"/>
    </row>
    <row r="27" spans="1:27" s="848" customFormat="1">
      <c r="A27" s="849"/>
      <c r="B27" s="849"/>
      <c r="C27" s="849"/>
    </row>
    <row r="28" spans="1:27" s="848" customFormat="1">
      <c r="A28" s="849"/>
      <c r="B28" s="849"/>
      <c r="C28" s="849"/>
    </row>
    <row r="29" spans="1:27" s="848" customFormat="1">
      <c r="A29" s="849"/>
      <c r="B29" s="849"/>
      <c r="C29" s="849"/>
    </row>
    <row r="30" spans="1:27" s="848" customFormat="1">
      <c r="A30" s="849"/>
      <c r="B30" s="849"/>
      <c r="C30" s="849"/>
    </row>
    <row r="31" spans="1:27" s="848" customFormat="1">
      <c r="A31" s="849"/>
      <c r="B31" s="849"/>
      <c r="C31" s="849"/>
      <c r="W31" s="827"/>
    </row>
    <row r="32" spans="1:27" s="848" customFormat="1">
      <c r="A32" s="849"/>
      <c r="B32" s="849"/>
      <c r="C32" s="849"/>
      <c r="W32" s="924"/>
    </row>
    <row r="33" spans="1:25" s="848" customFormat="1">
      <c r="A33" s="849"/>
      <c r="B33" s="849"/>
      <c r="C33" s="849"/>
      <c r="W33" s="924"/>
    </row>
    <row r="34" spans="1:25" s="848" customFormat="1">
      <c r="A34" s="849"/>
      <c r="B34" s="849"/>
      <c r="C34" s="849"/>
      <c r="W34" s="924"/>
    </row>
    <row r="35" spans="1:25" s="848" customFormat="1">
      <c r="A35" s="849"/>
      <c r="B35" s="849"/>
      <c r="C35" s="849"/>
      <c r="W35" s="924"/>
    </row>
    <row r="36" spans="1:25" s="848" customFormat="1">
      <c r="A36" s="849"/>
      <c r="B36" s="849"/>
      <c r="C36" s="849"/>
    </row>
    <row r="37" spans="1:25" s="848" customFormat="1">
      <c r="A37" s="849"/>
      <c r="B37" s="849"/>
      <c r="C37" s="849"/>
    </row>
    <row r="38" spans="1:25" s="848" customFormat="1">
      <c r="A38" s="849"/>
      <c r="B38" s="849"/>
      <c r="C38" s="849"/>
      <c r="M38" s="926" t="str">
        <f>IF(SUM(M11:M20)&lt;&gt;'Smmy LIT-TSTC FGD'!$M$191,"Error","Balanced")</f>
        <v>Balanced</v>
      </c>
      <c r="U38" s="926" t="str">
        <f>IF(SUM(U11:U20)&lt;&gt;'Smmy LIT-TSTC FGD'!$M$312,"Error","Balanced")</f>
        <v>Balanced</v>
      </c>
      <c r="V38" s="926"/>
      <c r="W38" s="926" t="str">
        <f>IF(SUM(W11:W20)&lt;&gt;'Smmy LIT-TSTC FGD'!$M$323,"Error","Balanced")</f>
        <v>Balanced</v>
      </c>
    </row>
    <row r="39" spans="1:25" s="848" customFormat="1">
      <c r="A39" s="849"/>
      <c r="B39" s="849"/>
      <c r="C39" s="849"/>
    </row>
    <row r="40" spans="1:25" s="848" customFormat="1">
      <c r="A40" s="849"/>
      <c r="B40" s="849"/>
      <c r="C40" s="849"/>
      <c r="W40" s="849"/>
      <c r="X40" s="849"/>
      <c r="Y40" s="849"/>
    </row>
    <row r="41" spans="1:25" s="848" customFormat="1">
      <c r="A41" s="849"/>
      <c r="B41" s="849"/>
      <c r="C41" s="849"/>
    </row>
    <row r="42" spans="1:25" s="848" customFormat="1">
      <c r="A42" s="849"/>
      <c r="B42" s="849"/>
      <c r="C42" s="849"/>
    </row>
    <row r="43" spans="1:25" s="848" customFormat="1">
      <c r="A43" s="849"/>
      <c r="B43" s="849"/>
      <c r="C43" s="849"/>
      <c r="D43" s="827"/>
      <c r="F43" s="929"/>
      <c r="G43" s="929"/>
      <c r="H43" s="929"/>
      <c r="I43" s="929"/>
      <c r="J43" s="929"/>
      <c r="K43" s="929"/>
      <c r="L43" s="929"/>
      <c r="M43" s="929"/>
      <c r="N43" s="929"/>
      <c r="O43" s="929"/>
      <c r="P43" s="929"/>
      <c r="Q43" s="929"/>
      <c r="R43" s="929"/>
      <c r="S43" s="929"/>
      <c r="T43" s="929"/>
      <c r="U43" s="929"/>
      <c r="V43" s="929"/>
      <c r="W43" s="929"/>
      <c r="Y43" s="931"/>
    </row>
    <row r="44" spans="1:25" s="848" customFormat="1">
      <c r="A44" s="849"/>
      <c r="B44" s="849"/>
      <c r="C44" s="849"/>
      <c r="Y44" s="931"/>
    </row>
    <row r="45" spans="1:25" s="848" customFormat="1">
      <c r="A45" s="849"/>
      <c r="B45" s="849"/>
      <c r="C45" s="849"/>
      <c r="Y45" s="931"/>
    </row>
    <row r="46" spans="1:25" s="848" customFormat="1">
      <c r="A46" s="849"/>
      <c r="B46" s="849"/>
      <c r="C46" s="849"/>
      <c r="F46" s="934"/>
      <c r="G46" s="934"/>
      <c r="H46" s="934"/>
      <c r="I46" s="934"/>
      <c r="J46" s="934"/>
      <c r="K46" s="934"/>
      <c r="L46" s="934"/>
      <c r="M46" s="934"/>
      <c r="N46" s="934"/>
      <c r="O46" s="934"/>
      <c r="P46" s="934"/>
      <c r="Q46" s="934"/>
      <c r="R46" s="934"/>
      <c r="S46" s="934"/>
      <c r="T46" s="934"/>
      <c r="U46" s="934"/>
      <c r="V46" s="934"/>
      <c r="W46" s="934"/>
      <c r="Y46" s="931"/>
    </row>
    <row r="47" spans="1:25" s="848" customFormat="1">
      <c r="A47" s="849"/>
      <c r="B47" s="849"/>
      <c r="C47" s="849"/>
    </row>
    <row r="48" spans="1:25" s="848" customFormat="1">
      <c r="A48" s="849"/>
      <c r="B48" s="849"/>
      <c r="C48" s="849"/>
    </row>
    <row r="49" spans="1:3" s="848" customFormat="1">
      <c r="A49" s="849"/>
      <c r="B49" s="849"/>
      <c r="C49" s="849"/>
    </row>
    <row r="50" spans="1:3" s="848" customFormat="1">
      <c r="A50" s="849"/>
      <c r="B50" s="849"/>
      <c r="C50" s="849"/>
    </row>
    <row r="51" spans="1:3" s="848" customFormat="1">
      <c r="A51" s="849"/>
      <c r="B51" s="849"/>
      <c r="C51" s="849"/>
    </row>
    <row r="52" spans="1:3" s="848" customFormat="1">
      <c r="A52" s="849"/>
      <c r="B52" s="849"/>
      <c r="C52" s="849"/>
    </row>
    <row r="53" spans="1:3" s="848" customFormat="1">
      <c r="A53" s="849"/>
      <c r="B53" s="849"/>
      <c r="C53" s="849"/>
    </row>
    <row r="54" spans="1:3" s="848" customFormat="1">
      <c r="A54" s="849"/>
      <c r="B54" s="849"/>
      <c r="C54" s="849"/>
    </row>
    <row r="55" spans="1:3" s="848" customFormat="1">
      <c r="A55" s="849"/>
      <c r="B55" s="849"/>
      <c r="C55" s="849"/>
    </row>
    <row r="56" spans="1:3" s="848" customFormat="1">
      <c r="A56" s="849"/>
      <c r="B56" s="849"/>
      <c r="C56" s="849"/>
    </row>
    <row r="57" spans="1:3" s="848" customFormat="1">
      <c r="A57" s="849"/>
      <c r="B57" s="849"/>
      <c r="C57" s="849"/>
    </row>
    <row r="58" spans="1:3" s="848" customFormat="1">
      <c r="A58" s="849"/>
      <c r="B58" s="849"/>
      <c r="C58" s="849"/>
    </row>
    <row r="59" spans="1:3" s="848" customFormat="1">
      <c r="A59" s="849"/>
      <c r="B59" s="849"/>
      <c r="C59" s="849"/>
    </row>
    <row r="60" spans="1:3" s="848" customFormat="1">
      <c r="A60" s="849"/>
      <c r="B60" s="849"/>
      <c r="C60" s="849"/>
    </row>
    <row r="61" spans="1:3" s="848" customFormat="1">
      <c r="A61" s="849"/>
      <c r="B61" s="849"/>
      <c r="C61" s="849"/>
    </row>
    <row r="62" spans="1:3" s="848" customFormat="1">
      <c r="A62" s="849"/>
      <c r="B62" s="849"/>
      <c r="C62" s="849"/>
    </row>
    <row r="63" spans="1:3" s="848" customFormat="1">
      <c r="A63" s="849"/>
      <c r="B63" s="849"/>
      <c r="C63" s="849"/>
    </row>
    <row r="64" spans="1:3" s="848" customFormat="1">
      <c r="A64" s="849"/>
      <c r="B64" s="849"/>
      <c r="C64" s="849"/>
    </row>
    <row r="65" spans="1:3" s="848" customFormat="1">
      <c r="A65" s="849"/>
      <c r="B65" s="849"/>
      <c r="C65" s="849"/>
    </row>
    <row r="66" spans="1:3" s="848" customFormat="1">
      <c r="A66" s="849"/>
      <c r="B66" s="849"/>
      <c r="C66" s="849"/>
    </row>
    <row r="67" spans="1:3" s="848" customFormat="1">
      <c r="A67" s="849"/>
      <c r="B67" s="849"/>
      <c r="C67" s="849"/>
    </row>
    <row r="68" spans="1:3" s="848" customFormat="1">
      <c r="A68" s="849"/>
      <c r="B68" s="849"/>
      <c r="C68" s="849"/>
    </row>
    <row r="69" spans="1:3" s="848" customFormat="1">
      <c r="A69" s="849"/>
      <c r="B69" s="849"/>
      <c r="C69" s="849"/>
    </row>
    <row r="70" spans="1:3" s="848" customFormat="1">
      <c r="A70" s="849"/>
      <c r="B70" s="849"/>
      <c r="C70" s="849"/>
    </row>
    <row r="71" spans="1:3" s="848" customFormat="1">
      <c r="A71" s="849"/>
      <c r="B71" s="849"/>
      <c r="C71" s="849"/>
    </row>
    <row r="72" spans="1:3" s="848" customFormat="1">
      <c r="A72" s="849"/>
      <c r="B72" s="849"/>
      <c r="C72" s="849"/>
    </row>
    <row r="73" spans="1:3" s="848" customFormat="1">
      <c r="A73" s="849"/>
      <c r="B73" s="849"/>
      <c r="C73" s="849"/>
    </row>
    <row r="74" spans="1:3" s="848" customFormat="1">
      <c r="A74" s="849"/>
      <c r="B74" s="849"/>
      <c r="C74" s="849"/>
    </row>
    <row r="75" spans="1:3" s="848" customFormat="1">
      <c r="A75" s="849"/>
      <c r="B75" s="849"/>
      <c r="C75" s="849"/>
    </row>
    <row r="76" spans="1:3" s="848" customFormat="1">
      <c r="A76" s="849"/>
      <c r="B76" s="849"/>
      <c r="C76" s="849"/>
    </row>
    <row r="77" spans="1:3" s="848" customFormat="1">
      <c r="A77" s="849"/>
      <c r="B77" s="849"/>
      <c r="C77" s="849"/>
    </row>
    <row r="78" spans="1:3" s="848" customFormat="1">
      <c r="A78" s="849"/>
      <c r="B78" s="849"/>
      <c r="C78" s="849"/>
    </row>
    <row r="79" spans="1:3" s="848" customFormat="1">
      <c r="A79" s="849"/>
      <c r="B79" s="849"/>
      <c r="C79" s="849"/>
    </row>
    <row r="80" spans="1:3" s="848" customFormat="1">
      <c r="A80" s="849"/>
      <c r="B80" s="849"/>
      <c r="C80" s="849"/>
    </row>
    <row r="81" spans="1:3" s="848" customFormat="1">
      <c r="A81" s="849"/>
      <c r="B81" s="849"/>
      <c r="C81" s="849"/>
    </row>
    <row r="82" spans="1:3" s="848" customFormat="1">
      <c r="A82" s="849"/>
      <c r="B82" s="849"/>
      <c r="C82" s="849"/>
    </row>
    <row r="83" spans="1:3" s="848" customFormat="1">
      <c r="A83" s="849"/>
      <c r="B83" s="849"/>
      <c r="C83" s="849"/>
    </row>
    <row r="84" spans="1:3" s="848" customFormat="1">
      <c r="A84" s="849"/>
      <c r="B84" s="849"/>
      <c r="C84" s="849"/>
    </row>
    <row r="85" spans="1:3" s="848" customFormat="1">
      <c r="A85" s="849"/>
      <c r="B85" s="849"/>
      <c r="C85" s="849"/>
    </row>
    <row r="86" spans="1:3" s="848" customFormat="1">
      <c r="A86" s="849"/>
      <c r="B86" s="849"/>
      <c r="C86" s="849"/>
    </row>
    <row r="87" spans="1:3" s="848" customFormat="1">
      <c r="A87" s="849"/>
      <c r="B87" s="849"/>
      <c r="C87" s="849"/>
    </row>
    <row r="88" spans="1:3" s="848" customFormat="1">
      <c r="A88" s="849"/>
      <c r="B88" s="849"/>
      <c r="C88" s="849"/>
    </row>
    <row r="89" spans="1:3" s="848" customFormat="1">
      <c r="A89" s="849"/>
      <c r="B89" s="849"/>
      <c r="C89" s="849"/>
    </row>
    <row r="90" spans="1:3" s="848" customFormat="1">
      <c r="A90" s="849"/>
      <c r="B90" s="849"/>
      <c r="C90" s="849"/>
    </row>
    <row r="91" spans="1:3" s="848" customFormat="1">
      <c r="A91" s="849"/>
      <c r="B91" s="849"/>
      <c r="C91" s="849"/>
    </row>
    <row r="92" spans="1:3" s="848" customFormat="1">
      <c r="A92" s="849"/>
      <c r="B92" s="849"/>
      <c r="C92" s="849"/>
    </row>
    <row r="93" spans="1:3" s="848" customFormat="1">
      <c r="A93" s="849"/>
      <c r="B93" s="849"/>
      <c r="C93" s="849"/>
    </row>
    <row r="94" spans="1:3" s="848" customFormat="1">
      <c r="A94" s="849"/>
      <c r="B94" s="849"/>
      <c r="C94" s="849"/>
    </row>
    <row r="95" spans="1:3" s="848" customFormat="1">
      <c r="A95" s="849"/>
      <c r="B95" s="849"/>
      <c r="C95" s="849"/>
    </row>
    <row r="96" spans="1:3" s="848" customFormat="1">
      <c r="A96" s="849"/>
      <c r="B96" s="849"/>
      <c r="C96" s="849"/>
    </row>
    <row r="97" spans="1:3" s="848" customFormat="1">
      <c r="A97" s="849"/>
      <c r="B97" s="849"/>
      <c r="C97" s="849"/>
    </row>
    <row r="98" spans="1:3" s="848" customFormat="1">
      <c r="A98" s="849"/>
      <c r="B98" s="849"/>
      <c r="C98" s="849"/>
    </row>
    <row r="99" spans="1:3" s="848" customFormat="1">
      <c r="A99" s="849"/>
      <c r="B99" s="849"/>
      <c r="C99" s="849"/>
    </row>
    <row r="100" spans="1:3" s="848" customFormat="1">
      <c r="A100" s="849"/>
      <c r="B100" s="849"/>
      <c r="C100" s="849"/>
    </row>
    <row r="101" spans="1:3" s="848" customFormat="1">
      <c r="A101" s="849"/>
      <c r="B101" s="849"/>
      <c r="C101" s="849"/>
    </row>
    <row r="102" spans="1:3" s="848" customFormat="1">
      <c r="A102" s="849"/>
      <c r="B102" s="849"/>
      <c r="C102" s="849"/>
    </row>
    <row r="103" spans="1:3" s="848" customFormat="1">
      <c r="A103" s="849"/>
      <c r="B103" s="849"/>
      <c r="C103" s="849"/>
    </row>
    <row r="104" spans="1:3" s="848" customFormat="1">
      <c r="A104" s="849"/>
      <c r="B104" s="849"/>
      <c r="C104" s="849"/>
    </row>
    <row r="105" spans="1:3" s="848" customFormat="1">
      <c r="A105" s="849"/>
      <c r="B105" s="849"/>
      <c r="C105" s="849"/>
    </row>
    <row r="106" spans="1:3" s="848" customFormat="1">
      <c r="A106" s="849"/>
      <c r="B106" s="849"/>
      <c r="C106" s="849"/>
    </row>
    <row r="107" spans="1:3" s="848" customFormat="1">
      <c r="A107" s="849"/>
      <c r="B107" s="849"/>
      <c r="C107" s="849"/>
    </row>
    <row r="108" spans="1:3" s="848" customFormat="1">
      <c r="A108" s="849"/>
      <c r="B108" s="849"/>
      <c r="C108" s="849"/>
    </row>
    <row r="109" spans="1:3" s="848" customFormat="1">
      <c r="A109" s="849"/>
      <c r="B109" s="849"/>
      <c r="C109" s="849"/>
    </row>
    <row r="110" spans="1:3" s="848" customFormat="1">
      <c r="A110" s="849"/>
      <c r="B110" s="849"/>
      <c r="C110" s="849"/>
    </row>
    <row r="111" spans="1:3" s="848" customFormat="1">
      <c r="A111" s="849"/>
      <c r="B111" s="849"/>
      <c r="C111" s="849"/>
    </row>
    <row r="112" spans="1:3" s="848" customFormat="1">
      <c r="A112" s="849"/>
      <c r="B112" s="849"/>
      <c r="C112" s="849"/>
    </row>
    <row r="113" spans="1:3" s="848" customFormat="1">
      <c r="A113" s="849"/>
      <c r="B113" s="849"/>
      <c r="C113" s="849"/>
    </row>
    <row r="114" spans="1:3" s="848" customFormat="1">
      <c r="A114" s="849"/>
      <c r="B114" s="849"/>
      <c r="C114" s="849"/>
    </row>
    <row r="115" spans="1:3" s="848" customFormat="1">
      <c r="A115" s="849"/>
      <c r="B115" s="849"/>
      <c r="C115" s="849"/>
    </row>
    <row r="116" spans="1:3" s="848" customFormat="1">
      <c r="A116" s="849"/>
      <c r="B116" s="849"/>
      <c r="C116" s="849"/>
    </row>
    <row r="117" spans="1:3" s="848" customFormat="1">
      <c r="A117" s="849"/>
      <c r="B117" s="849"/>
      <c r="C117" s="849"/>
    </row>
    <row r="118" spans="1:3" s="848" customFormat="1">
      <c r="A118" s="849"/>
      <c r="B118" s="849"/>
      <c r="C118" s="849"/>
    </row>
    <row r="119" spans="1:3" s="848" customFormat="1">
      <c r="A119" s="849"/>
      <c r="B119" s="849"/>
      <c r="C119" s="849"/>
    </row>
    <row r="120" spans="1:3" s="848" customFormat="1">
      <c r="A120" s="849"/>
      <c r="B120" s="849"/>
      <c r="C120" s="849"/>
    </row>
    <row r="121" spans="1:3" s="848" customFormat="1">
      <c r="A121" s="849"/>
      <c r="B121" s="849"/>
      <c r="C121" s="849"/>
    </row>
    <row r="122" spans="1:3" s="848" customFormat="1">
      <c r="A122" s="849"/>
      <c r="B122" s="849"/>
      <c r="C122" s="849"/>
    </row>
    <row r="123" spans="1:3" s="848" customFormat="1">
      <c r="A123" s="849"/>
      <c r="B123" s="849"/>
      <c r="C123" s="849"/>
    </row>
    <row r="124" spans="1:3" s="848" customFormat="1">
      <c r="A124" s="849"/>
      <c r="B124" s="849"/>
      <c r="C124" s="849"/>
    </row>
    <row r="125" spans="1:3" s="848" customFormat="1">
      <c r="A125" s="849"/>
      <c r="B125" s="849"/>
      <c r="C125" s="849"/>
    </row>
    <row r="126" spans="1:3" s="848" customFormat="1">
      <c r="A126" s="849"/>
      <c r="B126" s="849"/>
      <c r="C126" s="849"/>
    </row>
    <row r="127" spans="1:3" s="848" customFormat="1">
      <c r="A127" s="849"/>
      <c r="B127" s="849"/>
      <c r="C127" s="849"/>
    </row>
    <row r="128" spans="1:3" s="848" customFormat="1">
      <c r="A128" s="849"/>
      <c r="B128" s="849"/>
      <c r="C128" s="849"/>
    </row>
    <row r="129" spans="1:3" s="848" customFormat="1">
      <c r="A129" s="849"/>
      <c r="B129" s="849"/>
      <c r="C129" s="849"/>
    </row>
    <row r="130" spans="1:3" s="848" customFormat="1">
      <c r="A130" s="849"/>
      <c r="B130" s="849"/>
      <c r="C130" s="849"/>
    </row>
    <row r="131" spans="1:3" s="848" customFormat="1">
      <c r="A131" s="849"/>
      <c r="B131" s="849"/>
      <c r="C131" s="849"/>
    </row>
    <row r="132" spans="1:3" s="848" customFormat="1">
      <c r="A132" s="849"/>
      <c r="B132" s="849"/>
      <c r="C132" s="849"/>
    </row>
    <row r="133" spans="1:3" s="848" customFormat="1">
      <c r="A133" s="849"/>
      <c r="B133" s="849"/>
      <c r="C133" s="849"/>
    </row>
    <row r="134" spans="1:3" s="848" customFormat="1">
      <c r="A134" s="849"/>
      <c r="B134" s="849"/>
      <c r="C134" s="849"/>
    </row>
    <row r="135" spans="1:3" s="848" customFormat="1">
      <c r="A135" s="849"/>
      <c r="B135" s="849"/>
      <c r="C135" s="849"/>
    </row>
    <row r="136" spans="1:3" s="848" customFormat="1">
      <c r="A136" s="849"/>
      <c r="B136" s="849"/>
      <c r="C136" s="849"/>
    </row>
    <row r="137" spans="1:3" s="848" customFormat="1">
      <c r="A137" s="849"/>
      <c r="B137" s="849"/>
      <c r="C137" s="849"/>
    </row>
    <row r="138" spans="1:3" s="848" customFormat="1">
      <c r="A138" s="849"/>
      <c r="B138" s="849"/>
      <c r="C138" s="849"/>
    </row>
    <row r="139" spans="1:3" s="848" customFormat="1">
      <c r="A139" s="849"/>
      <c r="B139" s="849"/>
      <c r="C139" s="849"/>
    </row>
    <row r="140" spans="1:3" s="848" customFormat="1">
      <c r="A140" s="849"/>
      <c r="B140" s="849"/>
      <c r="C140" s="849"/>
    </row>
    <row r="141" spans="1:3" s="848" customFormat="1">
      <c r="A141" s="849"/>
      <c r="B141" s="849"/>
      <c r="C141" s="849"/>
    </row>
    <row r="142" spans="1:3" s="848" customFormat="1">
      <c r="A142" s="849"/>
      <c r="B142" s="849"/>
      <c r="C142" s="849"/>
    </row>
    <row r="143" spans="1:3" s="848" customFormat="1">
      <c r="A143" s="849"/>
      <c r="B143" s="849"/>
      <c r="C143" s="849"/>
    </row>
    <row r="144" spans="1:3" s="848" customFormat="1">
      <c r="A144" s="849"/>
      <c r="B144" s="849"/>
      <c r="C144" s="849"/>
    </row>
    <row r="145" spans="1:3" s="848" customFormat="1">
      <c r="A145" s="849"/>
      <c r="B145" s="849"/>
      <c r="C145" s="849"/>
    </row>
    <row r="146" spans="1:3" s="848" customFormat="1">
      <c r="A146" s="849"/>
      <c r="B146" s="849"/>
      <c r="C146" s="849"/>
    </row>
    <row r="147" spans="1:3" s="848" customFormat="1">
      <c r="A147" s="849"/>
      <c r="B147" s="849"/>
      <c r="C147" s="849"/>
    </row>
    <row r="148" spans="1:3" s="848" customFormat="1">
      <c r="A148" s="849"/>
      <c r="B148" s="849"/>
      <c r="C148" s="849"/>
    </row>
    <row r="149" spans="1:3" s="848" customFormat="1">
      <c r="A149" s="849"/>
      <c r="B149" s="849"/>
      <c r="C149" s="849"/>
    </row>
    <row r="150" spans="1:3" s="848" customFormat="1">
      <c r="A150" s="849"/>
      <c r="B150" s="849"/>
      <c r="C150" s="849"/>
    </row>
    <row r="151" spans="1:3" s="848" customFormat="1">
      <c r="A151" s="849"/>
      <c r="B151" s="849"/>
      <c r="C151" s="849"/>
    </row>
    <row r="152" spans="1:3" s="848" customFormat="1">
      <c r="A152" s="849"/>
      <c r="B152" s="849"/>
      <c r="C152" s="849"/>
    </row>
    <row r="153" spans="1:3" s="848" customFormat="1">
      <c r="A153" s="849"/>
      <c r="B153" s="849"/>
      <c r="C153" s="849"/>
    </row>
    <row r="154" spans="1:3" s="848" customFormat="1">
      <c r="A154" s="849"/>
      <c r="B154" s="849"/>
      <c r="C154" s="849"/>
    </row>
    <row r="155" spans="1:3" s="848" customFormat="1">
      <c r="A155" s="849"/>
      <c r="B155" s="849"/>
      <c r="C155" s="849"/>
    </row>
    <row r="156" spans="1:3" s="848" customFormat="1">
      <c r="A156" s="849"/>
      <c r="B156" s="849"/>
      <c r="C156" s="849"/>
    </row>
    <row r="157" spans="1:3" s="848" customFormat="1">
      <c r="A157" s="849"/>
      <c r="B157" s="849"/>
      <c r="C157" s="849"/>
    </row>
    <row r="158" spans="1:3" s="848" customFormat="1">
      <c r="A158" s="849"/>
      <c r="B158" s="849"/>
      <c r="C158" s="849"/>
    </row>
    <row r="159" spans="1:3" s="848" customFormat="1">
      <c r="A159" s="849"/>
      <c r="B159" s="849"/>
      <c r="C159" s="849"/>
    </row>
    <row r="160" spans="1:3" s="848" customFormat="1">
      <c r="A160" s="849"/>
      <c r="B160" s="849"/>
      <c r="C160" s="849"/>
    </row>
    <row r="161" spans="1:3" s="848" customFormat="1">
      <c r="A161" s="849"/>
      <c r="B161" s="849"/>
      <c r="C161" s="849"/>
    </row>
    <row r="162" spans="1:3" s="848" customFormat="1">
      <c r="A162" s="849"/>
      <c r="B162" s="849"/>
      <c r="C162" s="849"/>
    </row>
    <row r="163" spans="1:3" s="848" customFormat="1">
      <c r="A163" s="849"/>
      <c r="B163" s="849"/>
      <c r="C163" s="849"/>
    </row>
    <row r="164" spans="1:3" s="848" customFormat="1">
      <c r="A164" s="849"/>
      <c r="B164" s="849"/>
      <c r="C164" s="849"/>
    </row>
    <row r="165" spans="1:3" s="848" customFormat="1">
      <c r="A165" s="849"/>
      <c r="B165" s="849"/>
      <c r="C165" s="849"/>
    </row>
    <row r="166" spans="1:3" s="848" customFormat="1">
      <c r="A166" s="849"/>
      <c r="B166" s="849"/>
      <c r="C166" s="849"/>
    </row>
    <row r="167" spans="1:3" s="848" customFormat="1">
      <c r="A167" s="849"/>
      <c r="B167" s="849"/>
      <c r="C167" s="849"/>
    </row>
    <row r="168" spans="1:3" s="848" customFormat="1">
      <c r="A168" s="849"/>
      <c r="B168" s="849"/>
      <c r="C168" s="849"/>
    </row>
    <row r="169" spans="1:3" s="848" customFormat="1">
      <c r="A169" s="849"/>
      <c r="B169" s="849"/>
      <c r="C169" s="849"/>
    </row>
    <row r="170" spans="1:3" s="848" customFormat="1">
      <c r="A170" s="849"/>
      <c r="B170" s="849"/>
      <c r="C170" s="849"/>
    </row>
    <row r="171" spans="1:3" s="848" customFormat="1">
      <c r="A171" s="849"/>
      <c r="B171" s="849"/>
      <c r="C171" s="849"/>
    </row>
    <row r="172" spans="1:3" s="848" customFormat="1">
      <c r="A172" s="849"/>
      <c r="B172" s="849"/>
      <c r="C172" s="849"/>
    </row>
    <row r="173" spans="1:3" s="848" customFormat="1">
      <c r="A173" s="849"/>
      <c r="B173" s="849"/>
      <c r="C173" s="849"/>
    </row>
    <row r="174" spans="1:3" s="848" customFormat="1">
      <c r="A174" s="849"/>
      <c r="B174" s="849"/>
      <c r="C174" s="849"/>
    </row>
    <row r="175" spans="1:3" s="848" customFormat="1">
      <c r="A175" s="849"/>
      <c r="B175" s="849"/>
      <c r="C175" s="849"/>
    </row>
    <row r="176" spans="1:3" s="848" customFormat="1">
      <c r="A176" s="849"/>
      <c r="B176" s="849"/>
      <c r="C176" s="849"/>
    </row>
    <row r="177" spans="1:3" s="848" customFormat="1">
      <c r="A177" s="849"/>
      <c r="B177" s="849"/>
      <c r="C177" s="849"/>
    </row>
    <row r="178" spans="1:3" s="848" customFormat="1">
      <c r="A178" s="849"/>
      <c r="B178" s="849"/>
      <c r="C178" s="849"/>
    </row>
    <row r="179" spans="1:3" s="848" customFormat="1">
      <c r="A179" s="849"/>
      <c r="B179" s="849"/>
      <c r="C179" s="849"/>
    </row>
    <row r="180" spans="1:3" s="848" customFormat="1">
      <c r="A180" s="849"/>
      <c r="B180" s="849"/>
      <c r="C180" s="849"/>
    </row>
    <row r="181" spans="1:3" s="848" customFormat="1">
      <c r="A181" s="849"/>
      <c r="B181" s="849"/>
      <c r="C181" s="849"/>
    </row>
    <row r="182" spans="1:3" s="848" customFormat="1">
      <c r="A182" s="849"/>
      <c r="B182" s="849"/>
      <c r="C182" s="849"/>
    </row>
    <row r="183" spans="1:3" s="848" customFormat="1">
      <c r="A183" s="849"/>
      <c r="B183" s="849"/>
      <c r="C183" s="849"/>
    </row>
    <row r="184" spans="1:3" s="848" customFormat="1">
      <c r="A184" s="849"/>
      <c r="B184" s="849"/>
      <c r="C184" s="849"/>
    </row>
    <row r="185" spans="1:3" s="848" customFormat="1">
      <c r="A185" s="849"/>
      <c r="B185" s="849"/>
      <c r="C185" s="849"/>
    </row>
    <row r="186" spans="1:3" s="848" customFormat="1">
      <c r="A186" s="849"/>
      <c r="B186" s="849"/>
      <c r="C186" s="849"/>
    </row>
    <row r="187" spans="1:3" s="848" customFormat="1">
      <c r="A187" s="849"/>
      <c r="B187" s="849"/>
      <c r="C187" s="849"/>
    </row>
    <row r="188" spans="1:3" s="848" customFormat="1">
      <c r="A188" s="849"/>
      <c r="B188" s="849"/>
      <c r="C188" s="849"/>
    </row>
    <row r="189" spans="1:3" s="848" customFormat="1">
      <c r="A189" s="849"/>
      <c r="B189" s="849"/>
      <c r="C189" s="849"/>
    </row>
    <row r="190" spans="1:3" s="848" customFormat="1">
      <c r="A190" s="849"/>
      <c r="B190" s="849"/>
      <c r="C190" s="849"/>
    </row>
    <row r="191" spans="1:3" s="848" customFormat="1">
      <c r="A191" s="849"/>
      <c r="B191" s="849"/>
      <c r="C191" s="849"/>
    </row>
    <row r="192" spans="1:3" s="848" customFormat="1">
      <c r="A192" s="849"/>
      <c r="B192" s="849"/>
      <c r="C192" s="849"/>
    </row>
    <row r="193" spans="1:3" s="848" customFormat="1">
      <c r="A193" s="849"/>
      <c r="B193" s="849"/>
      <c r="C193" s="849"/>
    </row>
    <row r="194" spans="1:3" s="848" customFormat="1">
      <c r="A194" s="849"/>
      <c r="B194" s="849"/>
      <c r="C194" s="849"/>
    </row>
    <row r="195" spans="1:3" s="848" customFormat="1">
      <c r="A195" s="849"/>
      <c r="B195" s="849"/>
      <c r="C195" s="849"/>
    </row>
    <row r="196" spans="1:3" s="848" customFormat="1">
      <c r="A196" s="849"/>
      <c r="B196" s="849"/>
      <c r="C196" s="849"/>
    </row>
    <row r="197" spans="1:3" s="848" customFormat="1">
      <c r="A197" s="849"/>
      <c r="B197" s="849"/>
      <c r="C197" s="849"/>
    </row>
    <row r="198" spans="1:3" s="848" customFormat="1">
      <c r="A198" s="849"/>
      <c r="B198" s="849"/>
      <c r="C198" s="849"/>
    </row>
    <row r="199" spans="1:3" s="848" customFormat="1">
      <c r="A199" s="849"/>
      <c r="B199" s="849"/>
      <c r="C199" s="849"/>
    </row>
    <row r="200" spans="1:3" s="848" customFormat="1">
      <c r="A200" s="849"/>
      <c r="B200" s="849"/>
      <c r="C200" s="849"/>
    </row>
    <row r="201" spans="1:3" s="848" customFormat="1">
      <c r="A201" s="849"/>
      <c r="B201" s="849"/>
      <c r="C201" s="849"/>
    </row>
    <row r="202" spans="1:3" s="848" customFormat="1">
      <c r="A202" s="849"/>
      <c r="B202" s="849"/>
      <c r="C202" s="849"/>
    </row>
    <row r="203" spans="1:3" s="848" customFormat="1">
      <c r="A203" s="849"/>
      <c r="B203" s="849"/>
      <c r="C203" s="849"/>
    </row>
    <row r="204" spans="1:3" s="848" customFormat="1">
      <c r="A204" s="849"/>
      <c r="B204" s="849"/>
      <c r="C204" s="849"/>
    </row>
    <row r="205" spans="1:3" s="848" customFormat="1">
      <c r="A205" s="849"/>
      <c r="B205" s="849"/>
      <c r="C205" s="849"/>
    </row>
    <row r="206" spans="1:3" s="848" customFormat="1">
      <c r="A206" s="849"/>
      <c r="B206" s="849"/>
      <c r="C206" s="849"/>
    </row>
    <row r="207" spans="1:3" s="848" customFormat="1">
      <c r="A207" s="849"/>
      <c r="B207" s="849"/>
      <c r="C207" s="849"/>
    </row>
    <row r="208" spans="1:3" s="848" customFormat="1">
      <c r="A208" s="849"/>
      <c r="B208" s="849"/>
      <c r="C208" s="849"/>
    </row>
    <row r="209" spans="1:3" s="848" customFormat="1">
      <c r="A209" s="849"/>
      <c r="B209" s="849"/>
      <c r="C209" s="849"/>
    </row>
    <row r="210" spans="1:3" s="848" customFormat="1">
      <c r="A210" s="849"/>
      <c r="B210" s="849"/>
      <c r="C210" s="849"/>
    </row>
    <row r="211" spans="1:3" s="848" customFormat="1">
      <c r="A211" s="849"/>
      <c r="B211" s="849"/>
      <c r="C211" s="849"/>
    </row>
    <row r="212" spans="1:3" s="848" customFormat="1">
      <c r="A212" s="849"/>
      <c r="B212" s="849"/>
      <c r="C212" s="849"/>
    </row>
    <row r="213" spans="1:3" s="848" customFormat="1">
      <c r="A213" s="849"/>
      <c r="B213" s="849"/>
      <c r="C213" s="849"/>
    </row>
    <row r="214" spans="1:3" s="848" customFormat="1">
      <c r="A214" s="849"/>
      <c r="B214" s="849"/>
      <c r="C214" s="849"/>
    </row>
    <row r="215" spans="1:3" s="848" customFormat="1">
      <c r="A215" s="849"/>
      <c r="B215" s="849"/>
      <c r="C215" s="849"/>
    </row>
    <row r="216" spans="1:3" s="848" customFormat="1">
      <c r="A216" s="849"/>
      <c r="B216" s="849"/>
      <c r="C216" s="849"/>
    </row>
    <row r="217" spans="1:3" s="848" customFormat="1">
      <c r="A217" s="849"/>
      <c r="B217" s="849"/>
      <c r="C217" s="849"/>
    </row>
    <row r="218" spans="1:3" s="848" customFormat="1">
      <c r="A218" s="849"/>
      <c r="B218" s="849"/>
      <c r="C218" s="849"/>
    </row>
    <row r="219" spans="1:3" s="848" customFormat="1">
      <c r="A219" s="849"/>
      <c r="B219" s="849"/>
      <c r="C219" s="849"/>
    </row>
    <row r="220" spans="1:3" s="848" customFormat="1">
      <c r="A220" s="849"/>
      <c r="B220" s="849"/>
      <c r="C220" s="849"/>
    </row>
    <row r="221" spans="1:3" s="848" customFormat="1">
      <c r="A221" s="849"/>
      <c r="B221" s="849"/>
      <c r="C221" s="849"/>
    </row>
    <row r="222" spans="1:3" s="848" customFormat="1">
      <c r="A222" s="849"/>
      <c r="B222" s="849"/>
      <c r="C222" s="849"/>
    </row>
    <row r="223" spans="1:3" s="848" customFormat="1">
      <c r="A223" s="849"/>
      <c r="B223" s="849"/>
      <c r="C223" s="849"/>
    </row>
    <row r="224" spans="1:3" s="848" customFormat="1">
      <c r="A224" s="849"/>
      <c r="B224" s="849"/>
      <c r="C224" s="849"/>
    </row>
    <row r="225" spans="1:3" s="848" customFormat="1">
      <c r="A225" s="849"/>
      <c r="B225" s="849"/>
      <c r="C225" s="849"/>
    </row>
    <row r="226" spans="1:3" s="848" customFormat="1">
      <c r="A226" s="849"/>
      <c r="B226" s="849"/>
      <c r="C226" s="849"/>
    </row>
    <row r="227" spans="1:3" s="848" customFormat="1">
      <c r="A227" s="849"/>
      <c r="B227" s="849"/>
      <c r="C227" s="849"/>
    </row>
    <row r="228" spans="1:3" s="848" customFormat="1">
      <c r="A228" s="849"/>
      <c r="B228" s="849"/>
      <c r="C228" s="849"/>
    </row>
    <row r="229" spans="1:3" s="848" customFormat="1">
      <c r="A229" s="849"/>
      <c r="B229" s="849"/>
      <c r="C229" s="849"/>
    </row>
    <row r="230" spans="1:3" s="848" customFormat="1">
      <c r="A230" s="849"/>
      <c r="B230" s="849"/>
      <c r="C230" s="849"/>
    </row>
    <row r="231" spans="1:3" s="848" customFormat="1">
      <c r="A231" s="849"/>
      <c r="B231" s="849"/>
      <c r="C231" s="849"/>
    </row>
    <row r="232" spans="1:3" s="848" customFormat="1">
      <c r="A232" s="849"/>
      <c r="B232" s="849"/>
      <c r="C232" s="849"/>
    </row>
    <row r="233" spans="1:3" s="848" customFormat="1">
      <c r="A233" s="849"/>
      <c r="B233" s="849"/>
      <c r="C233" s="849"/>
    </row>
    <row r="234" spans="1:3" s="848" customFormat="1">
      <c r="A234" s="849"/>
      <c r="B234" s="849"/>
      <c r="C234" s="849"/>
    </row>
    <row r="235" spans="1:3" s="848" customFormat="1">
      <c r="A235" s="849"/>
      <c r="B235" s="849"/>
      <c r="C235" s="849"/>
    </row>
    <row r="236" spans="1:3" s="848" customFormat="1">
      <c r="A236" s="849"/>
      <c r="B236" s="849"/>
      <c r="C236" s="849"/>
    </row>
    <row r="237" spans="1:3" s="848" customFormat="1">
      <c r="A237" s="849"/>
      <c r="B237" s="849"/>
      <c r="C237" s="849"/>
    </row>
    <row r="238" spans="1:3" s="848" customFormat="1">
      <c r="A238" s="849"/>
      <c r="B238" s="849"/>
      <c r="C238" s="849"/>
    </row>
    <row r="239" spans="1:3" s="848" customFormat="1">
      <c r="A239" s="849"/>
      <c r="B239" s="849"/>
      <c r="C239" s="849"/>
    </row>
    <row r="240" spans="1:3" s="848" customFormat="1">
      <c r="A240" s="849"/>
      <c r="B240" s="849"/>
      <c r="C240" s="849"/>
    </row>
    <row r="241" spans="1:3" s="848" customFormat="1">
      <c r="A241" s="849"/>
      <c r="B241" s="849"/>
      <c r="C241" s="849"/>
    </row>
    <row r="242" spans="1:3" s="848" customFormat="1">
      <c r="A242" s="849"/>
      <c r="B242" s="849"/>
      <c r="C242" s="849"/>
    </row>
    <row r="243" spans="1:3" s="848" customFormat="1">
      <c r="A243" s="849"/>
      <c r="B243" s="849"/>
      <c r="C243" s="849"/>
    </row>
    <row r="244" spans="1:3" s="848" customFormat="1">
      <c r="A244" s="849"/>
      <c r="B244" s="849"/>
      <c r="C244" s="849"/>
    </row>
    <row r="245" spans="1:3" s="848" customFormat="1">
      <c r="A245" s="849"/>
      <c r="B245" s="849"/>
      <c r="C245" s="849"/>
    </row>
    <row r="246" spans="1:3" s="848" customFormat="1">
      <c r="A246" s="849"/>
      <c r="B246" s="849"/>
      <c r="C246" s="849"/>
    </row>
    <row r="247" spans="1:3" s="848" customFormat="1">
      <c r="A247" s="849"/>
      <c r="B247" s="849"/>
      <c r="C247" s="849"/>
    </row>
    <row r="248" spans="1:3" s="848" customFormat="1">
      <c r="A248" s="849"/>
      <c r="B248" s="849"/>
      <c r="C248" s="849"/>
    </row>
    <row r="249" spans="1:3" s="848" customFormat="1">
      <c r="A249" s="849"/>
      <c r="B249" s="849"/>
      <c r="C249" s="849"/>
    </row>
    <row r="250" spans="1:3" s="848" customFormat="1">
      <c r="A250" s="849"/>
      <c r="B250" s="849"/>
      <c r="C250" s="849"/>
    </row>
    <row r="251" spans="1:3" s="848" customFormat="1">
      <c r="A251" s="849"/>
      <c r="B251" s="849"/>
      <c r="C251" s="849"/>
    </row>
    <row r="252" spans="1:3" s="848" customFormat="1">
      <c r="A252" s="849"/>
      <c r="B252" s="849"/>
      <c r="C252" s="849"/>
    </row>
    <row r="253" spans="1:3" s="848" customFormat="1">
      <c r="A253" s="849"/>
      <c r="B253" s="849"/>
      <c r="C253" s="849"/>
    </row>
    <row r="254" spans="1:3" s="848" customFormat="1">
      <c r="A254" s="849"/>
      <c r="B254" s="849"/>
      <c r="C254" s="849"/>
    </row>
    <row r="255" spans="1:3" s="848" customFormat="1">
      <c r="A255" s="849"/>
      <c r="B255" s="849"/>
      <c r="C255" s="849"/>
    </row>
    <row r="256" spans="1:3" s="848" customFormat="1">
      <c r="A256" s="849"/>
      <c r="B256" s="849"/>
      <c r="C256" s="849"/>
    </row>
    <row r="257" spans="1:3" s="848" customFormat="1">
      <c r="A257" s="849"/>
      <c r="B257" s="849"/>
      <c r="C257" s="849"/>
    </row>
    <row r="258" spans="1:3" s="848" customFormat="1">
      <c r="A258" s="849"/>
      <c r="B258" s="849"/>
      <c r="C258" s="849"/>
    </row>
    <row r="259" spans="1:3" s="848" customFormat="1">
      <c r="A259" s="849"/>
      <c r="B259" s="849"/>
      <c r="C259" s="849"/>
    </row>
    <row r="260" spans="1:3" s="848" customFormat="1">
      <c r="A260" s="849"/>
      <c r="B260" s="849"/>
      <c r="C260" s="849"/>
    </row>
    <row r="261" spans="1:3" s="848" customFormat="1">
      <c r="A261" s="849"/>
      <c r="B261" s="849"/>
      <c r="C261" s="849"/>
    </row>
    <row r="262" spans="1:3" s="848" customFormat="1">
      <c r="A262" s="849"/>
      <c r="B262" s="849"/>
      <c r="C262" s="849"/>
    </row>
    <row r="263" spans="1:3" s="848" customFormat="1">
      <c r="A263" s="849"/>
      <c r="B263" s="849"/>
      <c r="C263" s="849"/>
    </row>
    <row r="264" spans="1:3" s="848" customFormat="1">
      <c r="A264" s="849"/>
      <c r="B264" s="849"/>
      <c r="C264" s="849"/>
    </row>
    <row r="265" spans="1:3" s="848" customFormat="1">
      <c r="A265" s="849"/>
      <c r="B265" s="849"/>
      <c r="C265" s="849"/>
    </row>
    <row r="266" spans="1:3" s="848" customFormat="1">
      <c r="A266" s="849"/>
      <c r="B266" s="849"/>
      <c r="C266" s="849"/>
    </row>
    <row r="267" spans="1:3" s="848" customFormat="1">
      <c r="A267" s="849"/>
      <c r="B267" s="849"/>
      <c r="C267" s="849"/>
    </row>
    <row r="268" spans="1:3" s="848" customFormat="1">
      <c r="A268" s="849"/>
      <c r="B268" s="849"/>
      <c r="C268" s="849"/>
    </row>
    <row r="269" spans="1:3" s="848" customFormat="1">
      <c r="A269" s="849"/>
      <c r="B269" s="849"/>
      <c r="C269" s="849"/>
    </row>
    <row r="270" spans="1:3" s="848" customFormat="1">
      <c r="A270" s="849"/>
      <c r="B270" s="849"/>
      <c r="C270" s="849"/>
    </row>
    <row r="271" spans="1:3" s="848" customFormat="1">
      <c r="A271" s="849"/>
      <c r="B271" s="849"/>
      <c r="C271" s="849"/>
    </row>
    <row r="272" spans="1:3" s="848" customFormat="1">
      <c r="A272" s="849"/>
      <c r="B272" s="849"/>
      <c r="C272" s="849"/>
    </row>
    <row r="273" spans="1:3" s="848" customFormat="1">
      <c r="A273" s="849"/>
      <c r="B273" s="849"/>
      <c r="C273" s="849"/>
    </row>
    <row r="274" spans="1:3" s="848" customFormat="1">
      <c r="A274" s="849"/>
      <c r="B274" s="849"/>
      <c r="C274" s="849"/>
    </row>
    <row r="275" spans="1:3" s="848" customFormat="1">
      <c r="A275" s="849"/>
      <c r="B275" s="849"/>
      <c r="C275" s="849"/>
    </row>
    <row r="276" spans="1:3" s="848" customFormat="1">
      <c r="A276" s="849"/>
      <c r="B276" s="849"/>
      <c r="C276" s="849"/>
    </row>
    <row r="277" spans="1:3" s="848" customFormat="1">
      <c r="A277" s="849"/>
      <c r="B277" s="849"/>
      <c r="C277" s="849"/>
    </row>
    <row r="278" spans="1:3" s="848" customFormat="1">
      <c r="A278" s="849"/>
      <c r="B278" s="849"/>
      <c r="C278" s="849"/>
    </row>
    <row r="279" spans="1:3" s="848" customFormat="1">
      <c r="A279" s="849"/>
      <c r="B279" s="849"/>
      <c r="C279" s="849"/>
    </row>
    <row r="280" spans="1:3" s="848" customFormat="1">
      <c r="A280" s="849"/>
      <c r="B280" s="849"/>
      <c r="C280" s="849"/>
    </row>
    <row r="281" spans="1:3" s="848" customFormat="1">
      <c r="A281" s="849"/>
      <c r="B281" s="849"/>
      <c r="C281" s="849"/>
    </row>
    <row r="282" spans="1:3" s="848" customFormat="1">
      <c r="A282" s="849"/>
      <c r="B282" s="849"/>
      <c r="C282" s="849"/>
    </row>
    <row r="283" spans="1:3" s="848" customFormat="1">
      <c r="A283" s="849"/>
      <c r="B283" s="849"/>
      <c r="C283" s="849"/>
    </row>
    <row r="284" spans="1:3" s="848" customFormat="1">
      <c r="A284" s="849"/>
      <c r="B284" s="849"/>
      <c r="C284" s="849"/>
    </row>
    <row r="285" spans="1:3" s="848" customFormat="1">
      <c r="A285" s="849"/>
      <c r="B285" s="849"/>
      <c r="C285" s="849"/>
    </row>
    <row r="286" spans="1:3" s="848" customFormat="1">
      <c r="A286" s="849"/>
      <c r="B286" s="849"/>
      <c r="C286" s="849"/>
    </row>
    <row r="287" spans="1:3" s="848" customFormat="1">
      <c r="A287" s="849"/>
      <c r="B287" s="849"/>
      <c r="C287" s="849"/>
    </row>
    <row r="288" spans="1:3" s="848" customFormat="1">
      <c r="A288" s="849"/>
      <c r="B288" s="849"/>
      <c r="C288" s="849"/>
    </row>
    <row r="289" spans="1:3" s="848" customFormat="1">
      <c r="A289" s="849"/>
      <c r="B289" s="849"/>
      <c r="C289" s="849"/>
    </row>
    <row r="290" spans="1:3" s="848" customFormat="1">
      <c r="A290" s="849"/>
      <c r="B290" s="849"/>
      <c r="C290" s="849"/>
    </row>
    <row r="291" spans="1:3" s="848" customFormat="1">
      <c r="A291" s="849"/>
      <c r="B291" s="849"/>
      <c r="C291" s="849"/>
    </row>
    <row r="292" spans="1:3" s="848" customFormat="1">
      <c r="A292" s="849"/>
      <c r="B292" s="849"/>
      <c r="C292" s="849"/>
    </row>
    <row r="293" spans="1:3" s="848" customFormat="1">
      <c r="A293" s="849"/>
      <c r="B293" s="849"/>
      <c r="C293" s="849"/>
    </row>
    <row r="294" spans="1:3" s="848" customFormat="1">
      <c r="A294" s="849"/>
      <c r="B294" s="849"/>
      <c r="C294" s="849"/>
    </row>
    <row r="295" spans="1:3" s="848" customFormat="1">
      <c r="A295" s="849"/>
      <c r="B295" s="849"/>
      <c r="C295" s="849"/>
    </row>
    <row r="296" spans="1:3" s="848" customFormat="1">
      <c r="A296" s="849"/>
      <c r="B296" s="849"/>
      <c r="C296" s="849"/>
    </row>
    <row r="297" spans="1:3" s="848" customFormat="1">
      <c r="A297" s="849"/>
      <c r="B297" s="849"/>
      <c r="C297" s="849"/>
    </row>
    <row r="298" spans="1:3" s="848" customFormat="1">
      <c r="A298" s="849"/>
      <c r="B298" s="849"/>
      <c r="C298" s="849"/>
    </row>
    <row r="299" spans="1:3" s="848" customFormat="1">
      <c r="A299" s="849"/>
      <c r="B299" s="849"/>
      <c r="C299" s="849"/>
    </row>
    <row r="300" spans="1:3" s="848" customFormat="1">
      <c r="A300" s="849"/>
      <c r="B300" s="849"/>
      <c r="C300" s="849"/>
    </row>
    <row r="301" spans="1:3" s="848" customFormat="1">
      <c r="A301" s="849"/>
      <c r="B301" s="849"/>
      <c r="C301" s="849"/>
    </row>
    <row r="302" spans="1:3" s="848" customFormat="1">
      <c r="A302" s="849"/>
      <c r="B302" s="849"/>
      <c r="C302" s="849"/>
    </row>
    <row r="303" spans="1:3" s="848" customFormat="1">
      <c r="A303" s="849"/>
      <c r="B303" s="849"/>
      <c r="C303" s="849"/>
    </row>
    <row r="304" spans="1:3" s="848" customFormat="1">
      <c r="A304" s="849"/>
      <c r="B304" s="849"/>
      <c r="C304" s="849"/>
    </row>
    <row r="305" spans="1:3" s="848" customFormat="1">
      <c r="A305" s="849"/>
      <c r="B305" s="849"/>
      <c r="C305" s="849"/>
    </row>
    <row r="306" spans="1:3" s="848" customFormat="1">
      <c r="A306" s="849"/>
      <c r="B306" s="849"/>
      <c r="C306" s="849"/>
    </row>
    <row r="307" spans="1:3" s="848" customFormat="1">
      <c r="A307" s="849"/>
      <c r="B307" s="849"/>
      <c r="C307" s="849"/>
    </row>
    <row r="308" spans="1:3" s="848" customFormat="1">
      <c r="A308" s="849"/>
      <c r="B308" s="849"/>
      <c r="C308" s="849"/>
    </row>
    <row r="309" spans="1:3" s="848" customFormat="1">
      <c r="A309" s="849"/>
      <c r="B309" s="849"/>
      <c r="C309" s="849"/>
    </row>
    <row r="310" spans="1:3" s="848" customFormat="1">
      <c r="A310" s="849"/>
      <c r="B310" s="849"/>
      <c r="C310" s="849"/>
    </row>
    <row r="311" spans="1:3" s="848" customFormat="1">
      <c r="A311" s="849"/>
      <c r="B311" s="849"/>
      <c r="C311" s="849"/>
    </row>
    <row r="312" spans="1:3" s="848" customFormat="1">
      <c r="A312" s="849"/>
      <c r="B312" s="849"/>
      <c r="C312" s="849"/>
    </row>
    <row r="313" spans="1:3" s="848" customFormat="1">
      <c r="A313" s="849"/>
      <c r="B313" s="849"/>
      <c r="C313" s="849"/>
    </row>
    <row r="314" spans="1:3" s="848" customFormat="1">
      <c r="A314" s="849"/>
      <c r="B314" s="849"/>
      <c r="C314" s="849"/>
    </row>
    <row r="315" spans="1:3" s="848" customFormat="1">
      <c r="A315" s="849"/>
      <c r="B315" s="849"/>
      <c r="C315" s="849"/>
    </row>
    <row r="316" spans="1:3" s="848" customFormat="1">
      <c r="A316" s="849"/>
      <c r="B316" s="849"/>
      <c r="C316" s="849"/>
    </row>
    <row r="317" spans="1:3" s="848" customFormat="1">
      <c r="A317" s="849"/>
      <c r="B317" s="849"/>
      <c r="C317" s="849"/>
    </row>
    <row r="318" spans="1:3" s="848" customFormat="1">
      <c r="A318" s="849"/>
      <c r="B318" s="849"/>
      <c r="C318" s="849"/>
    </row>
    <row r="319" spans="1:3" s="848" customFormat="1">
      <c r="A319" s="849"/>
      <c r="B319" s="849"/>
      <c r="C319" s="849"/>
    </row>
    <row r="320" spans="1:3" s="848" customFormat="1">
      <c r="A320" s="849"/>
      <c r="B320" s="849"/>
      <c r="C320" s="849"/>
    </row>
    <row r="321" spans="1:3" s="848" customFormat="1">
      <c r="A321" s="849"/>
      <c r="B321" s="849"/>
      <c r="C321" s="849"/>
    </row>
    <row r="322" spans="1:3" s="848" customFormat="1">
      <c r="A322" s="849"/>
      <c r="B322" s="849"/>
      <c r="C322" s="849"/>
    </row>
    <row r="323" spans="1:3" s="848" customFormat="1">
      <c r="A323" s="849"/>
      <c r="B323" s="849"/>
      <c r="C323" s="849"/>
    </row>
    <row r="324" spans="1:3" s="848" customFormat="1">
      <c r="A324" s="849"/>
      <c r="B324" s="849"/>
      <c r="C324" s="849"/>
    </row>
    <row r="325" spans="1:3" s="848" customFormat="1">
      <c r="A325" s="849"/>
      <c r="B325" s="849"/>
      <c r="C325" s="849"/>
    </row>
    <row r="326" spans="1:3" s="848" customFormat="1">
      <c r="A326" s="849"/>
      <c r="B326" s="849"/>
      <c r="C326" s="849"/>
    </row>
    <row r="327" spans="1:3" s="848" customFormat="1">
      <c r="A327" s="849"/>
      <c r="B327" s="849"/>
      <c r="C327" s="849"/>
    </row>
    <row r="328" spans="1:3" s="848" customFormat="1">
      <c r="A328" s="849"/>
      <c r="B328" s="849"/>
      <c r="C328" s="849"/>
    </row>
    <row r="329" spans="1:3" s="848" customFormat="1">
      <c r="A329" s="849"/>
      <c r="B329" s="849"/>
      <c r="C329" s="849"/>
    </row>
    <row r="330" spans="1:3" s="848" customFormat="1">
      <c r="A330" s="849"/>
      <c r="B330" s="849"/>
      <c r="C330" s="849"/>
    </row>
    <row r="331" spans="1:3" s="848" customFormat="1">
      <c r="A331" s="849"/>
      <c r="B331" s="849"/>
      <c r="C331" s="849"/>
    </row>
    <row r="332" spans="1:3" s="848" customFormat="1">
      <c r="A332" s="849"/>
      <c r="B332" s="849"/>
      <c r="C332" s="849"/>
    </row>
    <row r="333" spans="1:3" s="848" customFormat="1">
      <c r="A333" s="849"/>
      <c r="B333" s="849"/>
      <c r="C333" s="849"/>
    </row>
    <row r="334" spans="1:3" s="848" customFormat="1">
      <c r="A334" s="849"/>
      <c r="B334" s="849"/>
      <c r="C334" s="849"/>
    </row>
    <row r="335" spans="1:3" s="848" customFormat="1">
      <c r="A335" s="849"/>
      <c r="B335" s="849"/>
      <c r="C335" s="849"/>
    </row>
    <row r="336" spans="1:3" s="848" customFormat="1">
      <c r="A336" s="849"/>
      <c r="B336" s="849"/>
      <c r="C336" s="849"/>
    </row>
    <row r="337" spans="1:3" s="848" customFormat="1">
      <c r="A337" s="849"/>
      <c r="B337" s="849"/>
      <c r="C337" s="849"/>
    </row>
    <row r="338" spans="1:3" s="848" customFormat="1">
      <c r="A338" s="849"/>
      <c r="B338" s="849"/>
      <c r="C338" s="849"/>
    </row>
    <row r="339" spans="1:3" s="848" customFormat="1">
      <c r="A339" s="849"/>
      <c r="B339" s="849"/>
      <c r="C339" s="849"/>
    </row>
    <row r="340" spans="1:3" s="848" customFormat="1">
      <c r="A340" s="849"/>
      <c r="B340" s="849"/>
      <c r="C340" s="849"/>
    </row>
    <row r="341" spans="1:3" s="848" customFormat="1">
      <c r="A341" s="849"/>
      <c r="B341" s="849"/>
      <c r="C341" s="849"/>
    </row>
    <row r="342" spans="1:3" s="848" customFormat="1">
      <c r="A342" s="849"/>
      <c r="B342" s="849"/>
      <c r="C342" s="849"/>
    </row>
    <row r="343" spans="1:3" s="848" customFormat="1">
      <c r="A343" s="849"/>
      <c r="B343" s="849"/>
      <c r="C343" s="849"/>
    </row>
    <row r="344" spans="1:3" s="848" customFormat="1">
      <c r="A344" s="849"/>
      <c r="B344" s="849"/>
      <c r="C344" s="849"/>
    </row>
    <row r="345" spans="1:3" s="848" customFormat="1">
      <c r="A345" s="849"/>
      <c r="B345" s="849"/>
      <c r="C345" s="849"/>
    </row>
    <row r="346" spans="1:3" s="848" customFormat="1">
      <c r="A346" s="849"/>
      <c r="B346" s="849"/>
      <c r="C346" s="849"/>
    </row>
    <row r="347" spans="1:3" s="848" customFormat="1">
      <c r="A347" s="849"/>
      <c r="B347" s="849"/>
      <c r="C347" s="849"/>
    </row>
    <row r="348" spans="1:3" s="848" customFormat="1">
      <c r="A348" s="849"/>
      <c r="B348" s="849"/>
      <c r="C348" s="849"/>
    </row>
    <row r="349" spans="1:3" s="848" customFormat="1">
      <c r="A349" s="849"/>
      <c r="B349" s="849"/>
      <c r="C349" s="849"/>
    </row>
    <row r="350" spans="1:3" s="848" customFormat="1">
      <c r="A350" s="849"/>
      <c r="B350" s="849"/>
      <c r="C350" s="849"/>
    </row>
    <row r="351" spans="1:3" s="848" customFormat="1">
      <c r="A351" s="849"/>
      <c r="B351" s="849"/>
      <c r="C351" s="849"/>
    </row>
    <row r="352" spans="1:3" s="848" customFormat="1">
      <c r="A352" s="849"/>
      <c r="B352" s="849"/>
      <c r="C352" s="849"/>
    </row>
    <row r="353" spans="1:3" s="848" customFormat="1">
      <c r="A353" s="849"/>
      <c r="B353" s="849"/>
      <c r="C353" s="849"/>
    </row>
    <row r="354" spans="1:3" s="848" customFormat="1">
      <c r="A354" s="849"/>
      <c r="B354" s="849"/>
      <c r="C354" s="849"/>
    </row>
    <row r="355" spans="1:3" s="848" customFormat="1">
      <c r="A355" s="849"/>
      <c r="B355" s="849"/>
      <c r="C355" s="849"/>
    </row>
    <row r="356" spans="1:3" s="848" customFormat="1">
      <c r="A356" s="849"/>
      <c r="B356" s="849"/>
      <c r="C356" s="849"/>
    </row>
    <row r="357" spans="1:3" s="848" customFormat="1">
      <c r="A357" s="849"/>
      <c r="B357" s="849"/>
      <c r="C357" s="849"/>
    </row>
    <row r="358" spans="1:3" s="848" customFormat="1">
      <c r="A358" s="849"/>
      <c r="B358" s="849"/>
      <c r="C358" s="849"/>
    </row>
    <row r="359" spans="1:3" s="848" customFormat="1">
      <c r="A359" s="849"/>
      <c r="B359" s="849"/>
      <c r="C359" s="849"/>
    </row>
    <row r="360" spans="1:3" s="848" customFormat="1">
      <c r="A360" s="849"/>
      <c r="B360" s="849"/>
      <c r="C360" s="849"/>
    </row>
    <row r="361" spans="1:3" s="848" customFormat="1">
      <c r="A361" s="849"/>
      <c r="B361" s="849"/>
      <c r="C361" s="849"/>
    </row>
    <row r="362" spans="1:3" s="848" customFormat="1">
      <c r="A362" s="849"/>
      <c r="B362" s="849"/>
      <c r="C362" s="849"/>
    </row>
    <row r="363" spans="1:3" s="848" customFormat="1">
      <c r="A363" s="849"/>
      <c r="B363" s="849"/>
      <c r="C363" s="849"/>
    </row>
    <row r="364" spans="1:3" s="848" customFormat="1">
      <c r="A364" s="849"/>
      <c r="B364" s="849"/>
      <c r="C364" s="849"/>
    </row>
    <row r="365" spans="1:3" s="848" customFormat="1">
      <c r="A365" s="849"/>
      <c r="B365" s="849"/>
      <c r="C365" s="849"/>
    </row>
    <row r="366" spans="1:3" s="848" customFormat="1">
      <c r="A366" s="849"/>
      <c r="B366" s="849"/>
      <c r="C366" s="849"/>
    </row>
    <row r="367" spans="1:3" s="848" customFormat="1">
      <c r="A367" s="849"/>
      <c r="B367" s="849"/>
      <c r="C367" s="849"/>
    </row>
    <row r="368" spans="1:3" s="848" customFormat="1">
      <c r="A368" s="849"/>
      <c r="B368" s="849"/>
      <c r="C368" s="849"/>
    </row>
    <row r="369" spans="1:3" s="848" customFormat="1">
      <c r="A369" s="849"/>
      <c r="B369" s="849"/>
      <c r="C369" s="849"/>
    </row>
    <row r="370" spans="1:3" s="848" customFormat="1">
      <c r="A370" s="849"/>
      <c r="B370" s="849"/>
      <c r="C370" s="849"/>
    </row>
    <row r="371" spans="1:3" s="848" customFormat="1">
      <c r="A371" s="849"/>
      <c r="B371" s="849"/>
      <c r="C371" s="849"/>
    </row>
    <row r="372" spans="1:3" s="848" customFormat="1">
      <c r="A372" s="849"/>
      <c r="B372" s="849"/>
      <c r="C372" s="849"/>
    </row>
    <row r="373" spans="1:3" s="848" customFormat="1">
      <c r="A373" s="849"/>
      <c r="B373" s="849"/>
      <c r="C373" s="849"/>
    </row>
    <row r="374" spans="1:3" s="848" customFormat="1">
      <c r="A374" s="849"/>
      <c r="B374" s="849"/>
      <c r="C374" s="849"/>
    </row>
    <row r="375" spans="1:3" s="848" customFormat="1">
      <c r="A375" s="849"/>
      <c r="B375" s="849"/>
      <c r="C375" s="849"/>
    </row>
    <row r="376" spans="1:3" s="848" customFormat="1">
      <c r="A376" s="849"/>
      <c r="B376" s="849"/>
      <c r="C376" s="849"/>
    </row>
    <row r="377" spans="1:3" s="848" customFormat="1">
      <c r="A377" s="849"/>
      <c r="B377" s="849"/>
      <c r="C377" s="849"/>
    </row>
    <row r="378" spans="1:3" s="848" customFormat="1">
      <c r="A378" s="849"/>
      <c r="B378" s="849"/>
      <c r="C378" s="849"/>
    </row>
    <row r="379" spans="1:3" s="848" customFormat="1">
      <c r="A379" s="849"/>
      <c r="B379" s="849"/>
      <c r="C379" s="849"/>
    </row>
    <row r="380" spans="1:3" s="848" customFormat="1">
      <c r="A380" s="849"/>
      <c r="B380" s="849"/>
      <c r="C380" s="849"/>
    </row>
    <row r="381" spans="1:3" s="848" customFormat="1">
      <c r="A381" s="849"/>
      <c r="B381" s="849"/>
      <c r="C381" s="849"/>
    </row>
    <row r="382" spans="1:3" s="848" customFormat="1">
      <c r="A382" s="849"/>
      <c r="B382" s="849"/>
      <c r="C382" s="849"/>
    </row>
    <row r="383" spans="1:3" s="848" customFormat="1">
      <c r="A383" s="849"/>
      <c r="B383" s="849"/>
      <c r="C383" s="849"/>
    </row>
    <row r="384" spans="1:3" s="848" customFormat="1">
      <c r="A384" s="849"/>
      <c r="B384" s="849"/>
      <c r="C384" s="849"/>
    </row>
    <row r="385" spans="1:3" s="848" customFormat="1">
      <c r="A385" s="849"/>
      <c r="B385" s="849"/>
      <c r="C385" s="849"/>
    </row>
    <row r="386" spans="1:3" s="848" customFormat="1">
      <c r="A386" s="849"/>
      <c r="B386" s="849"/>
      <c r="C386" s="849"/>
    </row>
    <row r="387" spans="1:3" s="848" customFormat="1">
      <c r="A387" s="849"/>
      <c r="B387" s="849"/>
      <c r="C387" s="849"/>
    </row>
    <row r="388" spans="1:3" s="848" customFormat="1">
      <c r="A388" s="849"/>
      <c r="B388" s="849"/>
      <c r="C388" s="849"/>
    </row>
    <row r="389" spans="1:3" s="848" customFormat="1">
      <c r="A389" s="849"/>
      <c r="B389" s="849"/>
      <c r="C389" s="849"/>
    </row>
    <row r="390" spans="1:3" s="848" customFormat="1">
      <c r="A390" s="849"/>
      <c r="B390" s="849"/>
      <c r="C390" s="849"/>
    </row>
    <row r="391" spans="1:3" s="848" customFormat="1">
      <c r="A391" s="849"/>
      <c r="B391" s="849"/>
      <c r="C391" s="849"/>
    </row>
    <row r="392" spans="1:3" s="848" customFormat="1">
      <c r="A392" s="849"/>
      <c r="B392" s="849"/>
      <c r="C392" s="849"/>
    </row>
    <row r="393" spans="1:3" s="848" customFormat="1">
      <c r="A393" s="849"/>
      <c r="B393" s="849"/>
      <c r="C393" s="849"/>
    </row>
    <row r="394" spans="1:3" s="848" customFormat="1">
      <c r="A394" s="849"/>
      <c r="B394" s="849"/>
      <c r="C394" s="849"/>
    </row>
    <row r="395" spans="1:3" s="848" customFormat="1">
      <c r="A395" s="849"/>
      <c r="B395" s="849"/>
      <c r="C395" s="849"/>
    </row>
    <row r="396" spans="1:3" s="848" customFormat="1">
      <c r="A396" s="849"/>
      <c r="B396" s="849"/>
      <c r="C396" s="849"/>
    </row>
    <row r="397" spans="1:3" s="848" customFormat="1">
      <c r="A397" s="849"/>
      <c r="B397" s="849"/>
      <c r="C397" s="849"/>
    </row>
    <row r="398" spans="1:3" s="848" customFormat="1">
      <c r="A398" s="849"/>
      <c r="B398" s="849"/>
      <c r="C398" s="849"/>
    </row>
    <row r="399" spans="1:3" s="848" customFormat="1">
      <c r="A399" s="849"/>
      <c r="B399" s="849"/>
      <c r="C399" s="849"/>
    </row>
    <row r="400" spans="1:3" s="848" customFormat="1">
      <c r="A400" s="849"/>
      <c r="B400" s="849"/>
      <c r="C400" s="849"/>
    </row>
    <row r="401" spans="1:3" s="848" customFormat="1">
      <c r="A401" s="849"/>
      <c r="B401" s="849"/>
      <c r="C401" s="849"/>
    </row>
    <row r="402" spans="1:3" s="848" customFormat="1">
      <c r="A402" s="849"/>
      <c r="B402" s="849"/>
      <c r="C402" s="849"/>
    </row>
    <row r="403" spans="1:3" s="848" customFormat="1">
      <c r="A403" s="849"/>
      <c r="B403" s="849"/>
      <c r="C403" s="849"/>
    </row>
    <row r="404" spans="1:3" s="848" customFormat="1">
      <c r="A404" s="849"/>
      <c r="B404" s="849"/>
      <c r="C404" s="849"/>
    </row>
    <row r="405" spans="1:3" s="848" customFormat="1">
      <c r="A405" s="849"/>
      <c r="B405" s="849"/>
      <c r="C405" s="849"/>
    </row>
    <row r="406" spans="1:3" s="848" customFormat="1">
      <c r="A406" s="849"/>
      <c r="B406" s="849"/>
      <c r="C406" s="849"/>
    </row>
    <row r="407" spans="1:3" s="848" customFormat="1">
      <c r="A407" s="849"/>
      <c r="B407" s="849"/>
      <c r="C407" s="849"/>
    </row>
    <row r="408" spans="1:3" s="848" customFormat="1">
      <c r="A408" s="849"/>
      <c r="B408" s="849"/>
      <c r="C408" s="849"/>
    </row>
    <row r="409" spans="1:3" s="848" customFormat="1">
      <c r="A409" s="849"/>
      <c r="B409" s="849"/>
      <c r="C409" s="849"/>
    </row>
    <row r="410" spans="1:3" s="848" customFormat="1">
      <c r="A410" s="849"/>
      <c r="B410" s="849"/>
      <c r="C410" s="849"/>
    </row>
    <row r="411" spans="1:3" s="848" customFormat="1">
      <c r="A411" s="849"/>
      <c r="B411" s="849"/>
      <c r="C411" s="849"/>
    </row>
    <row r="412" spans="1:3" s="848" customFormat="1">
      <c r="A412" s="849"/>
      <c r="B412" s="849"/>
      <c r="C412" s="849"/>
    </row>
    <row r="413" spans="1:3" s="848" customFormat="1">
      <c r="A413" s="849"/>
      <c r="B413" s="849"/>
      <c r="C413" s="849"/>
    </row>
    <row r="414" spans="1:3" s="848" customFormat="1">
      <c r="A414" s="849"/>
      <c r="B414" s="849"/>
      <c r="C414" s="849"/>
    </row>
    <row r="415" spans="1:3" s="848" customFormat="1">
      <c r="A415" s="849"/>
      <c r="B415" s="849"/>
      <c r="C415" s="849"/>
    </row>
    <row r="416" spans="1:3" s="848" customFormat="1">
      <c r="A416" s="849"/>
      <c r="B416" s="849"/>
      <c r="C416" s="849"/>
    </row>
    <row r="417" spans="1:3" s="848" customFormat="1">
      <c r="A417" s="849"/>
      <c r="B417" s="849"/>
      <c r="C417" s="849"/>
    </row>
    <row r="418" spans="1:3" s="848" customFormat="1">
      <c r="A418" s="849"/>
      <c r="B418" s="849"/>
      <c r="C418" s="849"/>
    </row>
    <row r="419" spans="1:3" s="848" customFormat="1">
      <c r="A419" s="849"/>
      <c r="B419" s="849"/>
      <c r="C419" s="849"/>
    </row>
    <row r="420" spans="1:3" s="848" customFormat="1">
      <c r="A420" s="849"/>
      <c r="B420" s="849"/>
      <c r="C420" s="849"/>
    </row>
    <row r="421" spans="1:3" s="848" customFormat="1">
      <c r="A421" s="849"/>
      <c r="B421" s="849"/>
      <c r="C421" s="849"/>
    </row>
    <row r="422" spans="1:3" s="848" customFormat="1">
      <c r="A422" s="849"/>
      <c r="B422" s="849"/>
      <c r="C422" s="849"/>
    </row>
    <row r="423" spans="1:3" s="848" customFormat="1">
      <c r="A423" s="849"/>
      <c r="B423" s="849"/>
      <c r="C423" s="849"/>
    </row>
    <row r="424" spans="1:3" s="848" customFormat="1">
      <c r="A424" s="849"/>
      <c r="B424" s="849"/>
      <c r="C424" s="849"/>
    </row>
    <row r="425" spans="1:3" s="848" customFormat="1">
      <c r="A425" s="849"/>
      <c r="B425" s="849"/>
      <c r="C425" s="849"/>
    </row>
    <row r="426" spans="1:3" s="848" customFormat="1">
      <c r="A426" s="849"/>
      <c r="B426" s="849"/>
      <c r="C426" s="849"/>
    </row>
    <row r="427" spans="1:3" s="848" customFormat="1">
      <c r="A427" s="849"/>
      <c r="B427" s="849"/>
      <c r="C427" s="849"/>
    </row>
    <row r="428" spans="1:3" s="848" customFormat="1">
      <c r="A428" s="849"/>
      <c r="B428" s="849"/>
      <c r="C428" s="849"/>
    </row>
    <row r="429" spans="1:3" s="848" customFormat="1">
      <c r="A429" s="849"/>
      <c r="B429" s="849"/>
      <c r="C429" s="849"/>
    </row>
    <row r="430" spans="1:3" s="848" customFormat="1">
      <c r="A430" s="849"/>
      <c r="B430" s="849"/>
      <c r="C430" s="849"/>
    </row>
    <row r="431" spans="1:3" s="848" customFormat="1">
      <c r="A431" s="849"/>
      <c r="B431" s="849"/>
      <c r="C431" s="849"/>
    </row>
    <row r="432" spans="1:3" s="848" customFormat="1">
      <c r="A432" s="849"/>
      <c r="B432" s="849"/>
      <c r="C432" s="849"/>
    </row>
    <row r="433" spans="1:3" s="848" customFormat="1">
      <c r="A433" s="849"/>
      <c r="B433" s="849"/>
      <c r="C433" s="849"/>
    </row>
    <row r="434" spans="1:3" s="848" customFormat="1">
      <c r="A434" s="849"/>
      <c r="B434" s="849"/>
      <c r="C434" s="849"/>
    </row>
    <row r="435" spans="1:3" s="848" customFormat="1">
      <c r="A435" s="849"/>
      <c r="B435" s="849"/>
      <c r="C435" s="849"/>
    </row>
    <row r="436" spans="1:3" s="848" customFormat="1">
      <c r="A436" s="849"/>
      <c r="B436" s="849"/>
      <c r="C436" s="849"/>
    </row>
    <row r="437" spans="1:3" s="848" customFormat="1">
      <c r="A437" s="849"/>
      <c r="B437" s="849"/>
      <c r="C437" s="849"/>
    </row>
    <row r="438" spans="1:3" s="848" customFormat="1">
      <c r="A438" s="849"/>
      <c r="B438" s="849"/>
      <c r="C438" s="849"/>
    </row>
    <row r="439" spans="1:3" s="848" customFormat="1">
      <c r="A439" s="849"/>
      <c r="B439" s="849"/>
      <c r="C439" s="849"/>
    </row>
    <row r="440" spans="1:3" s="848" customFormat="1">
      <c r="A440" s="849"/>
      <c r="B440" s="849"/>
      <c r="C440" s="849"/>
    </row>
    <row r="441" spans="1:3" s="848" customFormat="1">
      <c r="A441" s="849"/>
      <c r="B441" s="849"/>
      <c r="C441" s="849"/>
    </row>
    <row r="442" spans="1:3" s="848" customFormat="1">
      <c r="A442" s="849"/>
      <c r="B442" s="849"/>
      <c r="C442" s="849"/>
    </row>
    <row r="443" spans="1:3" s="848" customFormat="1">
      <c r="A443" s="849"/>
      <c r="B443" s="849"/>
      <c r="C443" s="849"/>
    </row>
    <row r="444" spans="1:3" s="848" customFormat="1">
      <c r="A444" s="849"/>
      <c r="B444" s="849"/>
      <c r="C444" s="849"/>
    </row>
    <row r="445" spans="1:3" s="848" customFormat="1">
      <c r="A445" s="849"/>
      <c r="B445" s="849"/>
      <c r="C445" s="849"/>
    </row>
    <row r="446" spans="1:3" s="848" customFormat="1">
      <c r="A446" s="849"/>
      <c r="B446" s="849"/>
      <c r="C446" s="849"/>
    </row>
    <row r="447" spans="1:3" s="848" customFormat="1">
      <c r="A447" s="849"/>
      <c r="B447" s="849"/>
      <c r="C447" s="849"/>
    </row>
    <row r="448" spans="1:3" s="848" customFormat="1">
      <c r="A448" s="849"/>
      <c r="B448" s="849"/>
      <c r="C448" s="849"/>
    </row>
    <row r="449" spans="1:3" s="848" customFormat="1">
      <c r="A449" s="849"/>
      <c r="B449" s="849"/>
      <c r="C449" s="849"/>
    </row>
    <row r="450" spans="1:3" s="848" customFormat="1">
      <c r="A450" s="849"/>
      <c r="B450" s="849"/>
      <c r="C450" s="849"/>
    </row>
    <row r="451" spans="1:3" s="848" customFormat="1">
      <c r="A451" s="849"/>
      <c r="B451" s="849"/>
      <c r="C451" s="849"/>
    </row>
    <row r="452" spans="1:3" s="848" customFormat="1">
      <c r="A452" s="849"/>
      <c r="B452" s="849"/>
      <c r="C452" s="849"/>
    </row>
    <row r="453" spans="1:3" s="848" customFormat="1">
      <c r="A453" s="849"/>
      <c r="B453" s="849"/>
      <c r="C453" s="849"/>
    </row>
    <row r="454" spans="1:3" s="848" customFormat="1">
      <c r="A454" s="849"/>
      <c r="B454" s="849"/>
      <c r="C454" s="849"/>
    </row>
    <row r="455" spans="1:3" s="848" customFormat="1">
      <c r="A455" s="849"/>
      <c r="B455" s="849"/>
      <c r="C455" s="849"/>
    </row>
    <row r="456" spans="1:3" s="848" customFormat="1">
      <c r="A456" s="849"/>
      <c r="B456" s="849"/>
      <c r="C456" s="849"/>
    </row>
    <row r="457" spans="1:3" s="848" customFormat="1">
      <c r="A457" s="849"/>
      <c r="B457" s="849"/>
      <c r="C457" s="849"/>
    </row>
    <row r="458" spans="1:3" s="848" customFormat="1">
      <c r="A458" s="849"/>
      <c r="B458" s="849"/>
      <c r="C458" s="849"/>
    </row>
    <row r="459" spans="1:3" s="848" customFormat="1">
      <c r="A459" s="849"/>
      <c r="B459" s="849"/>
      <c r="C459" s="849"/>
    </row>
    <row r="460" spans="1:3" s="848" customFormat="1">
      <c r="A460" s="849"/>
      <c r="B460" s="849"/>
      <c r="C460" s="849"/>
    </row>
    <row r="461" spans="1:3" s="848" customFormat="1">
      <c r="A461" s="849"/>
      <c r="B461" s="849"/>
      <c r="C461" s="849"/>
    </row>
    <row r="462" spans="1:3" s="848" customFormat="1">
      <c r="A462" s="849"/>
      <c r="B462" s="849"/>
      <c r="C462" s="849"/>
    </row>
    <row r="463" spans="1:3" s="848" customFormat="1">
      <c r="A463" s="849"/>
      <c r="B463" s="849"/>
      <c r="C463" s="849"/>
    </row>
    <row r="464" spans="1:3" s="848" customFormat="1">
      <c r="A464" s="849"/>
      <c r="B464" s="849"/>
      <c r="C464" s="849"/>
    </row>
    <row r="465" spans="1:3" s="848" customFormat="1">
      <c r="A465" s="849"/>
      <c r="B465" s="849"/>
      <c r="C465" s="849"/>
    </row>
    <row r="466" spans="1:3" s="848" customFormat="1">
      <c r="A466" s="849"/>
      <c r="B466" s="849"/>
      <c r="C466" s="849"/>
    </row>
    <row r="467" spans="1:3" s="848" customFormat="1">
      <c r="A467" s="849"/>
      <c r="B467" s="849"/>
      <c r="C467" s="849"/>
    </row>
    <row r="468" spans="1:3" s="848" customFormat="1">
      <c r="A468" s="849"/>
      <c r="B468" s="849"/>
      <c r="C468" s="849"/>
    </row>
    <row r="469" spans="1:3" s="848" customFormat="1">
      <c r="A469" s="849"/>
      <c r="B469" s="849"/>
      <c r="C469" s="849"/>
    </row>
    <row r="470" spans="1:3" s="848" customFormat="1">
      <c r="A470" s="849"/>
      <c r="B470" s="849"/>
      <c r="C470" s="849"/>
    </row>
    <row r="471" spans="1:3" s="848" customFormat="1">
      <c r="A471" s="849"/>
      <c r="B471" s="849"/>
      <c r="C471" s="849"/>
    </row>
    <row r="472" spans="1:3" s="848" customFormat="1">
      <c r="A472" s="849"/>
      <c r="B472" s="849"/>
      <c r="C472" s="849"/>
    </row>
    <row r="473" spans="1:3" s="848" customFormat="1">
      <c r="A473" s="849"/>
      <c r="B473" s="849"/>
      <c r="C473" s="849"/>
    </row>
    <row r="474" spans="1:3" s="848" customFormat="1">
      <c r="A474" s="849"/>
      <c r="B474" s="849"/>
      <c r="C474" s="849"/>
    </row>
    <row r="475" spans="1:3" s="848" customFormat="1">
      <c r="A475" s="849"/>
      <c r="B475" s="849"/>
      <c r="C475" s="849"/>
    </row>
    <row r="476" spans="1:3" s="848" customFormat="1">
      <c r="A476" s="849"/>
      <c r="B476" s="849"/>
      <c r="C476" s="849"/>
    </row>
    <row r="477" spans="1:3" s="848" customFormat="1">
      <c r="A477" s="849"/>
      <c r="B477" s="849"/>
      <c r="C477" s="849"/>
    </row>
    <row r="478" spans="1:3" s="848" customFormat="1">
      <c r="A478" s="849"/>
      <c r="B478" s="849"/>
      <c r="C478" s="849"/>
    </row>
    <row r="479" spans="1:3" s="848" customFormat="1">
      <c r="A479" s="849"/>
      <c r="B479" s="849"/>
      <c r="C479" s="849"/>
    </row>
    <row r="480" spans="1:3" s="848" customFormat="1">
      <c r="A480" s="849"/>
      <c r="B480" s="849"/>
      <c r="C480" s="849"/>
    </row>
    <row r="481" spans="1:3" s="848" customFormat="1">
      <c r="A481" s="849"/>
      <c r="B481" s="849"/>
      <c r="C481" s="849"/>
    </row>
    <row r="482" spans="1:3" s="848" customFormat="1">
      <c r="A482" s="849"/>
      <c r="B482" s="849"/>
      <c r="C482" s="849"/>
    </row>
    <row r="483" spans="1:3" s="848" customFormat="1">
      <c r="A483" s="849"/>
      <c r="B483" s="849"/>
      <c r="C483" s="849"/>
    </row>
    <row r="484" spans="1:3" s="848" customFormat="1">
      <c r="A484" s="849"/>
      <c r="B484" s="849"/>
      <c r="C484" s="849"/>
    </row>
    <row r="485" spans="1:3" s="848" customFormat="1">
      <c r="A485" s="849"/>
      <c r="B485" s="849"/>
      <c r="C485" s="849"/>
    </row>
    <row r="486" spans="1:3" s="848" customFormat="1">
      <c r="A486" s="849"/>
      <c r="B486" s="849"/>
      <c r="C486" s="849"/>
    </row>
    <row r="487" spans="1:3" s="848" customFormat="1">
      <c r="A487" s="849"/>
      <c r="B487" s="849"/>
      <c r="C487" s="849"/>
    </row>
    <row r="488" spans="1:3" s="848" customFormat="1">
      <c r="A488" s="849"/>
      <c r="B488" s="849"/>
      <c r="C488" s="849"/>
    </row>
    <row r="489" spans="1:3" s="848" customFormat="1">
      <c r="A489" s="849"/>
      <c r="B489" s="849"/>
      <c r="C489" s="849"/>
    </row>
    <row r="490" spans="1:3" s="848" customFormat="1">
      <c r="A490" s="849"/>
      <c r="B490" s="849"/>
      <c r="C490" s="849"/>
    </row>
    <row r="491" spans="1:3" s="848" customFormat="1">
      <c r="A491" s="849"/>
      <c r="B491" s="849"/>
      <c r="C491" s="849"/>
    </row>
    <row r="492" spans="1:3" s="848" customFormat="1">
      <c r="A492" s="849"/>
      <c r="B492" s="849"/>
      <c r="C492" s="849"/>
    </row>
    <row r="493" spans="1:3" s="848" customFormat="1">
      <c r="A493" s="849"/>
      <c r="B493" s="849"/>
      <c r="C493" s="849"/>
    </row>
    <row r="494" spans="1:3" s="848" customFormat="1">
      <c r="A494" s="849"/>
      <c r="B494" s="849"/>
      <c r="C494" s="849"/>
    </row>
    <row r="495" spans="1:3" s="848" customFormat="1">
      <c r="A495" s="849"/>
      <c r="B495" s="849"/>
      <c r="C495" s="849"/>
    </row>
    <row r="496" spans="1:3" s="848" customFormat="1">
      <c r="A496" s="849"/>
      <c r="B496" s="849"/>
      <c r="C496" s="849"/>
    </row>
    <row r="497" spans="1:3" s="848" customFormat="1">
      <c r="A497" s="849"/>
      <c r="B497" s="849"/>
      <c r="C497" s="849"/>
    </row>
    <row r="498" spans="1:3" s="848" customFormat="1">
      <c r="A498" s="849"/>
      <c r="B498" s="849"/>
      <c r="C498" s="849"/>
    </row>
    <row r="499" spans="1:3" s="848" customFormat="1">
      <c r="A499" s="849"/>
      <c r="B499" s="849"/>
      <c r="C499" s="849"/>
    </row>
    <row r="500" spans="1:3" s="848" customFormat="1">
      <c r="A500" s="849"/>
      <c r="B500" s="849"/>
      <c r="C500" s="849"/>
    </row>
    <row r="501" spans="1:3" s="848" customFormat="1">
      <c r="A501" s="849"/>
      <c r="B501" s="849"/>
      <c r="C501" s="849"/>
    </row>
    <row r="502" spans="1:3" s="848" customFormat="1">
      <c r="A502" s="849"/>
      <c r="B502" s="849"/>
      <c r="C502" s="849"/>
    </row>
    <row r="503" spans="1:3" s="848" customFormat="1">
      <c r="A503" s="849"/>
      <c r="B503" s="849"/>
      <c r="C503" s="849"/>
    </row>
    <row r="504" spans="1:3" s="848" customFormat="1">
      <c r="A504" s="849"/>
      <c r="B504" s="849"/>
      <c r="C504" s="849"/>
    </row>
    <row r="505" spans="1:3" s="848" customFormat="1">
      <c r="A505" s="849"/>
      <c r="B505" s="849"/>
      <c r="C505" s="849"/>
    </row>
    <row r="506" spans="1:3" s="848" customFormat="1">
      <c r="A506" s="849"/>
      <c r="B506" s="849"/>
      <c r="C506" s="849"/>
    </row>
    <row r="507" spans="1:3" s="848" customFormat="1">
      <c r="A507" s="849"/>
      <c r="B507" s="849"/>
      <c r="C507" s="849"/>
    </row>
    <row r="508" spans="1:3" s="848" customFormat="1">
      <c r="A508" s="849"/>
      <c r="B508" s="849"/>
      <c r="C508" s="849"/>
    </row>
    <row r="509" spans="1:3" s="848" customFormat="1">
      <c r="A509" s="849"/>
      <c r="B509" s="849"/>
      <c r="C509" s="849"/>
    </row>
    <row r="510" spans="1:3" s="848" customFormat="1">
      <c r="A510" s="849"/>
      <c r="B510" s="849"/>
      <c r="C510" s="849"/>
    </row>
    <row r="511" spans="1:3" s="848" customFormat="1">
      <c r="A511" s="849"/>
      <c r="B511" s="849"/>
      <c r="C511" s="849"/>
    </row>
    <row r="512" spans="1:3" s="848" customFormat="1">
      <c r="A512" s="849"/>
      <c r="B512" s="849"/>
      <c r="C512" s="849"/>
    </row>
    <row r="513" spans="1:3" s="848" customFormat="1">
      <c r="A513" s="849"/>
      <c r="B513" s="849"/>
      <c r="C513" s="849"/>
    </row>
    <row r="514" spans="1:3" s="848" customFormat="1">
      <c r="A514" s="849"/>
      <c r="B514" s="849"/>
      <c r="C514" s="849"/>
    </row>
    <row r="515" spans="1:3" s="848" customFormat="1">
      <c r="A515" s="849"/>
      <c r="B515" s="849"/>
      <c r="C515" s="849"/>
    </row>
    <row r="516" spans="1:3" s="848" customFormat="1">
      <c r="A516" s="849"/>
      <c r="B516" s="849"/>
      <c r="C516" s="849"/>
    </row>
    <row r="517" spans="1:3" s="848" customFormat="1">
      <c r="A517" s="849"/>
      <c r="B517" s="849"/>
      <c r="C517" s="849"/>
    </row>
    <row r="518" spans="1:3" s="848" customFormat="1">
      <c r="A518" s="849"/>
      <c r="B518" s="849"/>
      <c r="C518" s="849"/>
    </row>
    <row r="519" spans="1:3" s="848" customFormat="1">
      <c r="A519" s="849"/>
      <c r="B519" s="849"/>
      <c r="C519" s="849"/>
    </row>
    <row r="520" spans="1:3" s="848" customFormat="1">
      <c r="A520" s="849"/>
      <c r="B520" s="849"/>
      <c r="C520" s="849"/>
    </row>
    <row r="521" spans="1:3" s="848" customFormat="1">
      <c r="A521" s="849"/>
      <c r="B521" s="849"/>
      <c r="C521" s="849"/>
    </row>
    <row r="522" spans="1:3" s="848" customFormat="1">
      <c r="A522" s="849"/>
      <c r="B522" s="849"/>
      <c r="C522" s="849"/>
    </row>
    <row r="523" spans="1:3" s="848" customFormat="1">
      <c r="A523" s="849"/>
      <c r="B523" s="849"/>
      <c r="C523" s="849"/>
    </row>
    <row r="524" spans="1:3" s="848" customFormat="1">
      <c r="A524" s="849"/>
      <c r="B524" s="849"/>
      <c r="C524" s="849"/>
    </row>
    <row r="525" spans="1:3" s="848" customFormat="1">
      <c r="A525" s="849"/>
      <c r="B525" s="849"/>
      <c r="C525" s="849"/>
    </row>
    <row r="526" spans="1:3" s="848" customFormat="1">
      <c r="A526" s="849"/>
      <c r="B526" s="849"/>
      <c r="C526" s="849"/>
    </row>
    <row r="527" spans="1:3" s="848" customFormat="1">
      <c r="A527" s="849"/>
      <c r="B527" s="849"/>
      <c r="C527" s="849"/>
    </row>
    <row r="528" spans="1:3" s="848" customFormat="1">
      <c r="A528" s="849"/>
      <c r="B528" s="849"/>
      <c r="C528" s="849"/>
    </row>
    <row r="529" spans="1:3" s="848" customFormat="1">
      <c r="A529" s="849"/>
      <c r="B529" s="849"/>
      <c r="C529" s="849"/>
    </row>
    <row r="530" spans="1:3" s="848" customFormat="1">
      <c r="A530" s="849"/>
      <c r="B530" s="849"/>
      <c r="C530" s="849"/>
    </row>
    <row r="531" spans="1:3" s="848" customFormat="1">
      <c r="A531" s="849"/>
      <c r="B531" s="849"/>
      <c r="C531" s="849"/>
    </row>
    <row r="532" spans="1:3" s="848" customFormat="1">
      <c r="A532" s="849"/>
      <c r="B532" s="849"/>
      <c r="C532" s="849"/>
    </row>
    <row r="533" spans="1:3" s="848" customFormat="1">
      <c r="A533" s="849"/>
      <c r="B533" s="849"/>
      <c r="C533" s="849"/>
    </row>
    <row r="534" spans="1:3" s="848" customFormat="1">
      <c r="A534" s="849"/>
      <c r="B534" s="849"/>
      <c r="C534" s="849"/>
    </row>
    <row r="535" spans="1:3" s="848" customFormat="1">
      <c r="A535" s="849"/>
      <c r="B535" s="849"/>
      <c r="C535" s="849"/>
    </row>
    <row r="536" spans="1:3" s="848" customFormat="1">
      <c r="A536" s="849"/>
      <c r="B536" s="849"/>
      <c r="C536" s="849"/>
    </row>
    <row r="537" spans="1:3" s="848" customFormat="1">
      <c r="A537" s="849"/>
      <c r="B537" s="849"/>
      <c r="C537" s="849"/>
    </row>
    <row r="538" spans="1:3" s="848" customFormat="1">
      <c r="A538" s="849"/>
      <c r="B538" s="849"/>
      <c r="C538" s="849"/>
    </row>
    <row r="539" spans="1:3" s="848" customFormat="1">
      <c r="A539" s="849"/>
      <c r="B539" s="849"/>
      <c r="C539" s="849"/>
    </row>
    <row r="540" spans="1:3" s="848" customFormat="1">
      <c r="A540" s="849"/>
      <c r="B540" s="849"/>
      <c r="C540" s="849"/>
    </row>
    <row r="541" spans="1:3" s="848" customFormat="1">
      <c r="A541" s="849"/>
      <c r="B541" s="849"/>
      <c r="C541" s="849"/>
    </row>
    <row r="542" spans="1:3" s="848" customFormat="1">
      <c r="A542" s="849"/>
      <c r="B542" s="849"/>
      <c r="C542" s="849"/>
    </row>
    <row r="543" spans="1:3" s="848" customFormat="1">
      <c r="A543" s="849"/>
      <c r="B543" s="849"/>
      <c r="C543" s="849"/>
    </row>
    <row r="544" spans="1:3" s="848" customFormat="1">
      <c r="A544" s="849"/>
      <c r="B544" s="849"/>
      <c r="C544" s="849"/>
    </row>
    <row r="545" spans="1:3" s="848" customFormat="1">
      <c r="A545" s="849"/>
      <c r="B545" s="849"/>
      <c r="C545" s="849"/>
    </row>
    <row r="546" spans="1:3" s="848" customFormat="1">
      <c r="A546" s="849"/>
      <c r="B546" s="849"/>
      <c r="C546" s="849"/>
    </row>
    <row r="547" spans="1:3" s="848" customFormat="1">
      <c r="A547" s="849"/>
      <c r="B547" s="849"/>
      <c r="C547" s="849"/>
    </row>
    <row r="548" spans="1:3" s="848" customFormat="1">
      <c r="A548" s="849"/>
      <c r="B548" s="849"/>
      <c r="C548" s="849"/>
    </row>
    <row r="549" spans="1:3" s="848" customFormat="1">
      <c r="A549" s="849"/>
      <c r="B549" s="849"/>
      <c r="C549" s="849"/>
    </row>
    <row r="550" spans="1:3" s="848" customFormat="1">
      <c r="A550" s="849"/>
      <c r="B550" s="849"/>
      <c r="C550" s="849"/>
    </row>
    <row r="551" spans="1:3" s="848" customFormat="1">
      <c r="A551" s="849"/>
      <c r="B551" s="849"/>
      <c r="C551" s="849"/>
    </row>
    <row r="552" spans="1:3" s="848" customFormat="1">
      <c r="A552" s="849"/>
      <c r="B552" s="849"/>
      <c r="C552" s="849"/>
    </row>
    <row r="553" spans="1:3" s="848" customFormat="1">
      <c r="A553" s="849"/>
      <c r="B553" s="849"/>
      <c r="C553" s="849"/>
    </row>
    <row r="554" spans="1:3" s="848" customFormat="1">
      <c r="A554" s="849"/>
      <c r="B554" s="849"/>
      <c r="C554" s="849"/>
    </row>
    <row r="555" spans="1:3" s="848" customFormat="1">
      <c r="A555" s="849"/>
      <c r="B555" s="849"/>
      <c r="C555" s="849"/>
    </row>
    <row r="556" spans="1:3" s="848" customFormat="1">
      <c r="A556" s="849"/>
      <c r="B556" s="849"/>
      <c r="C556" s="849"/>
    </row>
    <row r="557" spans="1:3" s="848" customFormat="1">
      <c r="A557" s="849"/>
      <c r="B557" s="849"/>
      <c r="C557" s="849"/>
    </row>
    <row r="558" spans="1:3" s="848" customFormat="1">
      <c r="A558" s="849"/>
      <c r="B558" s="849"/>
      <c r="C558" s="849"/>
    </row>
    <row r="559" spans="1:3" s="848" customFormat="1">
      <c r="A559" s="849"/>
      <c r="B559" s="849"/>
      <c r="C559" s="849"/>
    </row>
    <row r="560" spans="1:3" s="848" customFormat="1">
      <c r="A560" s="849"/>
      <c r="B560" s="849"/>
      <c r="C560" s="849"/>
    </row>
    <row r="561" spans="1:3" s="848" customFormat="1">
      <c r="A561" s="849"/>
      <c r="B561" s="849"/>
      <c r="C561" s="849"/>
    </row>
    <row r="562" spans="1:3" s="848" customFormat="1">
      <c r="A562" s="849"/>
      <c r="B562" s="849"/>
      <c r="C562" s="849"/>
    </row>
    <row r="563" spans="1:3" s="848" customFormat="1">
      <c r="A563" s="849"/>
      <c r="B563" s="849"/>
      <c r="C563" s="849"/>
    </row>
    <row r="564" spans="1:3" s="848" customFormat="1">
      <c r="A564" s="849"/>
      <c r="B564" s="849"/>
      <c r="C564" s="849"/>
    </row>
    <row r="565" spans="1:3" s="848" customFormat="1">
      <c r="A565" s="849"/>
      <c r="B565" s="849"/>
      <c r="C565" s="849"/>
    </row>
    <row r="566" spans="1:3" s="848" customFormat="1">
      <c r="A566" s="849"/>
      <c r="B566" s="849"/>
      <c r="C566" s="849"/>
    </row>
    <row r="567" spans="1:3" s="848" customFormat="1">
      <c r="A567" s="849"/>
      <c r="B567" s="849"/>
      <c r="C567" s="849"/>
    </row>
    <row r="568" spans="1:3" s="848" customFormat="1">
      <c r="A568" s="849"/>
      <c r="B568" s="849"/>
      <c r="C568" s="849"/>
    </row>
    <row r="569" spans="1:3" s="848" customFormat="1">
      <c r="A569" s="849"/>
      <c r="B569" s="849"/>
      <c r="C569" s="849"/>
    </row>
    <row r="570" spans="1:3" s="848" customFormat="1">
      <c r="A570" s="849"/>
      <c r="B570" s="849"/>
      <c r="C570" s="849"/>
    </row>
    <row r="571" spans="1:3" s="848" customFormat="1">
      <c r="A571" s="849"/>
      <c r="B571" s="849"/>
      <c r="C571" s="849"/>
    </row>
    <row r="572" spans="1:3" s="848" customFormat="1">
      <c r="A572" s="849"/>
      <c r="B572" s="849"/>
      <c r="C572" s="849"/>
    </row>
    <row r="573" spans="1:3" s="848" customFormat="1">
      <c r="A573" s="849"/>
      <c r="B573" s="849"/>
      <c r="C573" s="849"/>
    </row>
    <row r="574" spans="1:3" s="848" customFormat="1">
      <c r="A574" s="849"/>
      <c r="B574" s="849"/>
      <c r="C574" s="849"/>
    </row>
    <row r="575" spans="1:3" s="848" customFormat="1">
      <c r="A575" s="849"/>
      <c r="B575" s="849"/>
      <c r="C575" s="849"/>
    </row>
    <row r="576" spans="1:3" s="848" customFormat="1">
      <c r="A576" s="849"/>
      <c r="B576" s="849"/>
      <c r="C576" s="849"/>
    </row>
    <row r="577" spans="1:3" s="848" customFormat="1">
      <c r="A577" s="849"/>
      <c r="B577" s="849"/>
      <c r="C577" s="849"/>
    </row>
    <row r="578" spans="1:3" s="848" customFormat="1">
      <c r="A578" s="849"/>
      <c r="B578" s="849"/>
      <c r="C578" s="849"/>
    </row>
    <row r="579" spans="1:3" s="848" customFormat="1">
      <c r="A579" s="849"/>
      <c r="B579" s="849"/>
      <c r="C579" s="849"/>
    </row>
    <row r="580" spans="1:3" s="848" customFormat="1">
      <c r="A580" s="849"/>
      <c r="B580" s="849"/>
      <c r="C580" s="849"/>
    </row>
    <row r="581" spans="1:3" s="848" customFormat="1">
      <c r="A581" s="849"/>
      <c r="B581" s="849"/>
      <c r="C581" s="849"/>
    </row>
    <row r="582" spans="1:3" s="848" customFormat="1">
      <c r="A582" s="849"/>
      <c r="B582" s="849"/>
      <c r="C582" s="849"/>
    </row>
    <row r="583" spans="1:3" s="848" customFormat="1">
      <c r="A583" s="849"/>
      <c r="B583" s="849"/>
      <c r="C583" s="849"/>
    </row>
    <row r="584" spans="1:3" s="848" customFormat="1">
      <c r="A584" s="849"/>
      <c r="B584" s="849"/>
      <c r="C584" s="849"/>
    </row>
    <row r="585" spans="1:3" s="848" customFormat="1">
      <c r="A585" s="849"/>
      <c r="B585" s="849"/>
      <c r="C585" s="849"/>
    </row>
    <row r="586" spans="1:3" s="848" customFormat="1">
      <c r="A586" s="849"/>
      <c r="B586" s="849"/>
      <c r="C586" s="849"/>
    </row>
    <row r="587" spans="1:3" s="848" customFormat="1">
      <c r="A587" s="849"/>
      <c r="B587" s="849"/>
      <c r="C587" s="849"/>
    </row>
    <row r="588" spans="1:3" s="848" customFormat="1">
      <c r="A588" s="849"/>
      <c r="B588" s="849"/>
      <c r="C588" s="849"/>
    </row>
    <row r="589" spans="1:3" s="848" customFormat="1">
      <c r="A589" s="849"/>
      <c r="B589" s="849"/>
      <c r="C589" s="849"/>
    </row>
    <row r="590" spans="1:3" s="848" customFormat="1">
      <c r="A590" s="849"/>
      <c r="B590" s="849"/>
      <c r="C590" s="849"/>
    </row>
    <row r="591" spans="1:3" s="848" customFormat="1">
      <c r="A591" s="849"/>
      <c r="B591" s="849"/>
      <c r="C591" s="849"/>
    </row>
    <row r="592" spans="1:3" s="848" customFormat="1">
      <c r="A592" s="849"/>
      <c r="B592" s="849"/>
      <c r="C592" s="849"/>
    </row>
    <row r="593" spans="1:3" s="848" customFormat="1">
      <c r="A593" s="849"/>
      <c r="B593" s="849"/>
      <c r="C593" s="849"/>
    </row>
    <row r="594" spans="1:3" s="848" customFormat="1">
      <c r="A594" s="849"/>
      <c r="B594" s="849"/>
      <c r="C594" s="849"/>
    </row>
    <row r="595" spans="1:3" s="848" customFormat="1">
      <c r="A595" s="849"/>
      <c r="B595" s="849"/>
      <c r="C595" s="849"/>
    </row>
    <row r="596" spans="1:3" s="848" customFormat="1">
      <c r="A596" s="849"/>
      <c r="B596" s="849"/>
      <c r="C596" s="849"/>
    </row>
    <row r="597" spans="1:3" s="848" customFormat="1">
      <c r="A597" s="849"/>
      <c r="B597" s="849"/>
      <c r="C597" s="849"/>
    </row>
    <row r="598" spans="1:3" s="848" customFormat="1">
      <c r="A598" s="849"/>
      <c r="B598" s="849"/>
      <c r="C598" s="849"/>
    </row>
    <row r="599" spans="1:3" s="848" customFormat="1">
      <c r="A599" s="849"/>
      <c r="B599" s="849"/>
      <c r="C599" s="849"/>
    </row>
    <row r="600" spans="1:3" s="848" customFormat="1">
      <c r="A600" s="849"/>
      <c r="B600" s="849"/>
      <c r="C600" s="849"/>
    </row>
    <row r="601" spans="1:3" s="848" customFormat="1">
      <c r="A601" s="849"/>
      <c r="B601" s="849"/>
      <c r="C601" s="849"/>
    </row>
    <row r="602" spans="1:3" s="848" customFormat="1">
      <c r="A602" s="849"/>
      <c r="B602" s="849"/>
      <c r="C602" s="849"/>
    </row>
    <row r="603" spans="1:3" s="848" customFormat="1">
      <c r="A603" s="849"/>
      <c r="B603" s="849"/>
      <c r="C603" s="849"/>
    </row>
    <row r="604" spans="1:3" s="848" customFormat="1">
      <c r="A604" s="849"/>
      <c r="B604" s="849"/>
      <c r="C604" s="849"/>
    </row>
    <row r="605" spans="1:3" s="848" customFormat="1">
      <c r="A605" s="849"/>
      <c r="B605" s="849"/>
      <c r="C605" s="849"/>
    </row>
    <row r="606" spans="1:3" s="848" customFormat="1">
      <c r="A606" s="849"/>
      <c r="B606" s="849"/>
      <c r="C606" s="849"/>
    </row>
    <row r="607" spans="1:3" s="848" customFormat="1">
      <c r="A607" s="849"/>
      <c r="B607" s="849"/>
      <c r="C607" s="849"/>
    </row>
    <row r="608" spans="1:3" s="848" customFormat="1">
      <c r="A608" s="849"/>
      <c r="B608" s="849"/>
      <c r="C608" s="849"/>
    </row>
    <row r="609" spans="1:3" s="848" customFormat="1">
      <c r="A609" s="849"/>
      <c r="B609" s="849"/>
      <c r="C609" s="849"/>
    </row>
    <row r="610" spans="1:3" s="848" customFormat="1">
      <c r="A610" s="849"/>
      <c r="B610" s="849"/>
      <c r="C610" s="849"/>
    </row>
    <row r="611" spans="1:3" s="848" customFormat="1">
      <c r="A611" s="849"/>
      <c r="B611" s="849"/>
      <c r="C611" s="849"/>
    </row>
    <row r="612" spans="1:3" s="848" customFormat="1">
      <c r="A612" s="849"/>
      <c r="B612" s="849"/>
      <c r="C612" s="849"/>
    </row>
    <row r="613" spans="1:3" s="848" customFormat="1">
      <c r="A613" s="849"/>
      <c r="B613" s="849"/>
      <c r="C613" s="849"/>
    </row>
    <row r="614" spans="1:3" s="848" customFormat="1">
      <c r="A614" s="849"/>
      <c r="B614" s="849"/>
      <c r="C614" s="849"/>
    </row>
    <row r="615" spans="1:3" s="848" customFormat="1">
      <c r="A615" s="849"/>
      <c r="B615" s="849"/>
      <c r="C615" s="849"/>
    </row>
    <row r="616" spans="1:3" s="848" customFormat="1">
      <c r="A616" s="849"/>
      <c r="B616" s="849"/>
      <c r="C616" s="849"/>
    </row>
    <row r="617" spans="1:3" s="848" customFormat="1">
      <c r="A617" s="849"/>
      <c r="B617" s="849"/>
      <c r="C617" s="849"/>
    </row>
    <row r="618" spans="1:3" s="848" customFormat="1">
      <c r="A618" s="849"/>
      <c r="B618" s="849"/>
      <c r="C618" s="849"/>
    </row>
    <row r="619" spans="1:3" s="848" customFormat="1">
      <c r="A619" s="849"/>
      <c r="B619" s="849"/>
      <c r="C619" s="849"/>
    </row>
    <row r="620" spans="1:3" s="848" customFormat="1">
      <c r="A620" s="849"/>
      <c r="B620" s="849"/>
      <c r="C620" s="849"/>
    </row>
    <row r="621" spans="1:3" s="848" customFormat="1">
      <c r="A621" s="849"/>
      <c r="B621" s="849"/>
      <c r="C621" s="849"/>
    </row>
    <row r="622" spans="1:3" s="848" customFormat="1">
      <c r="A622" s="849"/>
      <c r="B622" s="849"/>
      <c r="C622" s="849"/>
    </row>
    <row r="623" spans="1:3" s="848" customFormat="1">
      <c r="A623" s="849"/>
      <c r="B623" s="849"/>
      <c r="C623" s="849"/>
    </row>
    <row r="624" spans="1:3" s="848" customFormat="1">
      <c r="A624" s="849"/>
      <c r="B624" s="849"/>
      <c r="C624" s="849"/>
    </row>
    <row r="625" spans="1:3" s="848" customFormat="1">
      <c r="A625" s="849"/>
      <c r="B625" s="849"/>
      <c r="C625" s="849"/>
    </row>
    <row r="626" spans="1:3" s="848" customFormat="1">
      <c r="A626" s="849"/>
      <c r="B626" s="849"/>
      <c r="C626" s="849"/>
    </row>
    <row r="627" spans="1:3" s="848" customFormat="1">
      <c r="A627" s="849"/>
      <c r="B627" s="849"/>
      <c r="C627" s="849"/>
    </row>
    <row r="628" spans="1:3" s="848" customFormat="1">
      <c r="A628" s="849"/>
      <c r="B628" s="849"/>
      <c r="C628" s="849"/>
    </row>
    <row r="629" spans="1:3" s="848" customFormat="1">
      <c r="A629" s="849"/>
      <c r="B629" s="849"/>
      <c r="C629" s="849"/>
    </row>
    <row r="630" spans="1:3" s="848" customFormat="1">
      <c r="A630" s="849"/>
      <c r="B630" s="849"/>
      <c r="C630" s="849"/>
    </row>
    <row r="631" spans="1:3" s="848" customFormat="1">
      <c r="A631" s="849"/>
      <c r="B631" s="849"/>
      <c r="C631" s="849"/>
    </row>
    <row r="632" spans="1:3" s="848" customFormat="1">
      <c r="A632" s="849"/>
      <c r="B632" s="849"/>
      <c r="C632" s="849"/>
    </row>
    <row r="633" spans="1:3" s="848" customFormat="1">
      <c r="A633" s="849"/>
      <c r="B633" s="849"/>
      <c r="C633" s="849"/>
    </row>
    <row r="634" spans="1:3" s="848" customFormat="1">
      <c r="A634" s="849"/>
      <c r="B634" s="849"/>
      <c r="C634" s="849"/>
    </row>
    <row r="635" spans="1:3" s="848" customFormat="1">
      <c r="A635" s="849"/>
      <c r="B635" s="849"/>
      <c r="C635" s="849"/>
    </row>
    <row r="636" spans="1:3" s="848" customFormat="1">
      <c r="A636" s="849"/>
      <c r="B636" s="849"/>
      <c r="C636" s="849"/>
    </row>
    <row r="637" spans="1:3" s="848" customFormat="1">
      <c r="A637" s="849"/>
      <c r="B637" s="849"/>
      <c r="C637" s="849"/>
    </row>
    <row r="638" spans="1:3" s="848" customFormat="1">
      <c r="A638" s="849"/>
      <c r="B638" s="849"/>
      <c r="C638" s="849"/>
    </row>
    <row r="639" spans="1:3" s="848" customFormat="1">
      <c r="A639" s="849"/>
      <c r="B639" s="849"/>
      <c r="C639" s="849"/>
    </row>
    <row r="640" spans="1:3" s="848" customFormat="1">
      <c r="A640" s="849"/>
      <c r="B640" s="849"/>
      <c r="C640" s="849"/>
    </row>
    <row r="641" spans="1:3" s="848" customFormat="1">
      <c r="A641" s="849"/>
      <c r="B641" s="849"/>
      <c r="C641" s="849"/>
    </row>
    <row r="642" spans="1:3" s="848" customFormat="1">
      <c r="A642" s="849"/>
      <c r="B642" s="849"/>
      <c r="C642" s="849"/>
    </row>
    <row r="643" spans="1:3" s="848" customFormat="1">
      <c r="A643" s="849"/>
      <c r="B643" s="849"/>
      <c r="C643" s="849"/>
    </row>
    <row r="644" spans="1:3" s="848" customFormat="1">
      <c r="A644" s="849"/>
      <c r="B644" s="849"/>
      <c r="C644" s="849"/>
    </row>
    <row r="645" spans="1:3" s="848" customFormat="1">
      <c r="A645" s="849"/>
      <c r="B645" s="849"/>
      <c r="C645" s="849"/>
    </row>
    <row r="646" spans="1:3" s="848" customFormat="1">
      <c r="A646" s="849"/>
      <c r="B646" s="849"/>
      <c r="C646" s="849"/>
    </row>
    <row r="647" spans="1:3" s="848" customFormat="1">
      <c r="A647" s="849"/>
      <c r="B647" s="849"/>
      <c r="C647" s="849"/>
    </row>
    <row r="648" spans="1:3" s="848" customFormat="1">
      <c r="A648" s="849"/>
      <c r="B648" s="849"/>
      <c r="C648" s="849"/>
    </row>
    <row r="649" spans="1:3" s="848" customFormat="1">
      <c r="A649" s="849"/>
      <c r="B649" s="849"/>
      <c r="C649" s="849"/>
    </row>
    <row r="650" spans="1:3" s="848" customFormat="1">
      <c r="A650" s="849"/>
      <c r="B650" s="849"/>
      <c r="C650" s="849"/>
    </row>
    <row r="651" spans="1:3" s="848" customFormat="1">
      <c r="A651" s="849"/>
      <c r="B651" s="849"/>
      <c r="C651" s="849"/>
    </row>
    <row r="652" spans="1:3" s="848" customFormat="1">
      <c r="A652" s="849"/>
      <c r="B652" s="849"/>
      <c r="C652" s="849"/>
    </row>
    <row r="653" spans="1:3" s="848" customFormat="1">
      <c r="A653" s="849"/>
      <c r="B653" s="849"/>
      <c r="C653" s="849"/>
    </row>
    <row r="654" spans="1:3" s="848" customFormat="1">
      <c r="A654" s="849"/>
      <c r="B654" s="849"/>
      <c r="C654" s="849"/>
    </row>
    <row r="655" spans="1:3" s="848" customFormat="1">
      <c r="A655" s="849"/>
      <c r="B655" s="849"/>
      <c r="C655" s="849"/>
    </row>
    <row r="656" spans="1:3" s="848" customFormat="1">
      <c r="A656" s="849"/>
      <c r="B656" s="849"/>
      <c r="C656" s="849"/>
    </row>
    <row r="657" spans="1:3" s="848" customFormat="1">
      <c r="A657" s="849"/>
      <c r="B657" s="849"/>
      <c r="C657" s="849"/>
    </row>
    <row r="658" spans="1:3" s="848" customFormat="1">
      <c r="A658" s="849"/>
      <c r="B658" s="849"/>
      <c r="C658" s="849"/>
    </row>
    <row r="659" spans="1:3" s="848" customFormat="1">
      <c r="A659" s="849"/>
      <c r="B659" s="849"/>
      <c r="C659" s="849"/>
    </row>
    <row r="660" spans="1:3" s="848" customFormat="1">
      <c r="A660" s="849"/>
      <c r="B660" s="849"/>
      <c r="C660" s="849"/>
    </row>
    <row r="661" spans="1:3" s="848" customFormat="1">
      <c r="A661" s="849"/>
      <c r="B661" s="849"/>
      <c r="C661" s="849"/>
    </row>
    <row r="662" spans="1:3" s="848" customFormat="1">
      <c r="A662" s="849"/>
      <c r="B662" s="849"/>
      <c r="C662" s="849"/>
    </row>
    <row r="663" spans="1:3" s="848" customFormat="1">
      <c r="A663" s="849"/>
      <c r="B663" s="849"/>
      <c r="C663" s="849"/>
    </row>
    <row r="664" spans="1:3" s="848" customFormat="1">
      <c r="A664" s="849"/>
      <c r="B664" s="849"/>
      <c r="C664" s="849"/>
    </row>
    <row r="665" spans="1:3" s="848" customFormat="1">
      <c r="A665" s="849"/>
      <c r="B665" s="849"/>
      <c r="C665" s="849"/>
    </row>
    <row r="666" spans="1:3" s="848" customFormat="1">
      <c r="A666" s="849"/>
      <c r="B666" s="849"/>
      <c r="C666" s="849"/>
    </row>
    <row r="667" spans="1:3" s="848" customFormat="1">
      <c r="A667" s="849"/>
      <c r="B667" s="849"/>
      <c r="C667" s="849"/>
    </row>
    <row r="668" spans="1:3" s="848" customFormat="1">
      <c r="A668" s="849"/>
      <c r="B668" s="849"/>
      <c r="C668" s="849"/>
    </row>
    <row r="669" spans="1:3" s="848" customFormat="1">
      <c r="A669" s="849"/>
      <c r="B669" s="849"/>
      <c r="C669" s="849"/>
    </row>
    <row r="670" spans="1:3" s="848" customFormat="1">
      <c r="A670" s="849"/>
      <c r="B670" s="849"/>
      <c r="C670" s="849"/>
    </row>
    <row r="671" spans="1:3" s="848" customFormat="1">
      <c r="A671" s="849"/>
      <c r="B671" s="849"/>
      <c r="C671" s="849"/>
    </row>
    <row r="672" spans="1:3" s="848" customFormat="1">
      <c r="A672" s="849"/>
      <c r="B672" s="849"/>
      <c r="C672" s="849"/>
    </row>
    <row r="673" spans="1:3" s="848" customFormat="1">
      <c r="A673" s="849"/>
      <c r="B673" s="849"/>
      <c r="C673" s="849"/>
    </row>
    <row r="674" spans="1:3" s="848" customFormat="1">
      <c r="A674" s="849"/>
      <c r="B674" s="849"/>
      <c r="C674" s="849"/>
    </row>
    <row r="675" spans="1:3" s="848" customFormat="1">
      <c r="A675" s="849"/>
      <c r="B675" s="849"/>
      <c r="C675" s="849"/>
    </row>
    <row r="676" spans="1:3" s="848" customFormat="1">
      <c r="A676" s="849"/>
      <c r="B676" s="849"/>
      <c r="C676" s="849"/>
    </row>
    <row r="677" spans="1:3" s="848" customFormat="1">
      <c r="A677" s="849"/>
      <c r="B677" s="849"/>
      <c r="C677" s="849"/>
    </row>
    <row r="678" spans="1:3" s="848" customFormat="1">
      <c r="A678" s="849"/>
      <c r="B678" s="849"/>
      <c r="C678" s="849"/>
    </row>
    <row r="679" spans="1:3" s="848" customFormat="1">
      <c r="A679" s="849"/>
      <c r="B679" s="849"/>
      <c r="C679" s="849"/>
    </row>
    <row r="680" spans="1:3" s="848" customFormat="1">
      <c r="A680" s="849"/>
      <c r="B680" s="849"/>
      <c r="C680" s="849"/>
    </row>
    <row r="681" spans="1:3" s="848" customFormat="1">
      <c r="A681" s="849"/>
      <c r="B681" s="849"/>
      <c r="C681" s="849"/>
    </row>
    <row r="682" spans="1:3" s="848" customFormat="1">
      <c r="A682" s="849"/>
      <c r="B682" s="849"/>
      <c r="C682" s="849"/>
    </row>
    <row r="683" spans="1:3" s="848" customFormat="1">
      <c r="A683" s="849"/>
      <c r="B683" s="849"/>
      <c r="C683" s="849"/>
    </row>
    <row r="684" spans="1:3" s="848" customFormat="1">
      <c r="A684" s="849"/>
      <c r="B684" s="849"/>
      <c r="C684" s="849"/>
    </row>
    <row r="685" spans="1:3" s="848" customFormat="1">
      <c r="A685" s="849"/>
      <c r="B685" s="849"/>
      <c r="C685" s="849"/>
    </row>
    <row r="686" spans="1:3" s="848" customFormat="1">
      <c r="A686" s="849"/>
      <c r="B686" s="849"/>
      <c r="C686" s="849"/>
    </row>
    <row r="687" spans="1:3" s="848" customFormat="1">
      <c r="A687" s="849"/>
      <c r="B687" s="849"/>
      <c r="C687" s="849"/>
    </row>
    <row r="688" spans="1:3" s="848" customFormat="1">
      <c r="A688" s="849"/>
      <c r="B688" s="849"/>
      <c r="C688" s="849"/>
    </row>
    <row r="689" spans="1:3" s="848" customFormat="1">
      <c r="A689" s="849"/>
      <c r="B689" s="849"/>
      <c r="C689" s="849"/>
    </row>
    <row r="690" spans="1:3" s="848" customFormat="1">
      <c r="A690" s="849"/>
      <c r="B690" s="849"/>
      <c r="C690" s="849"/>
    </row>
    <row r="691" spans="1:3" s="848" customFormat="1">
      <c r="A691" s="849"/>
      <c r="B691" s="849"/>
      <c r="C691" s="849"/>
    </row>
    <row r="692" spans="1:3" s="848" customFormat="1">
      <c r="A692" s="849"/>
      <c r="B692" s="849"/>
      <c r="C692" s="849"/>
    </row>
    <row r="693" spans="1:3" s="848" customFormat="1">
      <c r="A693" s="849"/>
      <c r="B693" s="849"/>
      <c r="C693" s="849"/>
    </row>
    <row r="694" spans="1:3" s="848" customFormat="1">
      <c r="A694" s="849"/>
      <c r="B694" s="849"/>
      <c r="C694" s="849"/>
    </row>
    <row r="695" spans="1:3" s="848" customFormat="1">
      <c r="A695" s="849"/>
      <c r="B695" s="849"/>
      <c r="C695" s="849"/>
    </row>
    <row r="696" spans="1:3" s="848" customFormat="1">
      <c r="A696" s="849"/>
      <c r="B696" s="849"/>
      <c r="C696" s="849"/>
    </row>
    <row r="697" spans="1:3" s="848" customFormat="1">
      <c r="A697" s="849"/>
      <c r="B697" s="849"/>
      <c r="C697" s="849"/>
    </row>
    <row r="698" spans="1:3" s="848" customFormat="1">
      <c r="A698" s="849"/>
      <c r="B698" s="849"/>
      <c r="C698" s="849"/>
    </row>
    <row r="699" spans="1:3" s="848" customFormat="1">
      <c r="A699" s="849"/>
      <c r="B699" s="849"/>
      <c r="C699" s="849"/>
    </row>
    <row r="700" spans="1:3" s="848" customFormat="1">
      <c r="A700" s="849"/>
      <c r="B700" s="849"/>
      <c r="C700" s="849"/>
    </row>
    <row r="701" spans="1:3" s="848" customFormat="1">
      <c r="A701" s="849"/>
      <c r="B701" s="849"/>
      <c r="C701" s="849"/>
    </row>
    <row r="702" spans="1:3" s="848" customFormat="1">
      <c r="A702" s="849"/>
      <c r="B702" s="849"/>
      <c r="C702" s="849"/>
    </row>
    <row r="703" spans="1:3" s="848" customFormat="1">
      <c r="A703" s="849"/>
      <c r="B703" s="849"/>
      <c r="C703" s="849"/>
    </row>
    <row r="704" spans="1:3" s="848" customFormat="1">
      <c r="A704" s="849"/>
      <c r="B704" s="849"/>
      <c r="C704" s="849"/>
    </row>
    <row r="705" spans="1:3" s="848" customFormat="1">
      <c r="A705" s="849"/>
      <c r="B705" s="849"/>
      <c r="C705" s="849"/>
    </row>
    <row r="706" spans="1:3" s="848" customFormat="1">
      <c r="A706" s="849"/>
      <c r="B706" s="849"/>
      <c r="C706" s="849"/>
    </row>
    <row r="707" spans="1:3" s="848" customFormat="1">
      <c r="A707" s="849"/>
      <c r="B707" s="849"/>
      <c r="C707" s="849"/>
    </row>
    <row r="708" spans="1:3" s="848" customFormat="1">
      <c r="A708" s="849"/>
      <c r="B708" s="849"/>
      <c r="C708" s="849"/>
    </row>
    <row r="709" spans="1:3" s="848" customFormat="1">
      <c r="A709" s="849"/>
      <c r="B709" s="849"/>
      <c r="C709" s="849"/>
    </row>
    <row r="710" spans="1:3" s="848" customFormat="1">
      <c r="A710" s="849"/>
      <c r="B710" s="849"/>
      <c r="C710" s="849"/>
    </row>
    <row r="711" spans="1:3" s="848" customFormat="1">
      <c r="A711" s="849"/>
      <c r="B711" s="849"/>
      <c r="C711" s="849"/>
    </row>
    <row r="712" spans="1:3" s="848" customFormat="1">
      <c r="A712" s="849"/>
      <c r="B712" s="849"/>
      <c r="C712" s="849"/>
    </row>
    <row r="713" spans="1:3" s="848" customFormat="1">
      <c r="A713" s="849"/>
      <c r="B713" s="849"/>
      <c r="C713" s="849"/>
    </row>
    <row r="714" spans="1:3" s="848" customFormat="1">
      <c r="A714" s="849"/>
      <c r="B714" s="849"/>
      <c r="C714" s="849"/>
    </row>
    <row r="715" spans="1:3" s="848" customFormat="1">
      <c r="A715" s="849"/>
      <c r="B715" s="849"/>
      <c r="C715" s="849"/>
    </row>
    <row r="716" spans="1:3" s="848" customFormat="1">
      <c r="A716" s="849"/>
      <c r="B716" s="849"/>
      <c r="C716" s="849"/>
    </row>
    <row r="717" spans="1:3" s="848" customFormat="1">
      <c r="A717" s="849"/>
      <c r="B717" s="849"/>
      <c r="C717" s="849"/>
    </row>
    <row r="718" spans="1:3" s="848" customFormat="1">
      <c r="A718" s="849"/>
      <c r="B718" s="849"/>
      <c r="C718" s="849"/>
    </row>
    <row r="719" spans="1:3" s="848" customFormat="1">
      <c r="A719" s="849"/>
      <c r="B719" s="849"/>
      <c r="C719" s="849"/>
    </row>
    <row r="720" spans="1:3" s="848" customFormat="1">
      <c r="A720" s="849"/>
      <c r="B720" s="849"/>
      <c r="C720" s="849"/>
    </row>
    <row r="721" spans="1:3" s="848" customFormat="1">
      <c r="A721" s="849"/>
      <c r="B721" s="849"/>
      <c r="C721" s="849"/>
    </row>
    <row r="722" spans="1:3" s="848" customFormat="1">
      <c r="A722" s="849"/>
      <c r="B722" s="849"/>
      <c r="C722" s="849"/>
    </row>
    <row r="723" spans="1:3" s="848" customFormat="1">
      <c r="A723" s="849"/>
      <c r="B723" s="849"/>
      <c r="C723" s="849"/>
    </row>
    <row r="724" spans="1:3" s="848" customFormat="1">
      <c r="A724" s="849"/>
      <c r="B724" s="849"/>
      <c r="C724" s="849"/>
    </row>
    <row r="725" spans="1:3" s="848" customFormat="1">
      <c r="A725" s="849"/>
      <c r="B725" s="849"/>
      <c r="C725" s="849"/>
    </row>
    <row r="726" spans="1:3" s="848" customFormat="1">
      <c r="A726" s="849"/>
      <c r="B726" s="849"/>
      <c r="C726" s="849"/>
    </row>
    <row r="727" spans="1:3" s="848" customFormat="1">
      <c r="A727" s="849"/>
      <c r="B727" s="849"/>
      <c r="C727" s="849"/>
    </row>
    <row r="728" spans="1:3" s="848" customFormat="1">
      <c r="A728" s="849"/>
      <c r="B728" s="849"/>
      <c r="C728" s="849"/>
    </row>
    <row r="729" spans="1:3" s="848" customFormat="1">
      <c r="A729" s="849"/>
      <c r="B729" s="849"/>
      <c r="C729" s="849"/>
    </row>
    <row r="730" spans="1:3" s="848" customFormat="1">
      <c r="A730" s="849"/>
      <c r="B730" s="849"/>
      <c r="C730" s="849"/>
    </row>
    <row r="731" spans="1:3" s="848" customFormat="1">
      <c r="A731" s="849"/>
      <c r="B731" s="849"/>
      <c r="C731" s="849"/>
    </row>
    <row r="732" spans="1:3" s="848" customFormat="1">
      <c r="A732" s="849"/>
      <c r="B732" s="849"/>
      <c r="C732" s="849"/>
    </row>
    <row r="733" spans="1:3" s="848" customFormat="1">
      <c r="A733" s="849"/>
      <c r="B733" s="849"/>
      <c r="C733" s="849"/>
    </row>
    <row r="734" spans="1:3" s="848" customFormat="1">
      <c r="A734" s="849"/>
      <c r="B734" s="849"/>
      <c r="C734" s="849"/>
    </row>
    <row r="735" spans="1:3" s="848" customFormat="1">
      <c r="A735" s="849"/>
      <c r="B735" s="849"/>
      <c r="C735" s="849"/>
    </row>
    <row r="736" spans="1:3" s="848" customFormat="1">
      <c r="A736" s="849"/>
      <c r="B736" s="849"/>
      <c r="C736" s="849"/>
    </row>
    <row r="737" spans="1:3" s="848" customFormat="1">
      <c r="A737" s="849"/>
      <c r="B737" s="849"/>
      <c r="C737" s="849"/>
    </row>
    <row r="738" spans="1:3" s="848" customFormat="1">
      <c r="A738" s="849"/>
      <c r="B738" s="849"/>
      <c r="C738" s="849"/>
    </row>
    <row r="739" spans="1:3" s="848" customFormat="1">
      <c r="A739" s="849"/>
      <c r="B739" s="849"/>
      <c r="C739" s="849"/>
    </row>
    <row r="740" spans="1:3" s="848" customFormat="1">
      <c r="A740" s="849"/>
      <c r="B740" s="849"/>
      <c r="C740" s="849"/>
    </row>
    <row r="741" spans="1:3" s="848" customFormat="1">
      <c r="A741" s="849"/>
      <c r="B741" s="849"/>
      <c r="C741" s="849"/>
    </row>
    <row r="742" spans="1:3" s="848" customFormat="1">
      <c r="A742" s="849"/>
      <c r="B742" s="849"/>
      <c r="C742" s="849"/>
    </row>
    <row r="743" spans="1:3" s="848" customFormat="1">
      <c r="A743" s="849"/>
      <c r="B743" s="849"/>
      <c r="C743" s="849"/>
    </row>
    <row r="744" spans="1:3" s="848" customFormat="1">
      <c r="A744" s="849"/>
      <c r="B744" s="849"/>
      <c r="C744" s="849"/>
    </row>
    <row r="745" spans="1:3" s="848" customFormat="1">
      <c r="A745" s="849"/>
      <c r="B745" s="849"/>
      <c r="C745" s="849"/>
    </row>
    <row r="746" spans="1:3" s="848" customFormat="1">
      <c r="A746" s="849"/>
      <c r="B746" s="849"/>
      <c r="C746" s="849"/>
    </row>
    <row r="747" spans="1:3" s="848" customFormat="1">
      <c r="A747" s="849"/>
      <c r="B747" s="849"/>
      <c r="C747" s="849"/>
    </row>
    <row r="748" spans="1:3" s="848" customFormat="1">
      <c r="A748" s="849"/>
      <c r="B748" s="849"/>
      <c r="C748" s="849"/>
    </row>
    <row r="749" spans="1:3" s="848" customFormat="1">
      <c r="A749" s="849"/>
      <c r="B749" s="849"/>
      <c r="C749" s="849"/>
    </row>
    <row r="750" spans="1:3" s="848" customFormat="1">
      <c r="A750" s="849"/>
      <c r="B750" s="849"/>
      <c r="C750" s="849"/>
    </row>
    <row r="751" spans="1:3" s="848" customFormat="1">
      <c r="A751" s="849"/>
      <c r="B751" s="849"/>
      <c r="C751" s="849"/>
    </row>
    <row r="752" spans="1:3" s="848" customFormat="1">
      <c r="A752" s="849"/>
      <c r="B752" s="849"/>
      <c r="C752" s="849"/>
    </row>
    <row r="753" spans="1:3" s="848" customFormat="1">
      <c r="A753" s="849"/>
      <c r="B753" s="849"/>
      <c r="C753" s="849"/>
    </row>
    <row r="754" spans="1:3" s="848" customFormat="1">
      <c r="A754" s="849"/>
      <c r="B754" s="849"/>
      <c r="C754" s="849"/>
    </row>
    <row r="755" spans="1:3" s="848" customFormat="1">
      <c r="A755" s="849"/>
      <c r="B755" s="849"/>
      <c r="C755" s="849"/>
    </row>
    <row r="756" spans="1:3" s="848" customFormat="1">
      <c r="A756" s="849"/>
      <c r="B756" s="849"/>
      <c r="C756" s="849"/>
    </row>
    <row r="757" spans="1:3" s="848" customFormat="1">
      <c r="A757" s="849"/>
      <c r="B757" s="849"/>
      <c r="C757" s="849"/>
    </row>
    <row r="758" spans="1:3" s="848" customFormat="1">
      <c r="A758" s="849"/>
      <c r="B758" s="849"/>
      <c r="C758" s="849"/>
    </row>
    <row r="759" spans="1:3" s="848" customFormat="1">
      <c r="A759" s="849"/>
      <c r="B759" s="849"/>
      <c r="C759" s="849"/>
    </row>
    <row r="760" spans="1:3" s="848" customFormat="1">
      <c r="A760" s="849"/>
      <c r="B760" s="849"/>
      <c r="C760" s="849"/>
    </row>
    <row r="761" spans="1:3" s="848" customFormat="1">
      <c r="A761" s="849"/>
      <c r="B761" s="849"/>
      <c r="C761" s="849"/>
    </row>
    <row r="762" spans="1:3" s="848" customFormat="1">
      <c r="A762" s="849"/>
      <c r="B762" s="849"/>
      <c r="C762" s="849"/>
    </row>
    <row r="763" spans="1:3" s="848" customFormat="1">
      <c r="A763" s="849"/>
      <c r="B763" s="849"/>
      <c r="C763" s="849"/>
    </row>
    <row r="764" spans="1:3" s="848" customFormat="1">
      <c r="A764" s="849"/>
      <c r="B764" s="849"/>
      <c r="C764" s="849"/>
    </row>
    <row r="765" spans="1:3" s="848" customFormat="1">
      <c r="A765" s="849"/>
      <c r="B765" s="849"/>
      <c r="C765" s="849"/>
    </row>
    <row r="766" spans="1:3" s="848" customFormat="1">
      <c r="A766" s="849"/>
      <c r="B766" s="849"/>
      <c r="C766" s="849"/>
    </row>
    <row r="767" spans="1:3" s="848" customFormat="1">
      <c r="A767" s="849"/>
      <c r="B767" s="849"/>
      <c r="C767" s="849"/>
    </row>
    <row r="768" spans="1:3" s="848" customFormat="1">
      <c r="A768" s="849"/>
      <c r="B768" s="849"/>
      <c r="C768" s="849"/>
    </row>
    <row r="769" spans="1:3" s="848" customFormat="1">
      <c r="A769" s="849"/>
      <c r="B769" s="849"/>
      <c r="C769" s="849"/>
    </row>
    <row r="770" spans="1:3" s="848" customFormat="1">
      <c r="A770" s="849"/>
      <c r="B770" s="849"/>
      <c r="C770" s="849"/>
    </row>
    <row r="771" spans="1:3" s="848" customFormat="1">
      <c r="A771" s="849"/>
      <c r="B771" s="849"/>
      <c r="C771" s="849"/>
    </row>
    <row r="772" spans="1:3" s="848" customFormat="1">
      <c r="A772" s="849"/>
      <c r="B772" s="849"/>
      <c r="C772" s="849"/>
    </row>
    <row r="773" spans="1:3" s="848" customFormat="1">
      <c r="A773" s="849"/>
      <c r="B773" s="849"/>
      <c r="C773" s="849"/>
    </row>
    <row r="774" spans="1:3" s="848" customFormat="1">
      <c r="A774" s="849"/>
      <c r="B774" s="849"/>
      <c r="C774" s="849"/>
    </row>
    <row r="775" spans="1:3" s="848" customFormat="1">
      <c r="A775" s="849"/>
      <c r="B775" s="849"/>
      <c r="C775" s="849"/>
    </row>
    <row r="776" spans="1:3" s="848" customFormat="1">
      <c r="A776" s="849"/>
      <c r="B776" s="849"/>
      <c r="C776" s="849"/>
    </row>
  </sheetData>
  <sortState xmlns:xlrd2="http://schemas.microsoft.com/office/spreadsheetml/2017/richdata2" ref="A11:Y19">
    <sortCondition ref="A11:A19"/>
  </sortState>
  <mergeCells count="3">
    <mergeCell ref="B8:C8"/>
    <mergeCell ref="Y7:AA7"/>
    <mergeCell ref="Y8:AA8"/>
  </mergeCells>
  <hyperlinks>
    <hyperlink ref="X1" location="Index!A1" display="Return to Index" xr:uid="{00000000-0004-0000-0A00-000000000000}"/>
    <hyperlink ref="P1" location="Index!A1" display="Return to Index" xr:uid="{00000000-0004-0000-0A00-000001000000}"/>
  </hyperlinks>
  <printOptions horizontalCentered="1"/>
  <pageMargins left="0.25" right="0.25" top="0.5" bottom="0.5" header="0.5" footer="0.5"/>
  <pageSetup scale="78" orientation="landscape" horizontalDpi="1200" verticalDpi="1200" r:id="rId1"/>
  <headerFooter alignWithMargins="0">
    <oddFooter>&amp;L&amp;8Planning &amp; Accountability&amp;R&amp;8&amp;D</oddFooter>
  </headerFooter>
  <rowBreaks count="1" manualBreakCount="1">
    <brk id="22" max="10"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indexed="41"/>
  </sheetPr>
  <dimension ref="A1:S780"/>
  <sheetViews>
    <sheetView showGridLines="0" zoomScale="85" zoomScaleNormal="85" workbookViewId="0">
      <pane ySplit="10" topLeftCell="A11" activePane="bottomLeft" state="frozen"/>
      <selection activeCell="I90" sqref="I90"/>
      <selection pane="bottomLeft" activeCell="I90" sqref="I90"/>
    </sheetView>
  </sheetViews>
  <sheetFormatPr defaultColWidth="9.109375" defaultRowHeight="13.2" outlineLevelRow="1"/>
  <cols>
    <col min="1" max="1" width="7.33203125" style="436" customWidth="1"/>
    <col min="2" max="2" width="2.6640625" style="436" customWidth="1"/>
    <col min="3" max="3" width="8.88671875" style="436" customWidth="1"/>
    <col min="4" max="4" width="39.44140625" style="424" customWidth="1"/>
    <col min="5" max="5" width="10.33203125" style="424" customWidth="1"/>
    <col min="6" max="6" width="9.109375" style="424"/>
    <col min="7" max="7" width="15.5546875" style="816" customWidth="1"/>
    <col min="8" max="8" width="17.33203125" style="816" customWidth="1"/>
    <col min="9" max="9" width="17.88671875" style="816" customWidth="1"/>
    <col min="10" max="11" width="16.44140625" style="816" customWidth="1"/>
    <col min="12" max="12" width="16.5546875" style="816" customWidth="1"/>
    <col min="13" max="13" width="15.109375" style="424" customWidth="1"/>
    <col min="14" max="14" width="7.33203125" style="424" customWidth="1"/>
    <col min="15" max="15" width="7.6640625" style="424" customWidth="1"/>
    <col min="16" max="16" width="4" style="424" customWidth="1"/>
    <col min="17" max="17" width="19.44140625" style="424" customWidth="1"/>
    <col min="18" max="18" width="16.5546875" style="424" customWidth="1"/>
    <col min="19" max="19" width="26.88671875" style="424" customWidth="1"/>
    <col min="20" max="16384" width="9.109375" style="424"/>
  </cols>
  <sheetData>
    <row r="1" spans="1:19" ht="13.8" thickBot="1">
      <c r="B1" s="436" t="s">
        <v>1129</v>
      </c>
      <c r="G1" s="827" t="s">
        <v>1308</v>
      </c>
      <c r="H1" s="848"/>
      <c r="I1" s="848"/>
      <c r="J1" s="848"/>
      <c r="K1" s="848"/>
      <c r="L1" s="426" t="s">
        <v>1079</v>
      </c>
    </row>
    <row r="2" spans="1:19">
      <c r="G2" s="827" t="s">
        <v>1617</v>
      </c>
      <c r="H2" s="848"/>
      <c r="I2" s="848"/>
      <c r="J2" s="848"/>
      <c r="K2" s="848"/>
      <c r="L2" s="848"/>
    </row>
    <row r="3" spans="1:19">
      <c r="A3" s="850" t="s">
        <v>1379</v>
      </c>
      <c r="G3" s="851">
        <v>45054</v>
      </c>
      <c r="H3" s="848"/>
      <c r="I3" s="848"/>
      <c r="J3" s="848"/>
      <c r="K3" s="848"/>
      <c r="L3" s="848"/>
    </row>
    <row r="4" spans="1:19">
      <c r="G4" s="848"/>
      <c r="H4" s="848"/>
      <c r="I4" s="848"/>
      <c r="J4" s="848"/>
      <c r="K4" s="848"/>
      <c r="L4" s="848"/>
    </row>
    <row r="5" spans="1:19">
      <c r="A5" s="1277" t="s">
        <v>1163</v>
      </c>
      <c r="B5" s="1278"/>
      <c r="C5" s="1279"/>
      <c r="F5" s="436" t="s">
        <v>1092</v>
      </c>
      <c r="G5" s="848"/>
      <c r="H5" s="976"/>
      <c r="I5" s="848"/>
      <c r="J5" s="848"/>
      <c r="K5" s="848"/>
      <c r="L5" s="848"/>
    </row>
    <row r="6" spans="1:19">
      <c r="E6" s="436">
        <v>2022</v>
      </c>
      <c r="F6" s="436" t="s">
        <v>1093</v>
      </c>
      <c r="G6" s="848"/>
      <c r="H6" s="848"/>
      <c r="I6" s="848"/>
      <c r="J6" s="848"/>
      <c r="K6" s="848"/>
      <c r="L6" s="848"/>
    </row>
    <row r="7" spans="1:19">
      <c r="F7" s="436" t="s">
        <v>1094</v>
      </c>
      <c r="G7" s="848"/>
      <c r="H7" s="848"/>
      <c r="I7" s="848"/>
      <c r="J7" s="848"/>
      <c r="K7" s="848"/>
      <c r="L7" s="848"/>
      <c r="Q7" s="1271" t="s">
        <v>645</v>
      </c>
      <c r="R7" s="1272"/>
      <c r="S7" s="1273"/>
    </row>
    <row r="8" spans="1:19" s="734" customFormat="1" ht="48.75" customHeight="1" thickBot="1">
      <c r="A8" s="855" t="s">
        <v>1031</v>
      </c>
      <c r="B8" s="1276" t="s">
        <v>1150</v>
      </c>
      <c r="C8" s="1276"/>
      <c r="D8" s="856" t="s">
        <v>219</v>
      </c>
      <c r="E8" s="856" t="s">
        <v>1095</v>
      </c>
      <c r="F8" s="856" t="s">
        <v>102</v>
      </c>
      <c r="G8" s="861" t="s">
        <v>1151</v>
      </c>
      <c r="H8" s="861" t="s">
        <v>1152</v>
      </c>
      <c r="I8" s="861" t="s">
        <v>1</v>
      </c>
      <c r="J8" s="861" t="s">
        <v>649</v>
      </c>
      <c r="K8" s="861" t="s">
        <v>83</v>
      </c>
      <c r="L8" s="861" t="s">
        <v>1153</v>
      </c>
      <c r="M8" s="862"/>
      <c r="N8" s="862"/>
      <c r="O8" s="862"/>
      <c r="P8" s="936"/>
      <c r="Q8" s="827" t="s">
        <v>221</v>
      </c>
      <c r="R8" s="977" t="s">
        <v>618</v>
      </c>
      <c r="S8" s="827" t="s">
        <v>619</v>
      </c>
    </row>
    <row r="9" spans="1:19" s="717" customFormat="1" ht="18.75" customHeight="1">
      <c r="A9" s="952" t="s">
        <v>1164</v>
      </c>
      <c r="B9" s="953"/>
      <c r="C9" s="953"/>
      <c r="D9" s="954"/>
      <c r="E9" s="953" t="s">
        <v>1101</v>
      </c>
      <c r="F9" s="953" t="s">
        <v>1102</v>
      </c>
      <c r="G9" s="955" t="s">
        <v>1103</v>
      </c>
      <c r="H9" s="956" t="s">
        <v>1104</v>
      </c>
      <c r="I9" s="956" t="s">
        <v>1105</v>
      </c>
      <c r="J9" s="956" t="s">
        <v>1106</v>
      </c>
      <c r="K9" s="956" t="s">
        <v>1107</v>
      </c>
      <c r="L9" s="958" t="s">
        <v>1108</v>
      </c>
      <c r="M9" s="960"/>
      <c r="N9" s="960"/>
      <c r="O9" s="960"/>
      <c r="Q9" s="718"/>
      <c r="R9" s="718"/>
      <c r="S9" s="718"/>
    </row>
    <row r="10" spans="1:19" ht="18" customHeight="1">
      <c r="A10" s="424" t="s">
        <v>1165</v>
      </c>
      <c r="D10" s="864"/>
      <c r="E10" s="869" t="s">
        <v>1109</v>
      </c>
      <c r="F10" s="436" t="s">
        <v>1024</v>
      </c>
      <c r="G10" s="978" t="s">
        <v>1154</v>
      </c>
      <c r="H10" s="979" t="s">
        <v>1155</v>
      </c>
      <c r="I10" s="869" t="s">
        <v>1156</v>
      </c>
      <c r="J10" s="869" t="s">
        <v>1157</v>
      </c>
      <c r="K10" s="869" t="s">
        <v>1158</v>
      </c>
      <c r="L10" s="980" t="s">
        <v>1159</v>
      </c>
      <c r="M10" s="874"/>
      <c r="N10" s="874"/>
      <c r="O10" s="874"/>
      <c r="Q10" s="733"/>
      <c r="R10" s="733"/>
      <c r="S10" s="733"/>
    </row>
    <row r="11" spans="1:19">
      <c r="A11" s="436">
        <v>550</v>
      </c>
      <c r="C11" s="424"/>
      <c r="D11" s="486" t="s">
        <v>1148</v>
      </c>
      <c r="E11" s="837">
        <f t="shared" ref="E11:E19" si="0">$E$6</f>
        <v>2022</v>
      </c>
      <c r="F11" s="894">
        <v>3634</v>
      </c>
      <c r="G11" s="876">
        <f>'TSTCW Sum'!$G$35</f>
        <v>117170029</v>
      </c>
      <c r="H11" s="877">
        <f>'TSTCW Sum'!$F$20</f>
        <v>14351562</v>
      </c>
      <c r="I11" s="877">
        <f>'TSTCW Sum'!$G$11</f>
        <v>48907458</v>
      </c>
      <c r="J11" s="877">
        <f>'TSTCW Sum'!$F$23</f>
        <v>50222404</v>
      </c>
      <c r="K11" s="877">
        <f>'TSTCW Sum'!$F$32</f>
        <v>3688605</v>
      </c>
      <c r="L11" s="878">
        <f>'TSTCW Sum'!$G$14</f>
        <v>3500499</v>
      </c>
      <c r="M11" s="886"/>
      <c r="N11" s="886"/>
      <c r="O11" s="886"/>
      <c r="Q11" s="939" t="str">
        <f>'TSTCW FGD'!$O$92</f>
        <v>Anju Motwani</v>
      </c>
      <c r="R11" s="939" t="str">
        <f>'TSTCW FGD'!$Q$92</f>
        <v>352-871-1084</v>
      </c>
      <c r="S11" s="939" t="str">
        <f>'TSTCW FGD'!$T$92</f>
        <v>anju.motwani@tstc.edu</v>
      </c>
    </row>
    <row r="12" spans="1:19">
      <c r="A12" s="436">
        <v>520</v>
      </c>
      <c r="C12" s="424"/>
      <c r="D12" s="890" t="s">
        <v>1146</v>
      </c>
      <c r="E12" s="837">
        <f t="shared" si="0"/>
        <v>2022</v>
      </c>
      <c r="F12" s="968">
        <v>9225</v>
      </c>
      <c r="G12" s="876">
        <f>'TSTCH Sum'!$G$35</f>
        <v>49588977</v>
      </c>
      <c r="H12" s="877">
        <f>'TSTCH Sum'!$F$20</f>
        <v>8105224</v>
      </c>
      <c r="I12" s="877">
        <f>'TSTCH Sum'!$G$11</f>
        <v>31041482</v>
      </c>
      <c r="J12" s="877">
        <f>'TSTCH Sum'!$F$23</f>
        <v>7646370</v>
      </c>
      <c r="K12" s="877">
        <f>'TSTCH Sum'!$F$32</f>
        <v>2795901</v>
      </c>
      <c r="L12" s="878">
        <f>'TSTCH Sum'!$G$14</f>
        <v>2268221</v>
      </c>
      <c r="M12" s="886"/>
      <c r="N12" s="886"/>
      <c r="O12" s="886"/>
      <c r="Q12" s="939" t="str">
        <f>'TSTCH FGD'!$O$92</f>
        <v>Anju Motwani</v>
      </c>
      <c r="R12" s="939" t="str">
        <f>'TSTCH FGD'!$Q$92</f>
        <v>352-871-1084</v>
      </c>
      <c r="S12" s="939" t="str">
        <f>'TSTCH FGD'!$T$92</f>
        <v>anju.motwani@tstc.edu</v>
      </c>
    </row>
    <row r="13" spans="1:19">
      <c r="A13" s="436">
        <v>530</v>
      </c>
      <c r="C13" s="424"/>
      <c r="D13" s="890" t="s">
        <v>1301</v>
      </c>
      <c r="E13" s="837">
        <f t="shared" si="0"/>
        <v>2022</v>
      </c>
      <c r="F13" s="968">
        <v>9932</v>
      </c>
      <c r="G13" s="876">
        <f>'TSTCWT Sum'!$G$35</f>
        <v>28185568</v>
      </c>
      <c r="H13" s="877">
        <f>'TSTCWT Sum'!$F$20</f>
        <v>2796495</v>
      </c>
      <c r="I13" s="877">
        <f>'TSTCWT Sum'!$G$11</f>
        <v>19134280</v>
      </c>
      <c r="J13" s="877">
        <f>'TSTCWT Sum'!$F$23</f>
        <v>4940500</v>
      </c>
      <c r="K13" s="877">
        <f>'TSTCWT Sum'!$F$32</f>
        <v>1314293</v>
      </c>
      <c r="L13" s="878">
        <f>'TSTCWT Sum'!$G$14</f>
        <v>970665</v>
      </c>
      <c r="M13" s="886"/>
      <c r="N13" s="886"/>
      <c r="O13" s="886"/>
      <c r="Q13" s="939" t="str">
        <f>'TSTCWT FGD'!$O$92</f>
        <v>Anju Motwani</v>
      </c>
      <c r="R13" s="939" t="str">
        <f>'TSTCWT FGD'!$Q$92</f>
        <v>352-871-1084</v>
      </c>
      <c r="S13" s="939" t="str">
        <f>'TSTCWT FGD'!$T$92</f>
        <v>anju.motwani@tstc.edu</v>
      </c>
    </row>
    <row r="14" spans="1:19">
      <c r="A14" s="436">
        <v>510</v>
      </c>
      <c r="C14" s="424"/>
      <c r="D14" s="890" t="s">
        <v>109</v>
      </c>
      <c r="E14" s="837">
        <f t="shared" si="0"/>
        <v>2022</v>
      </c>
      <c r="F14" s="968">
        <v>23485</v>
      </c>
      <c r="G14" s="876">
        <f>'LSCPA Sum'!$G$35</f>
        <v>38781792</v>
      </c>
      <c r="H14" s="877">
        <f>'LSCPA Sum'!$F$20</f>
        <v>4216820</v>
      </c>
      <c r="I14" s="877">
        <f>'LSCPA Sum'!$G$11</f>
        <v>17929636</v>
      </c>
      <c r="J14" s="877">
        <f>'LSCPA Sum'!$F$23</f>
        <v>12853314</v>
      </c>
      <c r="K14" s="877">
        <f>'LSCPA Sum'!$F$32</f>
        <v>3782022</v>
      </c>
      <c r="L14" s="878">
        <f>'LSCPA Sum'!$G$14</f>
        <v>2217102</v>
      </c>
      <c r="M14" s="886"/>
      <c r="N14" s="886"/>
      <c r="O14" s="886"/>
      <c r="Q14" s="939" t="str">
        <f>'LSCPA FGD'!$O$92</f>
        <v>Shelley Cowart</v>
      </c>
      <c r="R14" s="939" t="str">
        <f>'LSCPA FGD'!$Q$92</f>
        <v>(409)984-6137</v>
      </c>
      <c r="S14" s="939" t="str">
        <f>'LSCPA FGD'!$T$92</f>
        <v>cowartsr@lamarpa.edu</v>
      </c>
    </row>
    <row r="15" spans="1:19">
      <c r="A15" s="436">
        <v>500</v>
      </c>
      <c r="C15" s="424"/>
      <c r="D15" s="890" t="s">
        <v>96</v>
      </c>
      <c r="E15" s="837">
        <f t="shared" si="0"/>
        <v>2022</v>
      </c>
      <c r="F15" s="968">
        <v>23582</v>
      </c>
      <c r="G15" s="876">
        <f>'LSCO Sum'!$G$35</f>
        <v>32505928</v>
      </c>
      <c r="H15" s="877">
        <f>'LSCO Sum'!$F$20</f>
        <v>4054195</v>
      </c>
      <c r="I15" s="877">
        <f>'LSCO Sum'!$G$11</f>
        <v>16184511</v>
      </c>
      <c r="J15" s="877">
        <f>'LSCO Sum'!$F$23</f>
        <v>9510924</v>
      </c>
      <c r="K15" s="877">
        <f>'LSCO Sum'!$F$32</f>
        <v>2756298</v>
      </c>
      <c r="L15" s="878">
        <f>'LSCO Sum'!$G$14</f>
        <v>1488396</v>
      </c>
      <c r="M15" s="886"/>
      <c r="N15" s="886"/>
      <c r="O15" s="886"/>
      <c r="Q15" s="939" t="str">
        <f>'LSCO FGD'!$O$92</f>
        <v>Jamie Oltz</v>
      </c>
      <c r="R15" s="939" t="str">
        <f>'LSCO FGD'!$Q$92</f>
        <v>409-882-3356</v>
      </c>
      <c r="S15" s="939" t="str">
        <f>'LSCO FGD'!$T$92</f>
        <v>Jamie.Oltz@lsco.edu</v>
      </c>
    </row>
    <row r="16" spans="1:19">
      <c r="A16" s="436">
        <v>540</v>
      </c>
      <c r="C16" s="424"/>
      <c r="D16" s="890" t="s">
        <v>1147</v>
      </c>
      <c r="E16" s="837">
        <f t="shared" si="0"/>
        <v>2022</v>
      </c>
      <c r="F16" s="968">
        <v>33965</v>
      </c>
      <c r="G16" s="876">
        <f>'TSTCM Sum'!$G$35</f>
        <v>12176504</v>
      </c>
      <c r="H16" s="877">
        <f>'TSTCM Sum'!$F$20</f>
        <v>2144116</v>
      </c>
      <c r="I16" s="877">
        <f>'TSTCM Sum'!$G$11</f>
        <v>7005717</v>
      </c>
      <c r="J16" s="877">
        <f>'TSTCM Sum'!$F$23</f>
        <v>2787099</v>
      </c>
      <c r="K16" s="877">
        <f>'TSTCM Sum'!$F$32</f>
        <v>239572</v>
      </c>
      <c r="L16" s="878">
        <f>'TSTCM Sum'!$G$14</f>
        <v>357565</v>
      </c>
      <c r="M16" s="886"/>
      <c r="N16" s="886"/>
      <c r="O16" s="886"/>
      <c r="Q16" s="939" t="str">
        <f>'TSTCM FGD'!$O$92</f>
        <v>Anju Motwani</v>
      </c>
      <c r="R16" s="939" t="str">
        <f>'TSTCM FGD'!$Q$92</f>
        <v>352-871-1084</v>
      </c>
      <c r="S16" s="939" t="str">
        <f>'TSTCM FGD'!$T$92</f>
        <v>anju.motwani@tstc.edu</v>
      </c>
    </row>
    <row r="17" spans="1:19">
      <c r="A17" s="436">
        <v>490</v>
      </c>
      <c r="C17" s="424"/>
      <c r="D17" s="890" t="s">
        <v>94</v>
      </c>
      <c r="E17" s="837">
        <f t="shared" si="0"/>
        <v>2022</v>
      </c>
      <c r="F17" s="968">
        <v>36273</v>
      </c>
      <c r="G17" s="876">
        <f>'LIT Sum'!$G$35</f>
        <v>43672369</v>
      </c>
      <c r="H17" s="877">
        <f>'LIT Sum'!$F$20</f>
        <v>4494454</v>
      </c>
      <c r="I17" s="877">
        <f>'LIT Sum'!$G$11</f>
        <v>23142100</v>
      </c>
      <c r="J17" s="877">
        <f>'LIT Sum'!$F$23</f>
        <v>12001627</v>
      </c>
      <c r="K17" s="877">
        <f>'LIT Sum'!$F$32</f>
        <v>4034188</v>
      </c>
      <c r="L17" s="878">
        <f>'LIT Sum'!$G$14</f>
        <v>2553130</v>
      </c>
      <c r="M17" s="886"/>
      <c r="N17" s="886"/>
      <c r="O17" s="886"/>
      <c r="Q17" s="939" t="str">
        <f>'LIT FGD'!$O$92</f>
        <v>Alicia Placette</v>
      </c>
      <c r="R17" s="939" t="str">
        <f>'LIT FGD'!$Q$92</f>
        <v>409.839.2025</v>
      </c>
      <c r="S17" s="939" t="str">
        <f>'LIT FGD'!$T$92</f>
        <v>aaplacette@lit.edu</v>
      </c>
    </row>
    <row r="18" spans="1:19">
      <c r="A18" s="436">
        <v>552</v>
      </c>
      <c r="C18" s="424"/>
      <c r="D18" s="890" t="s">
        <v>1425</v>
      </c>
      <c r="E18" s="837">
        <f t="shared" si="0"/>
        <v>2022</v>
      </c>
      <c r="F18" s="894">
        <v>133965</v>
      </c>
      <c r="G18" s="876">
        <f>'TSTCNT Sum'!$G$35</f>
        <v>7523700</v>
      </c>
      <c r="H18" s="877">
        <f>'TSTCNT Sum'!$F$20</f>
        <v>743329</v>
      </c>
      <c r="I18" s="877">
        <f>'TSTCNT Sum'!$G$11</f>
        <v>5390538</v>
      </c>
      <c r="J18" s="877">
        <f>'TSTCNT Sum'!$F$23</f>
        <v>1206763</v>
      </c>
      <c r="K18" s="877">
        <f>'TSTCNT Sum'!$F$32</f>
        <v>183070</v>
      </c>
      <c r="L18" s="878">
        <f>'TSTCNT Sum'!$G$14</f>
        <v>63750</v>
      </c>
      <c r="M18" s="886"/>
      <c r="N18" s="886"/>
      <c r="O18" s="886"/>
      <c r="Q18" s="939" t="str">
        <f>'TSTCNT FGD'!$O$92</f>
        <v>Anju Motwani</v>
      </c>
      <c r="R18" s="939" t="str">
        <f>'TSTCNT FGD'!$Q$92</f>
        <v>352-871-1084</v>
      </c>
      <c r="S18" s="939" t="str">
        <f>'TSTCNT FGD'!$T$92</f>
        <v>anju.motwani@tstc.edu</v>
      </c>
    </row>
    <row r="19" spans="1:19">
      <c r="A19" s="436">
        <v>553</v>
      </c>
      <c r="C19" s="424"/>
      <c r="D19" s="890" t="s">
        <v>1426</v>
      </c>
      <c r="E19" s="837">
        <f t="shared" si="0"/>
        <v>2022</v>
      </c>
      <c r="F19" s="894">
        <v>203634</v>
      </c>
      <c r="G19" s="876">
        <f>'TSTCFB Sum'!$G$35</f>
        <v>14691716</v>
      </c>
      <c r="H19" s="877">
        <f>'TSTCFB Sum'!$F$20</f>
        <v>2256743</v>
      </c>
      <c r="I19" s="877">
        <f>'TSTCFB Sum'!$G$11</f>
        <v>8864155</v>
      </c>
      <c r="J19" s="877">
        <f>'TSTCFB Sum'!$F$23</f>
        <v>2642594</v>
      </c>
      <c r="K19" s="877">
        <f>'TSTCFB Sum'!$F$32</f>
        <v>928224</v>
      </c>
      <c r="L19" s="878">
        <f>'TSTCFB Sum'!$G$14</f>
        <v>1501800</v>
      </c>
      <c r="M19" s="886"/>
      <c r="N19" s="886"/>
      <c r="O19" s="886"/>
      <c r="Q19" s="939" t="str">
        <f>'TSTCFB FGD'!$O$92</f>
        <v>Anju Motwani</v>
      </c>
      <c r="R19" s="939" t="str">
        <f>'TSTCFB FGD'!$Q$92</f>
        <v>352-871-1084</v>
      </c>
      <c r="S19" s="939" t="str">
        <f>'TSTCFB FGD'!$T$92</f>
        <v>anju.motwani@tstc.edu</v>
      </c>
    </row>
    <row r="20" spans="1:19" ht="13.8" thickBot="1">
      <c r="A20" s="904"/>
      <c r="B20" s="904"/>
      <c r="C20" s="904">
        <f>COUNTA(D11:D19)</f>
        <v>9</v>
      </c>
      <c r="D20" s="905" t="s">
        <v>113</v>
      </c>
      <c r="E20" s="904">
        <f t="shared" ref="E20" si="1">$E$6</f>
        <v>2022</v>
      </c>
      <c r="F20" s="906">
        <v>445566</v>
      </c>
      <c r="G20" s="907">
        <f>'Smmy LIT-TSTC Sum'!$G$44</f>
        <v>344296583</v>
      </c>
      <c r="H20" s="908">
        <f>'Smmy LIT-TSTC Sum'!$F$29</f>
        <v>43162938</v>
      </c>
      <c r="I20" s="908">
        <f>'Smmy LIT-TSTC Sum'!$G$20</f>
        <v>177599877</v>
      </c>
      <c r="J20" s="908">
        <f>'Smmy LIT-TSTC Sum'!$F$32</f>
        <v>103811595</v>
      </c>
      <c r="K20" s="908">
        <f>'Smmy LIT-TSTC Sum'!$F$41</f>
        <v>19722173</v>
      </c>
      <c r="L20" s="909">
        <f>'Smmy LIT-TSTC Sum'!$G$23</f>
        <v>14921128</v>
      </c>
      <c r="M20" s="917"/>
      <c r="N20" s="917"/>
      <c r="O20" s="917"/>
      <c r="Q20" s="848"/>
      <c r="R20" s="848"/>
      <c r="S20" s="848"/>
    </row>
    <row r="21" spans="1:19" s="848" customFormat="1" ht="13.8" thickTop="1">
      <c r="A21" s="849"/>
      <c r="B21" s="849"/>
      <c r="C21" s="849"/>
      <c r="M21" s="918"/>
      <c r="N21" s="918"/>
      <c r="O21" s="918"/>
    </row>
    <row r="22" spans="1:19" s="848" customFormat="1">
      <c r="A22" s="849"/>
      <c r="B22" s="848" t="s">
        <v>1051</v>
      </c>
      <c r="C22" s="849"/>
      <c r="M22" s="918"/>
      <c r="N22" s="918"/>
      <c r="O22" s="918"/>
    </row>
    <row r="23" spans="1:19" s="848" customFormat="1">
      <c r="A23" s="849"/>
      <c r="B23" s="848" t="s">
        <v>1052</v>
      </c>
      <c r="C23" s="849"/>
      <c r="G23" s="849" t="s">
        <v>1160</v>
      </c>
      <c r="H23" s="849" t="s">
        <v>1160</v>
      </c>
      <c r="I23" s="849" t="s">
        <v>1160</v>
      </c>
      <c r="J23" s="849"/>
      <c r="K23" s="849" t="s">
        <v>1160</v>
      </c>
      <c r="L23" s="849" t="s">
        <v>1160</v>
      </c>
      <c r="M23" s="918"/>
      <c r="N23" s="918"/>
      <c r="O23" s="918"/>
    </row>
    <row r="24" spans="1:19" s="848" customFormat="1" ht="39.6">
      <c r="A24" s="849"/>
      <c r="B24" s="849"/>
      <c r="C24" s="849" t="s">
        <v>1166</v>
      </c>
      <c r="G24" s="946" t="s">
        <v>84</v>
      </c>
      <c r="H24" s="945" t="s">
        <v>39</v>
      </c>
      <c r="I24" s="944" t="s">
        <v>1</v>
      </c>
      <c r="J24" s="945" t="s">
        <v>7</v>
      </c>
      <c r="K24" s="945" t="s">
        <v>42</v>
      </c>
      <c r="L24" s="945" t="s">
        <v>28</v>
      </c>
    </row>
    <row r="25" spans="1:19" s="848" customFormat="1" ht="52.8" hidden="1" outlineLevel="1">
      <c r="A25" s="849"/>
      <c r="B25" s="849"/>
      <c r="C25" s="849"/>
      <c r="D25" s="848" t="s">
        <v>115</v>
      </c>
      <c r="G25" s="922" t="s">
        <v>1161</v>
      </c>
      <c r="H25" s="945" t="s">
        <v>40</v>
      </c>
      <c r="I25" s="944" t="s">
        <v>2</v>
      </c>
      <c r="J25" s="947"/>
      <c r="K25" s="945" t="s">
        <v>9</v>
      </c>
      <c r="L25" s="945" t="s">
        <v>49</v>
      </c>
    </row>
    <row r="26" spans="1:19" s="848" customFormat="1" ht="26.4" hidden="1" outlineLevel="1">
      <c r="A26" s="849"/>
      <c r="B26" s="849"/>
      <c r="C26" s="849"/>
      <c r="G26" s="948"/>
      <c r="H26" s="922" t="s">
        <v>80</v>
      </c>
      <c r="I26" s="944" t="s">
        <v>116</v>
      </c>
      <c r="J26" s="948"/>
      <c r="K26" s="945" t="s">
        <v>10</v>
      </c>
      <c r="L26" s="948"/>
    </row>
    <row r="27" spans="1:19" s="848" customFormat="1" ht="26.4" hidden="1" outlineLevel="1">
      <c r="A27" s="849"/>
      <c r="B27" s="849"/>
      <c r="C27" s="849"/>
      <c r="G27" s="424"/>
      <c r="H27" s="424"/>
      <c r="I27" s="948"/>
      <c r="J27" s="424"/>
      <c r="K27" s="945" t="s">
        <v>11</v>
      </c>
      <c r="L27" s="424"/>
    </row>
    <row r="28" spans="1:19" s="848" customFormat="1" ht="26.4" hidden="1" outlineLevel="1">
      <c r="A28" s="849"/>
      <c r="B28" s="849"/>
      <c r="C28" s="849"/>
      <c r="K28" s="949" t="s">
        <v>1162</v>
      </c>
    </row>
    <row r="29" spans="1:19" s="848" customFormat="1" ht="26.4" hidden="1" outlineLevel="1">
      <c r="A29" s="849"/>
      <c r="B29" s="849"/>
      <c r="C29" s="849"/>
      <c r="K29" s="945" t="s">
        <v>43</v>
      </c>
    </row>
    <row r="30" spans="1:19" s="848" customFormat="1" hidden="1" outlineLevel="1">
      <c r="A30" s="849"/>
      <c r="B30" s="849"/>
      <c r="C30" s="849"/>
      <c r="G30" s="827" t="s">
        <v>117</v>
      </c>
      <c r="H30" s="827"/>
      <c r="I30" s="827"/>
      <c r="J30" s="827"/>
      <c r="K30" s="827"/>
      <c r="L30" s="827"/>
    </row>
    <row r="31" spans="1:19" s="848" customFormat="1" ht="13.5" hidden="1" customHeight="1" outlineLevel="1">
      <c r="A31" s="849"/>
      <c r="B31" s="849"/>
      <c r="C31" s="849"/>
      <c r="G31" s="924" t="s">
        <v>1117</v>
      </c>
      <c r="H31" s="924"/>
      <c r="I31" s="924"/>
      <c r="J31" s="924"/>
      <c r="K31" s="924"/>
      <c r="L31" s="924"/>
    </row>
    <row r="32" spans="1:19" s="848" customFormat="1" hidden="1" outlineLevel="1">
      <c r="A32" s="849"/>
      <c r="B32" s="849"/>
      <c r="C32" s="849"/>
      <c r="G32" s="924" t="s">
        <v>1118</v>
      </c>
      <c r="H32" s="924"/>
      <c r="I32" s="924"/>
      <c r="J32" s="924"/>
      <c r="K32" s="924"/>
      <c r="L32" s="924"/>
    </row>
    <row r="33" spans="1:17" s="848" customFormat="1" hidden="1" outlineLevel="1">
      <c r="A33" s="849"/>
      <c r="B33" s="849"/>
      <c r="C33" s="849"/>
      <c r="G33" s="924" t="s">
        <v>119</v>
      </c>
      <c r="H33" s="924"/>
      <c r="I33" s="924"/>
      <c r="J33" s="924"/>
      <c r="K33" s="924"/>
      <c r="L33" s="924"/>
    </row>
    <row r="34" spans="1:17" s="848" customFormat="1" hidden="1" outlineLevel="1">
      <c r="A34" s="849"/>
      <c r="B34" s="849"/>
      <c r="C34" s="849"/>
      <c r="G34" s="924" t="s">
        <v>120</v>
      </c>
      <c r="H34" s="924"/>
      <c r="I34" s="924"/>
      <c r="J34" s="924"/>
      <c r="K34" s="924"/>
      <c r="L34" s="924"/>
    </row>
    <row r="35" spans="1:17" s="848" customFormat="1" collapsed="1">
      <c r="A35" s="849"/>
      <c r="B35" s="849"/>
      <c r="C35" s="849"/>
      <c r="Q35" s="925"/>
    </row>
    <row r="36" spans="1:17" s="848" customFormat="1">
      <c r="A36" s="849"/>
      <c r="B36" s="849"/>
      <c r="C36" s="849"/>
    </row>
    <row r="37" spans="1:17" s="848" customFormat="1">
      <c r="A37" s="849"/>
      <c r="B37" s="849"/>
      <c r="C37" s="849"/>
      <c r="G37" s="926" t="str">
        <f>IF(SUM(G11:G19)&lt;&gt;'Smmy LIT-TSTC Sum'!$G$44,"Error","Balanced")</f>
        <v>Balanced</v>
      </c>
      <c r="H37" s="926" t="str">
        <f>IF(SUM(H11:H19)&lt;&gt;'Smmy LIT-TSTC Sum'!$F$29,"Error","Balanced")</f>
        <v>Balanced</v>
      </c>
      <c r="I37" s="926" t="str">
        <f>IF(SUM(I11:I19)&lt;&gt;'Smmy LIT-TSTC Sum'!$G$20,"Error","Balanced")</f>
        <v>Balanced</v>
      </c>
      <c r="J37" s="926" t="str">
        <f>IF(SUM(J11:J19)&lt;&gt;'Smmy LIT-TSTC Sum'!$F$32,"Error","Balanced")</f>
        <v>Balanced</v>
      </c>
      <c r="K37" s="926" t="str">
        <f>IF(SUM(K11:K19)&lt;&gt;'Smmy LIT-TSTC Sum'!$F$41,"Error","Balanced")</f>
        <v>Balanced</v>
      </c>
      <c r="L37" s="926" t="str">
        <f>IF(SUM(L11:L19)&lt;&gt;'Smmy LIT-TSTC Sum'!$G$23,"Error","Balanced")</f>
        <v>Balanced</v>
      </c>
      <c r="M37" s="926"/>
      <c r="N37" s="926"/>
      <c r="O37" s="926"/>
    </row>
    <row r="38" spans="1:17" s="848" customFormat="1">
      <c r="A38" s="849"/>
      <c r="B38" s="849"/>
      <c r="C38" s="849"/>
    </row>
    <row r="39" spans="1:17" s="848" customFormat="1">
      <c r="A39" s="849"/>
      <c r="B39" s="849"/>
      <c r="C39" s="849"/>
      <c r="G39" s="849" t="s">
        <v>498</v>
      </c>
      <c r="H39" s="849" t="s">
        <v>416</v>
      </c>
      <c r="I39" s="849" t="s">
        <v>441</v>
      </c>
      <c r="J39" s="849" t="s">
        <v>417</v>
      </c>
      <c r="K39" s="849" t="s">
        <v>794</v>
      </c>
      <c r="L39" s="849" t="s">
        <v>443</v>
      </c>
      <c r="M39" s="849"/>
      <c r="N39" s="849"/>
      <c r="O39" s="849"/>
    </row>
    <row r="40" spans="1:17" s="848" customFormat="1">
      <c r="A40" s="849"/>
      <c r="B40" s="849"/>
      <c r="C40" s="849"/>
    </row>
    <row r="41" spans="1:17" s="848" customFormat="1">
      <c r="A41" s="849"/>
      <c r="B41" s="849"/>
      <c r="C41" s="849"/>
    </row>
    <row r="42" spans="1:17" s="848" customFormat="1">
      <c r="A42" s="849"/>
      <c r="B42" s="849"/>
      <c r="C42" s="849"/>
    </row>
    <row r="43" spans="1:17" s="848" customFormat="1" ht="13.8" hidden="1" thickBot="1">
      <c r="A43" s="849"/>
      <c r="B43" s="849"/>
      <c r="D43" s="848" t="s">
        <v>1595</v>
      </c>
      <c r="G43" s="710">
        <v>298511475</v>
      </c>
      <c r="H43" s="710">
        <v>41155366</v>
      </c>
      <c r="I43" s="710">
        <v>163516497</v>
      </c>
      <c r="J43" s="710">
        <v>78946695</v>
      </c>
      <c r="K43" s="710">
        <v>14892917</v>
      </c>
      <c r="L43" s="710">
        <v>14921128</v>
      </c>
      <c r="M43" s="917"/>
      <c r="N43" s="917"/>
      <c r="O43" s="917"/>
    </row>
    <row r="44" spans="1:17" s="848" customFormat="1" ht="13.8" hidden="1" thickTop="1">
      <c r="A44" s="849"/>
      <c r="B44" s="849"/>
      <c r="C44" s="849"/>
    </row>
    <row r="45" spans="1:17" s="848" customFormat="1" hidden="1">
      <c r="A45" s="849"/>
      <c r="B45" s="849"/>
      <c r="C45" s="849"/>
      <c r="G45" s="928">
        <f>G43-G20</f>
        <v>-45785108</v>
      </c>
      <c r="H45" s="928">
        <f t="shared" ref="H45:L45" si="2">H43-H20</f>
        <v>-2007572</v>
      </c>
      <c r="I45" s="928">
        <f t="shared" si="2"/>
        <v>-14083380</v>
      </c>
      <c r="J45" s="928">
        <f t="shared" si="2"/>
        <v>-24864900</v>
      </c>
      <c r="K45" s="928">
        <f t="shared" si="2"/>
        <v>-4829256</v>
      </c>
      <c r="L45" s="928">
        <f t="shared" si="2"/>
        <v>0</v>
      </c>
      <c r="M45" s="928"/>
      <c r="N45" s="928"/>
      <c r="O45" s="928"/>
    </row>
    <row r="46" spans="1:17" s="848" customFormat="1" hidden="1">
      <c r="A46" s="849"/>
      <c r="B46" s="849"/>
      <c r="C46" s="849"/>
    </row>
    <row r="47" spans="1:17" s="848" customFormat="1" hidden="1">
      <c r="A47" s="849"/>
      <c r="B47" s="849"/>
      <c r="C47" s="849"/>
      <c r="D47" s="827" t="s">
        <v>1373</v>
      </c>
      <c r="F47" s="929">
        <f t="shared" ref="F47:L47" si="3">SUM(F11:F19)+F20</f>
        <v>923261</v>
      </c>
      <c r="G47" s="929">
        <f t="shared" si="3"/>
        <v>688593166</v>
      </c>
      <c r="H47" s="929">
        <f t="shared" si="3"/>
        <v>86325876</v>
      </c>
      <c r="I47" s="929">
        <f t="shared" si="3"/>
        <v>355199754</v>
      </c>
      <c r="J47" s="929">
        <f t="shared" si="3"/>
        <v>207623190</v>
      </c>
      <c r="K47" s="929">
        <f t="shared" si="3"/>
        <v>39444346</v>
      </c>
      <c r="L47" s="929">
        <f t="shared" si="3"/>
        <v>29842256</v>
      </c>
      <c r="M47" s="981">
        <f>SUM(F47:L47)</f>
        <v>1407951849</v>
      </c>
    </row>
    <row r="48" spans="1:17" s="848" customFormat="1" hidden="1">
      <c r="A48" s="849"/>
      <c r="B48" s="849"/>
      <c r="C48" s="849"/>
    </row>
    <row r="49" spans="1:13" s="848" customFormat="1" hidden="1">
      <c r="A49" s="849"/>
      <c r="B49" s="849"/>
      <c r="C49" s="849"/>
    </row>
    <row r="50" spans="1:13" s="848" customFormat="1" hidden="1">
      <c r="A50" s="849"/>
      <c r="B50" s="849"/>
      <c r="C50" s="849"/>
      <c r="D50" s="848" t="s">
        <v>1596</v>
      </c>
      <c r="F50" s="848">
        <v>923261</v>
      </c>
      <c r="G50" s="848">
        <v>597022950</v>
      </c>
      <c r="H50" s="848">
        <v>82310732</v>
      </c>
      <c r="I50" s="848">
        <v>327032994</v>
      </c>
      <c r="J50" s="848">
        <v>157893390</v>
      </c>
      <c r="K50" s="848">
        <v>29785834</v>
      </c>
      <c r="L50" s="848">
        <v>29842256</v>
      </c>
      <c r="M50" s="848">
        <v>1224811417</v>
      </c>
    </row>
    <row r="51" spans="1:13" s="848" customFormat="1" hidden="1">
      <c r="A51" s="849"/>
      <c r="B51" s="849"/>
      <c r="C51" s="849"/>
      <c r="F51" s="934">
        <f>F47-F50</f>
        <v>0</v>
      </c>
      <c r="G51" s="934">
        <f t="shared" ref="G51:M51" si="4">G47-G50</f>
        <v>91570216</v>
      </c>
      <c r="H51" s="934">
        <f t="shared" si="4"/>
        <v>4015144</v>
      </c>
      <c r="I51" s="934">
        <f t="shared" si="4"/>
        <v>28166760</v>
      </c>
      <c r="J51" s="934">
        <f t="shared" si="4"/>
        <v>49729800</v>
      </c>
      <c r="K51" s="934">
        <f t="shared" si="4"/>
        <v>9658512</v>
      </c>
      <c r="L51" s="934">
        <f t="shared" si="4"/>
        <v>0</v>
      </c>
      <c r="M51" s="934">
        <f t="shared" si="4"/>
        <v>183140432</v>
      </c>
    </row>
    <row r="52" spans="1:13" s="848" customFormat="1" hidden="1">
      <c r="A52" s="849"/>
      <c r="B52" s="849"/>
      <c r="C52" s="849"/>
      <c r="G52" s="934"/>
      <c r="H52" s="934"/>
      <c r="I52" s="934"/>
      <c r="J52" s="934"/>
      <c r="K52" s="934"/>
      <c r="L52" s="934"/>
      <c r="M52" s="934"/>
    </row>
    <row r="53" spans="1:13" s="848" customFormat="1">
      <c r="A53" s="849"/>
      <c r="B53" s="849"/>
      <c r="C53" s="849"/>
    </row>
    <row r="54" spans="1:13" s="848" customFormat="1">
      <c r="A54" s="849"/>
      <c r="B54" s="849"/>
      <c r="C54" s="849"/>
    </row>
    <row r="55" spans="1:13" s="848" customFormat="1">
      <c r="A55" s="849"/>
      <c r="B55" s="849"/>
      <c r="C55" s="849"/>
    </row>
    <row r="56" spans="1:13" s="848" customFormat="1">
      <c r="A56" s="849"/>
      <c r="B56" s="849"/>
      <c r="C56" s="849"/>
    </row>
    <row r="57" spans="1:13" s="848" customFormat="1">
      <c r="A57" s="849"/>
      <c r="B57" s="849"/>
      <c r="C57" s="849"/>
    </row>
    <row r="58" spans="1:13" s="848" customFormat="1">
      <c r="A58" s="849"/>
      <c r="B58" s="849"/>
      <c r="C58" s="849"/>
    </row>
    <row r="59" spans="1:13" s="848" customFormat="1">
      <c r="A59" s="849"/>
      <c r="B59" s="849"/>
      <c r="C59" s="849"/>
    </row>
    <row r="60" spans="1:13" s="848" customFormat="1">
      <c r="A60" s="849"/>
      <c r="B60" s="849"/>
      <c r="C60" s="849"/>
    </row>
    <row r="61" spans="1:13" s="848" customFormat="1">
      <c r="A61" s="849"/>
      <c r="B61" s="849"/>
      <c r="C61" s="849"/>
    </row>
    <row r="62" spans="1:13" s="848" customFormat="1">
      <c r="A62" s="849"/>
      <c r="B62" s="849"/>
      <c r="C62" s="849"/>
    </row>
    <row r="63" spans="1:13" s="848" customFormat="1">
      <c r="A63" s="849"/>
      <c r="B63" s="849"/>
      <c r="C63" s="849"/>
    </row>
    <row r="64" spans="1:13" s="848" customFormat="1">
      <c r="A64" s="849"/>
      <c r="B64" s="849"/>
      <c r="C64" s="849"/>
    </row>
    <row r="65" spans="1:3" s="848" customFormat="1">
      <c r="A65" s="849"/>
      <c r="B65" s="849"/>
      <c r="C65" s="849"/>
    </row>
    <row r="66" spans="1:3" s="848" customFormat="1">
      <c r="A66" s="849"/>
      <c r="B66" s="849"/>
      <c r="C66" s="849"/>
    </row>
    <row r="67" spans="1:3" s="848" customFormat="1">
      <c r="A67" s="849"/>
      <c r="B67" s="849"/>
      <c r="C67" s="849"/>
    </row>
    <row r="68" spans="1:3" s="848" customFormat="1">
      <c r="A68" s="849"/>
      <c r="B68" s="849"/>
      <c r="C68" s="849"/>
    </row>
    <row r="69" spans="1:3" s="848" customFormat="1">
      <c r="A69" s="849"/>
      <c r="B69" s="849"/>
      <c r="C69" s="849"/>
    </row>
    <row r="70" spans="1:3" s="848" customFormat="1">
      <c r="A70" s="849"/>
      <c r="B70" s="849"/>
      <c r="C70" s="849"/>
    </row>
    <row r="71" spans="1:3" s="848" customFormat="1">
      <c r="A71" s="849"/>
      <c r="B71" s="849"/>
      <c r="C71" s="849"/>
    </row>
    <row r="72" spans="1:3" s="848" customFormat="1">
      <c r="A72" s="849"/>
      <c r="B72" s="849"/>
      <c r="C72" s="849"/>
    </row>
    <row r="73" spans="1:3" s="848" customFormat="1">
      <c r="A73" s="849"/>
      <c r="B73" s="849"/>
      <c r="C73" s="849"/>
    </row>
    <row r="74" spans="1:3" s="848" customFormat="1">
      <c r="A74" s="849"/>
      <c r="B74" s="849"/>
      <c r="C74" s="849"/>
    </row>
    <row r="75" spans="1:3" s="848" customFormat="1">
      <c r="A75" s="849"/>
      <c r="B75" s="849"/>
      <c r="C75" s="849"/>
    </row>
    <row r="76" spans="1:3" s="848" customFormat="1">
      <c r="A76" s="849"/>
      <c r="B76" s="849"/>
      <c r="C76" s="849"/>
    </row>
    <row r="77" spans="1:3" s="848" customFormat="1">
      <c r="A77" s="849"/>
      <c r="B77" s="849"/>
      <c r="C77" s="849"/>
    </row>
    <row r="78" spans="1:3" s="848" customFormat="1">
      <c r="A78" s="849"/>
      <c r="B78" s="849"/>
      <c r="C78" s="849"/>
    </row>
    <row r="79" spans="1:3" s="848" customFormat="1">
      <c r="A79" s="849"/>
      <c r="B79" s="849"/>
      <c r="C79" s="849"/>
    </row>
    <row r="80" spans="1:3" s="848" customFormat="1">
      <c r="A80" s="849"/>
      <c r="B80" s="849"/>
      <c r="C80" s="849"/>
    </row>
    <row r="81" spans="1:3" s="848" customFormat="1">
      <c r="A81" s="849"/>
      <c r="B81" s="849"/>
      <c r="C81" s="849"/>
    </row>
    <row r="82" spans="1:3" s="848" customFormat="1">
      <c r="A82" s="849"/>
      <c r="B82" s="849"/>
      <c r="C82" s="849"/>
    </row>
    <row r="83" spans="1:3" s="848" customFormat="1">
      <c r="A83" s="849"/>
      <c r="B83" s="849"/>
      <c r="C83" s="849"/>
    </row>
    <row r="84" spans="1:3" s="848" customFormat="1">
      <c r="A84" s="849"/>
      <c r="B84" s="849"/>
      <c r="C84" s="849"/>
    </row>
    <row r="85" spans="1:3" s="848" customFormat="1">
      <c r="A85" s="849"/>
      <c r="B85" s="849"/>
      <c r="C85" s="849"/>
    </row>
    <row r="86" spans="1:3" s="848" customFormat="1">
      <c r="A86" s="849"/>
      <c r="B86" s="849"/>
      <c r="C86" s="849"/>
    </row>
    <row r="87" spans="1:3" s="848" customFormat="1">
      <c r="A87" s="849"/>
      <c r="B87" s="849"/>
      <c r="C87" s="849"/>
    </row>
    <row r="88" spans="1:3" s="848" customFormat="1">
      <c r="A88" s="849"/>
      <c r="B88" s="849"/>
      <c r="C88" s="849"/>
    </row>
    <row r="89" spans="1:3" s="848" customFormat="1">
      <c r="A89" s="849"/>
      <c r="B89" s="849"/>
      <c r="C89" s="849"/>
    </row>
    <row r="90" spans="1:3" s="848" customFormat="1">
      <c r="A90" s="849"/>
      <c r="B90" s="849"/>
      <c r="C90" s="849"/>
    </row>
    <row r="91" spans="1:3" s="848" customFormat="1">
      <c r="A91" s="849"/>
      <c r="B91" s="849"/>
      <c r="C91" s="849"/>
    </row>
    <row r="92" spans="1:3" s="848" customFormat="1">
      <c r="A92" s="849"/>
      <c r="B92" s="849"/>
      <c r="C92" s="849"/>
    </row>
    <row r="93" spans="1:3" s="848" customFormat="1">
      <c r="A93" s="849"/>
      <c r="B93" s="849"/>
      <c r="C93" s="849"/>
    </row>
    <row r="94" spans="1:3" s="848" customFormat="1">
      <c r="A94" s="849"/>
      <c r="B94" s="849"/>
      <c r="C94" s="849"/>
    </row>
    <row r="95" spans="1:3" s="848" customFormat="1">
      <c r="A95" s="849"/>
      <c r="B95" s="849"/>
      <c r="C95" s="849"/>
    </row>
    <row r="96" spans="1:3" s="848" customFormat="1">
      <c r="A96" s="849"/>
      <c r="B96" s="849"/>
      <c r="C96" s="849"/>
    </row>
    <row r="97" spans="1:3" s="848" customFormat="1">
      <c r="A97" s="849"/>
      <c r="B97" s="849"/>
      <c r="C97" s="849"/>
    </row>
    <row r="98" spans="1:3" s="848" customFormat="1">
      <c r="A98" s="849"/>
      <c r="B98" s="849"/>
      <c r="C98" s="849"/>
    </row>
    <row r="99" spans="1:3" s="848" customFormat="1">
      <c r="A99" s="849"/>
      <c r="B99" s="849"/>
      <c r="C99" s="849"/>
    </row>
    <row r="100" spans="1:3" s="848" customFormat="1">
      <c r="A100" s="849"/>
      <c r="B100" s="849"/>
      <c r="C100" s="849"/>
    </row>
    <row r="101" spans="1:3" s="848" customFormat="1">
      <c r="A101" s="849"/>
      <c r="B101" s="849"/>
      <c r="C101" s="849"/>
    </row>
    <row r="102" spans="1:3" s="848" customFormat="1">
      <c r="A102" s="849"/>
      <c r="B102" s="849"/>
      <c r="C102" s="849"/>
    </row>
    <row r="103" spans="1:3" s="848" customFormat="1">
      <c r="A103" s="849"/>
      <c r="B103" s="849"/>
      <c r="C103" s="849"/>
    </row>
    <row r="104" spans="1:3" s="848" customFormat="1">
      <c r="A104" s="849"/>
      <c r="B104" s="849"/>
      <c r="C104" s="849"/>
    </row>
    <row r="105" spans="1:3" s="848" customFormat="1">
      <c r="A105" s="849"/>
      <c r="B105" s="849"/>
      <c r="C105" s="849"/>
    </row>
    <row r="106" spans="1:3" s="848" customFormat="1">
      <c r="A106" s="849"/>
      <c r="B106" s="849"/>
      <c r="C106" s="849"/>
    </row>
    <row r="107" spans="1:3" s="848" customFormat="1">
      <c r="A107" s="849"/>
      <c r="B107" s="849"/>
      <c r="C107" s="849"/>
    </row>
    <row r="108" spans="1:3" s="848" customFormat="1">
      <c r="A108" s="849"/>
      <c r="B108" s="849"/>
      <c r="C108" s="849"/>
    </row>
    <row r="109" spans="1:3" s="848" customFormat="1">
      <c r="A109" s="849"/>
      <c r="B109" s="849"/>
      <c r="C109" s="849"/>
    </row>
    <row r="110" spans="1:3" s="848" customFormat="1">
      <c r="A110" s="849"/>
      <c r="B110" s="849"/>
      <c r="C110" s="849"/>
    </row>
    <row r="111" spans="1:3" s="848" customFormat="1">
      <c r="A111" s="849"/>
      <c r="B111" s="849"/>
      <c r="C111" s="849"/>
    </row>
    <row r="112" spans="1:3" s="848" customFormat="1">
      <c r="A112" s="849"/>
      <c r="B112" s="849"/>
      <c r="C112" s="849"/>
    </row>
    <row r="113" spans="1:3" s="848" customFormat="1">
      <c r="A113" s="849"/>
      <c r="B113" s="849"/>
      <c r="C113" s="849"/>
    </row>
    <row r="114" spans="1:3" s="848" customFormat="1">
      <c r="A114" s="849"/>
      <c r="B114" s="849"/>
      <c r="C114" s="849"/>
    </row>
    <row r="115" spans="1:3" s="848" customFormat="1">
      <c r="A115" s="849"/>
      <c r="B115" s="849"/>
      <c r="C115" s="849"/>
    </row>
    <row r="116" spans="1:3" s="848" customFormat="1">
      <c r="A116" s="849"/>
      <c r="B116" s="849"/>
      <c r="C116" s="849"/>
    </row>
    <row r="117" spans="1:3" s="848" customFormat="1">
      <c r="A117" s="849"/>
      <c r="B117" s="849"/>
      <c r="C117" s="849"/>
    </row>
    <row r="118" spans="1:3" s="848" customFormat="1">
      <c r="A118" s="849"/>
      <c r="B118" s="849"/>
      <c r="C118" s="849"/>
    </row>
    <row r="119" spans="1:3" s="848" customFormat="1">
      <c r="A119" s="849"/>
      <c r="B119" s="849"/>
      <c r="C119" s="849"/>
    </row>
    <row r="120" spans="1:3" s="848" customFormat="1">
      <c r="A120" s="849"/>
      <c r="B120" s="849"/>
      <c r="C120" s="849"/>
    </row>
    <row r="121" spans="1:3" s="848" customFormat="1">
      <c r="A121" s="849"/>
      <c r="B121" s="849"/>
      <c r="C121" s="849"/>
    </row>
    <row r="122" spans="1:3" s="848" customFormat="1">
      <c r="A122" s="849"/>
      <c r="B122" s="849"/>
      <c r="C122" s="849"/>
    </row>
    <row r="123" spans="1:3" s="848" customFormat="1">
      <c r="A123" s="849"/>
      <c r="B123" s="849"/>
      <c r="C123" s="849"/>
    </row>
    <row r="124" spans="1:3" s="848" customFormat="1">
      <c r="A124" s="849"/>
      <c r="B124" s="849"/>
      <c r="C124" s="849"/>
    </row>
    <row r="125" spans="1:3" s="848" customFormat="1">
      <c r="A125" s="849"/>
      <c r="B125" s="849"/>
      <c r="C125" s="849"/>
    </row>
    <row r="126" spans="1:3" s="848" customFormat="1">
      <c r="A126" s="849"/>
      <c r="B126" s="849"/>
      <c r="C126" s="849"/>
    </row>
    <row r="127" spans="1:3" s="848" customFormat="1">
      <c r="A127" s="849"/>
      <c r="B127" s="849"/>
      <c r="C127" s="849"/>
    </row>
    <row r="128" spans="1:3" s="848" customFormat="1">
      <c r="A128" s="849"/>
      <c r="B128" s="849"/>
      <c r="C128" s="849"/>
    </row>
    <row r="129" spans="1:3" s="848" customFormat="1">
      <c r="A129" s="849"/>
      <c r="B129" s="849"/>
      <c r="C129" s="849"/>
    </row>
    <row r="130" spans="1:3" s="848" customFormat="1">
      <c r="A130" s="849"/>
      <c r="B130" s="849"/>
      <c r="C130" s="849"/>
    </row>
    <row r="131" spans="1:3" s="848" customFormat="1">
      <c r="A131" s="849"/>
      <c r="B131" s="849"/>
      <c r="C131" s="849"/>
    </row>
    <row r="132" spans="1:3" s="848" customFormat="1">
      <c r="A132" s="849"/>
      <c r="B132" s="849"/>
      <c r="C132" s="849"/>
    </row>
    <row r="133" spans="1:3" s="848" customFormat="1">
      <c r="A133" s="849"/>
      <c r="B133" s="849"/>
      <c r="C133" s="849"/>
    </row>
    <row r="134" spans="1:3" s="848" customFormat="1">
      <c r="A134" s="849"/>
      <c r="B134" s="849"/>
      <c r="C134" s="849"/>
    </row>
    <row r="135" spans="1:3" s="848" customFormat="1">
      <c r="A135" s="849"/>
      <c r="B135" s="849"/>
      <c r="C135" s="849"/>
    </row>
    <row r="136" spans="1:3" s="848" customFormat="1">
      <c r="A136" s="849"/>
      <c r="B136" s="849"/>
      <c r="C136" s="849"/>
    </row>
    <row r="137" spans="1:3" s="848" customFormat="1">
      <c r="A137" s="849"/>
      <c r="B137" s="849"/>
      <c r="C137" s="849"/>
    </row>
    <row r="138" spans="1:3" s="848" customFormat="1">
      <c r="A138" s="849"/>
      <c r="B138" s="849"/>
      <c r="C138" s="849"/>
    </row>
    <row r="139" spans="1:3" s="848" customFormat="1">
      <c r="A139" s="849"/>
      <c r="B139" s="849"/>
      <c r="C139" s="849"/>
    </row>
    <row r="140" spans="1:3" s="848" customFormat="1">
      <c r="A140" s="849"/>
      <c r="B140" s="849"/>
      <c r="C140" s="849"/>
    </row>
    <row r="141" spans="1:3" s="848" customFormat="1">
      <c r="A141" s="849"/>
      <c r="B141" s="849"/>
      <c r="C141" s="849"/>
    </row>
    <row r="142" spans="1:3" s="848" customFormat="1">
      <c r="A142" s="849"/>
      <c r="B142" s="849"/>
      <c r="C142" s="849"/>
    </row>
    <row r="143" spans="1:3" s="848" customFormat="1">
      <c r="A143" s="849"/>
      <c r="B143" s="849"/>
      <c r="C143" s="849"/>
    </row>
    <row r="144" spans="1:3" s="848" customFormat="1">
      <c r="A144" s="849"/>
      <c r="B144" s="849"/>
      <c r="C144" s="849"/>
    </row>
    <row r="145" spans="1:3" s="848" customFormat="1">
      <c r="A145" s="849"/>
      <c r="B145" s="849"/>
      <c r="C145" s="849"/>
    </row>
    <row r="146" spans="1:3" s="848" customFormat="1">
      <c r="A146" s="849"/>
      <c r="B146" s="849"/>
      <c r="C146" s="849"/>
    </row>
    <row r="147" spans="1:3" s="848" customFormat="1">
      <c r="A147" s="849"/>
      <c r="B147" s="849"/>
      <c r="C147" s="849"/>
    </row>
    <row r="148" spans="1:3" s="848" customFormat="1">
      <c r="A148" s="849"/>
      <c r="B148" s="849"/>
      <c r="C148" s="849"/>
    </row>
    <row r="149" spans="1:3" s="848" customFormat="1">
      <c r="A149" s="849"/>
      <c r="B149" s="849"/>
      <c r="C149" s="849"/>
    </row>
    <row r="150" spans="1:3" s="848" customFormat="1">
      <c r="A150" s="849"/>
      <c r="B150" s="849"/>
      <c r="C150" s="849"/>
    </row>
    <row r="151" spans="1:3" s="848" customFormat="1">
      <c r="A151" s="849"/>
      <c r="B151" s="849"/>
      <c r="C151" s="849"/>
    </row>
    <row r="152" spans="1:3" s="848" customFormat="1">
      <c r="A152" s="849"/>
      <c r="B152" s="849"/>
      <c r="C152" s="849"/>
    </row>
    <row r="153" spans="1:3" s="848" customFormat="1">
      <c r="A153" s="849"/>
      <c r="B153" s="849"/>
      <c r="C153" s="849"/>
    </row>
    <row r="154" spans="1:3" s="848" customFormat="1">
      <c r="A154" s="849"/>
      <c r="B154" s="849"/>
      <c r="C154" s="849"/>
    </row>
    <row r="155" spans="1:3" s="848" customFormat="1">
      <c r="A155" s="849"/>
      <c r="B155" s="849"/>
      <c r="C155" s="849"/>
    </row>
    <row r="156" spans="1:3" s="848" customFormat="1">
      <c r="A156" s="849"/>
      <c r="B156" s="849"/>
      <c r="C156" s="849"/>
    </row>
    <row r="157" spans="1:3" s="848" customFormat="1">
      <c r="A157" s="849"/>
      <c r="B157" s="849"/>
      <c r="C157" s="849"/>
    </row>
    <row r="158" spans="1:3" s="848" customFormat="1">
      <c r="A158" s="849"/>
      <c r="B158" s="849"/>
      <c r="C158" s="849"/>
    </row>
    <row r="159" spans="1:3" s="848" customFormat="1">
      <c r="A159" s="849"/>
      <c r="B159" s="849"/>
      <c r="C159" s="849"/>
    </row>
    <row r="160" spans="1:3" s="848" customFormat="1">
      <c r="A160" s="849"/>
      <c r="B160" s="849"/>
      <c r="C160" s="849"/>
    </row>
    <row r="161" spans="1:3" s="848" customFormat="1">
      <c r="A161" s="849"/>
      <c r="B161" s="849"/>
      <c r="C161" s="849"/>
    </row>
    <row r="162" spans="1:3" s="848" customFormat="1">
      <c r="A162" s="849"/>
      <c r="B162" s="849"/>
      <c r="C162" s="849"/>
    </row>
    <row r="163" spans="1:3" s="848" customFormat="1">
      <c r="A163" s="849"/>
      <c r="B163" s="849"/>
      <c r="C163" s="849"/>
    </row>
    <row r="164" spans="1:3" s="848" customFormat="1">
      <c r="A164" s="849"/>
      <c r="B164" s="849"/>
      <c r="C164" s="849"/>
    </row>
    <row r="165" spans="1:3" s="848" customFormat="1">
      <c r="A165" s="849"/>
      <c r="B165" s="849"/>
      <c r="C165" s="849"/>
    </row>
    <row r="166" spans="1:3" s="848" customFormat="1">
      <c r="A166" s="849"/>
      <c r="B166" s="849"/>
      <c r="C166" s="849"/>
    </row>
    <row r="167" spans="1:3" s="848" customFormat="1">
      <c r="A167" s="849"/>
      <c r="B167" s="849"/>
      <c r="C167" s="849"/>
    </row>
    <row r="168" spans="1:3" s="848" customFormat="1">
      <c r="A168" s="849"/>
      <c r="B168" s="849"/>
      <c r="C168" s="849"/>
    </row>
    <row r="169" spans="1:3" s="848" customFormat="1">
      <c r="A169" s="849"/>
      <c r="B169" s="849"/>
      <c r="C169" s="849"/>
    </row>
    <row r="170" spans="1:3" s="848" customFormat="1">
      <c r="A170" s="849"/>
      <c r="B170" s="849"/>
      <c r="C170" s="849"/>
    </row>
    <row r="171" spans="1:3" s="848" customFormat="1">
      <c r="A171" s="849"/>
      <c r="B171" s="849"/>
      <c r="C171" s="849"/>
    </row>
    <row r="172" spans="1:3" s="848" customFormat="1">
      <c r="A172" s="849"/>
      <c r="B172" s="849"/>
      <c r="C172" s="849"/>
    </row>
    <row r="173" spans="1:3" s="848" customFormat="1">
      <c r="A173" s="849"/>
      <c r="B173" s="849"/>
      <c r="C173" s="849"/>
    </row>
    <row r="174" spans="1:3" s="848" customFormat="1">
      <c r="A174" s="849"/>
      <c r="B174" s="849"/>
      <c r="C174" s="849"/>
    </row>
    <row r="175" spans="1:3" s="848" customFormat="1">
      <c r="A175" s="849"/>
      <c r="B175" s="849"/>
      <c r="C175" s="849"/>
    </row>
    <row r="176" spans="1:3" s="848" customFormat="1">
      <c r="A176" s="849"/>
      <c r="B176" s="849"/>
      <c r="C176" s="849"/>
    </row>
    <row r="177" spans="1:3" s="848" customFormat="1">
      <c r="A177" s="849"/>
      <c r="B177" s="849"/>
      <c r="C177" s="849"/>
    </row>
    <row r="178" spans="1:3" s="848" customFormat="1">
      <c r="A178" s="849"/>
      <c r="B178" s="849"/>
      <c r="C178" s="849"/>
    </row>
    <row r="179" spans="1:3" s="848" customFormat="1">
      <c r="A179" s="849"/>
      <c r="B179" s="849"/>
      <c r="C179" s="849"/>
    </row>
    <row r="180" spans="1:3" s="848" customFormat="1">
      <c r="A180" s="849"/>
      <c r="B180" s="849"/>
      <c r="C180" s="849"/>
    </row>
    <row r="181" spans="1:3" s="848" customFormat="1">
      <c r="A181" s="849"/>
      <c r="B181" s="849"/>
      <c r="C181" s="849"/>
    </row>
    <row r="182" spans="1:3" s="848" customFormat="1">
      <c r="A182" s="849"/>
      <c r="B182" s="849"/>
      <c r="C182" s="849"/>
    </row>
    <row r="183" spans="1:3" s="848" customFormat="1">
      <c r="A183" s="849"/>
      <c r="B183" s="849"/>
      <c r="C183" s="849"/>
    </row>
    <row r="184" spans="1:3" s="848" customFormat="1">
      <c r="A184" s="849"/>
      <c r="B184" s="849"/>
      <c r="C184" s="849"/>
    </row>
    <row r="185" spans="1:3" s="848" customFormat="1">
      <c r="A185" s="849"/>
      <c r="B185" s="849"/>
      <c r="C185" s="849"/>
    </row>
    <row r="186" spans="1:3" s="848" customFormat="1">
      <c r="A186" s="849"/>
      <c r="B186" s="849"/>
      <c r="C186" s="849"/>
    </row>
    <row r="187" spans="1:3" s="848" customFormat="1">
      <c r="A187" s="849"/>
      <c r="B187" s="849"/>
      <c r="C187" s="849"/>
    </row>
    <row r="188" spans="1:3" s="848" customFormat="1">
      <c r="A188" s="849"/>
      <c r="B188" s="849"/>
      <c r="C188" s="849"/>
    </row>
    <row r="189" spans="1:3" s="848" customFormat="1">
      <c r="A189" s="849"/>
      <c r="B189" s="849"/>
      <c r="C189" s="849"/>
    </row>
    <row r="190" spans="1:3" s="848" customFormat="1">
      <c r="A190" s="849"/>
      <c r="B190" s="849"/>
      <c r="C190" s="849"/>
    </row>
    <row r="191" spans="1:3" s="848" customFormat="1">
      <c r="A191" s="849"/>
      <c r="B191" s="849"/>
      <c r="C191" s="849"/>
    </row>
    <row r="192" spans="1:3" s="848" customFormat="1">
      <c r="A192" s="849"/>
      <c r="B192" s="849"/>
      <c r="C192" s="849"/>
    </row>
    <row r="193" spans="1:3" s="848" customFormat="1">
      <c r="A193" s="849"/>
      <c r="B193" s="849"/>
      <c r="C193" s="849"/>
    </row>
    <row r="194" spans="1:3" s="848" customFormat="1">
      <c r="A194" s="849"/>
      <c r="B194" s="849"/>
      <c r="C194" s="849"/>
    </row>
    <row r="195" spans="1:3" s="848" customFormat="1">
      <c r="A195" s="849"/>
      <c r="B195" s="849"/>
      <c r="C195" s="849"/>
    </row>
    <row r="196" spans="1:3" s="848" customFormat="1">
      <c r="A196" s="849"/>
      <c r="B196" s="849"/>
      <c r="C196" s="849"/>
    </row>
    <row r="197" spans="1:3" s="848" customFormat="1">
      <c r="A197" s="849"/>
      <c r="B197" s="849"/>
      <c r="C197" s="849"/>
    </row>
    <row r="198" spans="1:3" s="848" customFormat="1">
      <c r="A198" s="849"/>
      <c r="B198" s="849"/>
      <c r="C198" s="849"/>
    </row>
    <row r="199" spans="1:3" s="848" customFormat="1">
      <c r="A199" s="849"/>
      <c r="B199" s="849"/>
      <c r="C199" s="849"/>
    </row>
    <row r="200" spans="1:3" s="848" customFormat="1">
      <c r="A200" s="849"/>
      <c r="B200" s="849"/>
      <c r="C200" s="849"/>
    </row>
    <row r="201" spans="1:3" s="848" customFormat="1">
      <c r="A201" s="849"/>
      <c r="B201" s="849"/>
      <c r="C201" s="849"/>
    </row>
    <row r="202" spans="1:3" s="848" customFormat="1">
      <c r="A202" s="849"/>
      <c r="B202" s="849"/>
      <c r="C202" s="849"/>
    </row>
    <row r="203" spans="1:3" s="848" customFormat="1">
      <c r="A203" s="849"/>
      <c r="B203" s="849"/>
      <c r="C203" s="849"/>
    </row>
    <row r="204" spans="1:3" s="848" customFormat="1">
      <c r="A204" s="849"/>
      <c r="B204" s="849"/>
      <c r="C204" s="849"/>
    </row>
    <row r="205" spans="1:3" s="848" customFormat="1">
      <c r="A205" s="849"/>
      <c r="B205" s="849"/>
      <c r="C205" s="849"/>
    </row>
    <row r="206" spans="1:3" s="848" customFormat="1">
      <c r="A206" s="849"/>
      <c r="B206" s="849"/>
      <c r="C206" s="849"/>
    </row>
    <row r="207" spans="1:3" s="848" customFormat="1">
      <c r="A207" s="849"/>
      <c r="B207" s="849"/>
      <c r="C207" s="849"/>
    </row>
    <row r="208" spans="1:3" s="848" customFormat="1">
      <c r="A208" s="849"/>
      <c r="B208" s="849"/>
      <c r="C208" s="849"/>
    </row>
    <row r="209" spans="1:3" s="848" customFormat="1">
      <c r="A209" s="849"/>
      <c r="B209" s="849"/>
      <c r="C209" s="849"/>
    </row>
    <row r="210" spans="1:3" s="848" customFormat="1">
      <c r="A210" s="849"/>
      <c r="B210" s="849"/>
      <c r="C210" s="849"/>
    </row>
    <row r="211" spans="1:3" s="848" customFormat="1">
      <c r="A211" s="849"/>
      <c r="B211" s="849"/>
      <c r="C211" s="849"/>
    </row>
    <row r="212" spans="1:3" s="848" customFormat="1">
      <c r="A212" s="849"/>
      <c r="B212" s="849"/>
      <c r="C212" s="849"/>
    </row>
    <row r="213" spans="1:3" s="848" customFormat="1">
      <c r="A213" s="849"/>
      <c r="B213" s="849"/>
      <c r="C213" s="849"/>
    </row>
    <row r="214" spans="1:3" s="848" customFormat="1">
      <c r="A214" s="849"/>
      <c r="B214" s="849"/>
      <c r="C214" s="849"/>
    </row>
    <row r="215" spans="1:3" s="848" customFormat="1">
      <c r="A215" s="849"/>
      <c r="B215" s="849"/>
      <c r="C215" s="849"/>
    </row>
    <row r="216" spans="1:3" s="848" customFormat="1">
      <c r="A216" s="849"/>
      <c r="B216" s="849"/>
      <c r="C216" s="849"/>
    </row>
    <row r="217" spans="1:3" s="848" customFormat="1">
      <c r="A217" s="849"/>
      <c r="B217" s="849"/>
      <c r="C217" s="849"/>
    </row>
    <row r="218" spans="1:3" s="848" customFormat="1">
      <c r="A218" s="849"/>
      <c r="B218" s="849"/>
      <c r="C218" s="849"/>
    </row>
    <row r="219" spans="1:3" s="848" customFormat="1">
      <c r="A219" s="849"/>
      <c r="B219" s="849"/>
      <c r="C219" s="849"/>
    </row>
    <row r="220" spans="1:3" s="848" customFormat="1">
      <c r="A220" s="849"/>
      <c r="B220" s="849"/>
      <c r="C220" s="849"/>
    </row>
    <row r="221" spans="1:3" s="848" customFormat="1">
      <c r="A221" s="849"/>
      <c r="B221" s="849"/>
      <c r="C221" s="849"/>
    </row>
    <row r="222" spans="1:3" s="848" customFormat="1">
      <c r="A222" s="849"/>
      <c r="B222" s="849"/>
      <c r="C222" s="849"/>
    </row>
    <row r="223" spans="1:3" s="848" customFormat="1">
      <c r="A223" s="849"/>
      <c r="B223" s="849"/>
      <c r="C223" s="849"/>
    </row>
    <row r="224" spans="1:3" s="848" customFormat="1">
      <c r="A224" s="849"/>
      <c r="B224" s="849"/>
      <c r="C224" s="849"/>
    </row>
    <row r="225" spans="1:3" s="848" customFormat="1">
      <c r="A225" s="849"/>
      <c r="B225" s="849"/>
      <c r="C225" s="849"/>
    </row>
    <row r="226" spans="1:3" s="848" customFormat="1">
      <c r="A226" s="849"/>
      <c r="B226" s="849"/>
      <c r="C226" s="849"/>
    </row>
    <row r="227" spans="1:3" s="848" customFormat="1">
      <c r="A227" s="849"/>
      <c r="B227" s="849"/>
      <c r="C227" s="849"/>
    </row>
    <row r="228" spans="1:3" s="848" customFormat="1">
      <c r="A228" s="849"/>
      <c r="B228" s="849"/>
      <c r="C228" s="849"/>
    </row>
    <row r="229" spans="1:3" s="848" customFormat="1">
      <c r="A229" s="849"/>
      <c r="B229" s="849"/>
      <c r="C229" s="849"/>
    </row>
    <row r="230" spans="1:3" s="848" customFormat="1">
      <c r="A230" s="849"/>
      <c r="B230" s="849"/>
      <c r="C230" s="849"/>
    </row>
    <row r="231" spans="1:3" s="848" customFormat="1">
      <c r="A231" s="849"/>
      <c r="B231" s="849"/>
      <c r="C231" s="849"/>
    </row>
    <row r="232" spans="1:3" s="848" customFormat="1">
      <c r="A232" s="849"/>
      <c r="B232" s="849"/>
      <c r="C232" s="849"/>
    </row>
    <row r="233" spans="1:3" s="848" customFormat="1">
      <c r="A233" s="849"/>
      <c r="B233" s="849"/>
      <c r="C233" s="849"/>
    </row>
    <row r="234" spans="1:3" s="848" customFormat="1">
      <c r="A234" s="849"/>
      <c r="B234" s="849"/>
      <c r="C234" s="849"/>
    </row>
    <row r="235" spans="1:3" s="848" customFormat="1">
      <c r="A235" s="849"/>
      <c r="B235" s="849"/>
      <c r="C235" s="849"/>
    </row>
    <row r="236" spans="1:3" s="848" customFormat="1">
      <c r="A236" s="849"/>
      <c r="B236" s="849"/>
      <c r="C236" s="849"/>
    </row>
    <row r="237" spans="1:3" s="848" customFormat="1">
      <c r="A237" s="849"/>
      <c r="B237" s="849"/>
      <c r="C237" s="849"/>
    </row>
    <row r="238" spans="1:3" s="848" customFormat="1">
      <c r="A238" s="849"/>
      <c r="B238" s="849"/>
      <c r="C238" s="849"/>
    </row>
    <row r="239" spans="1:3" s="848" customFormat="1">
      <c r="A239" s="849"/>
      <c r="B239" s="849"/>
      <c r="C239" s="849"/>
    </row>
    <row r="240" spans="1:3" s="848" customFormat="1">
      <c r="A240" s="849"/>
      <c r="B240" s="849"/>
      <c r="C240" s="849"/>
    </row>
    <row r="241" spans="1:3" s="848" customFormat="1">
      <c r="A241" s="849"/>
      <c r="B241" s="849"/>
      <c r="C241" s="849"/>
    </row>
    <row r="242" spans="1:3" s="848" customFormat="1">
      <c r="A242" s="849"/>
      <c r="B242" s="849"/>
      <c r="C242" s="849"/>
    </row>
    <row r="243" spans="1:3" s="848" customFormat="1">
      <c r="A243" s="849"/>
      <c r="B243" s="849"/>
      <c r="C243" s="849"/>
    </row>
    <row r="244" spans="1:3" s="848" customFormat="1">
      <c r="A244" s="849"/>
      <c r="B244" s="849"/>
      <c r="C244" s="849"/>
    </row>
    <row r="245" spans="1:3" s="848" customFormat="1">
      <c r="A245" s="849"/>
      <c r="B245" s="849"/>
      <c r="C245" s="849"/>
    </row>
    <row r="246" spans="1:3" s="848" customFormat="1">
      <c r="A246" s="849"/>
      <c r="B246" s="849"/>
      <c r="C246" s="849"/>
    </row>
    <row r="247" spans="1:3" s="848" customFormat="1">
      <c r="A247" s="849"/>
      <c r="B247" s="849"/>
      <c r="C247" s="849"/>
    </row>
    <row r="248" spans="1:3" s="848" customFormat="1">
      <c r="A248" s="849"/>
      <c r="B248" s="849"/>
      <c r="C248" s="849"/>
    </row>
    <row r="249" spans="1:3" s="848" customFormat="1">
      <c r="A249" s="849"/>
      <c r="B249" s="849"/>
      <c r="C249" s="849"/>
    </row>
    <row r="250" spans="1:3" s="848" customFormat="1">
      <c r="A250" s="849"/>
      <c r="B250" s="849"/>
      <c r="C250" s="849"/>
    </row>
    <row r="251" spans="1:3" s="848" customFormat="1">
      <c r="A251" s="849"/>
      <c r="B251" s="849"/>
      <c r="C251" s="849"/>
    </row>
    <row r="252" spans="1:3" s="848" customFormat="1">
      <c r="A252" s="849"/>
      <c r="B252" s="849"/>
      <c r="C252" s="849"/>
    </row>
    <row r="253" spans="1:3" s="848" customFormat="1">
      <c r="A253" s="849"/>
      <c r="B253" s="849"/>
      <c r="C253" s="849"/>
    </row>
    <row r="254" spans="1:3" s="848" customFormat="1">
      <c r="A254" s="849"/>
      <c r="B254" s="849"/>
      <c r="C254" s="849"/>
    </row>
    <row r="255" spans="1:3" s="848" customFormat="1">
      <c r="A255" s="849"/>
      <c r="B255" s="849"/>
      <c r="C255" s="849"/>
    </row>
    <row r="256" spans="1:3" s="848" customFormat="1">
      <c r="A256" s="849"/>
      <c r="B256" s="849"/>
      <c r="C256" s="849"/>
    </row>
    <row r="257" spans="1:3" s="848" customFormat="1">
      <c r="A257" s="849"/>
      <c r="B257" s="849"/>
      <c r="C257" s="849"/>
    </row>
    <row r="258" spans="1:3" s="848" customFormat="1">
      <c r="A258" s="849"/>
      <c r="B258" s="849"/>
      <c r="C258" s="849"/>
    </row>
    <row r="259" spans="1:3" s="848" customFormat="1">
      <c r="A259" s="849"/>
      <c r="B259" s="849"/>
      <c r="C259" s="849"/>
    </row>
    <row r="260" spans="1:3" s="848" customFormat="1">
      <c r="A260" s="849"/>
      <c r="B260" s="849"/>
      <c r="C260" s="849"/>
    </row>
    <row r="261" spans="1:3" s="848" customFormat="1">
      <c r="A261" s="849"/>
      <c r="B261" s="849"/>
      <c r="C261" s="849"/>
    </row>
    <row r="262" spans="1:3" s="848" customFormat="1">
      <c r="A262" s="849"/>
      <c r="B262" s="849"/>
      <c r="C262" s="849"/>
    </row>
    <row r="263" spans="1:3" s="848" customFormat="1">
      <c r="A263" s="849"/>
      <c r="B263" s="849"/>
      <c r="C263" s="849"/>
    </row>
    <row r="264" spans="1:3" s="848" customFormat="1">
      <c r="A264" s="849"/>
      <c r="B264" s="849"/>
      <c r="C264" s="849"/>
    </row>
    <row r="265" spans="1:3" s="848" customFormat="1">
      <c r="A265" s="849"/>
      <c r="B265" s="849"/>
      <c r="C265" s="849"/>
    </row>
    <row r="266" spans="1:3" s="848" customFormat="1">
      <c r="A266" s="849"/>
      <c r="B266" s="849"/>
      <c r="C266" s="849"/>
    </row>
    <row r="267" spans="1:3" s="848" customFormat="1">
      <c r="A267" s="849"/>
      <c r="B267" s="849"/>
      <c r="C267" s="849"/>
    </row>
    <row r="268" spans="1:3" s="848" customFormat="1">
      <c r="A268" s="849"/>
      <c r="B268" s="849"/>
      <c r="C268" s="849"/>
    </row>
    <row r="269" spans="1:3" s="848" customFormat="1">
      <c r="A269" s="849"/>
      <c r="B269" s="849"/>
      <c r="C269" s="849"/>
    </row>
    <row r="270" spans="1:3" s="848" customFormat="1">
      <c r="A270" s="849"/>
      <c r="B270" s="849"/>
      <c r="C270" s="849"/>
    </row>
    <row r="271" spans="1:3" s="848" customFormat="1">
      <c r="A271" s="849"/>
      <c r="B271" s="849"/>
      <c r="C271" s="849"/>
    </row>
    <row r="272" spans="1:3" s="848" customFormat="1">
      <c r="A272" s="849"/>
      <c r="B272" s="849"/>
      <c r="C272" s="849"/>
    </row>
    <row r="273" spans="1:3" s="848" customFormat="1">
      <c r="A273" s="849"/>
      <c r="B273" s="849"/>
      <c r="C273" s="849"/>
    </row>
    <row r="274" spans="1:3" s="848" customFormat="1">
      <c r="A274" s="849"/>
      <c r="B274" s="849"/>
      <c r="C274" s="849"/>
    </row>
    <row r="275" spans="1:3" s="848" customFormat="1">
      <c r="A275" s="849"/>
      <c r="B275" s="849"/>
      <c r="C275" s="849"/>
    </row>
    <row r="276" spans="1:3" s="848" customFormat="1">
      <c r="A276" s="849"/>
      <c r="B276" s="849"/>
      <c r="C276" s="849"/>
    </row>
    <row r="277" spans="1:3" s="848" customFormat="1">
      <c r="A277" s="849"/>
      <c r="B277" s="849"/>
      <c r="C277" s="849"/>
    </row>
    <row r="278" spans="1:3" s="848" customFormat="1">
      <c r="A278" s="849"/>
      <c r="B278" s="849"/>
      <c r="C278" s="849"/>
    </row>
    <row r="279" spans="1:3" s="848" customFormat="1">
      <c r="A279" s="849"/>
      <c r="B279" s="849"/>
      <c r="C279" s="849"/>
    </row>
    <row r="280" spans="1:3" s="848" customFormat="1">
      <c r="A280" s="849"/>
      <c r="B280" s="849"/>
      <c r="C280" s="849"/>
    </row>
    <row r="281" spans="1:3" s="848" customFormat="1">
      <c r="A281" s="849"/>
      <c r="B281" s="849"/>
      <c r="C281" s="849"/>
    </row>
    <row r="282" spans="1:3" s="848" customFormat="1">
      <c r="A282" s="849"/>
      <c r="B282" s="849"/>
      <c r="C282" s="849"/>
    </row>
    <row r="283" spans="1:3" s="848" customFormat="1">
      <c r="A283" s="849"/>
      <c r="B283" s="849"/>
      <c r="C283" s="849"/>
    </row>
    <row r="284" spans="1:3" s="848" customFormat="1">
      <c r="A284" s="849"/>
      <c r="B284" s="849"/>
      <c r="C284" s="849"/>
    </row>
    <row r="285" spans="1:3" s="848" customFormat="1">
      <c r="A285" s="849"/>
      <c r="B285" s="849"/>
      <c r="C285" s="849"/>
    </row>
    <row r="286" spans="1:3" s="848" customFormat="1">
      <c r="A286" s="849"/>
      <c r="B286" s="849"/>
      <c r="C286" s="849"/>
    </row>
    <row r="287" spans="1:3" s="848" customFormat="1">
      <c r="A287" s="849"/>
      <c r="B287" s="849"/>
      <c r="C287" s="849"/>
    </row>
    <row r="288" spans="1:3" s="848" customFormat="1">
      <c r="A288" s="849"/>
      <c r="B288" s="849"/>
      <c r="C288" s="849"/>
    </row>
    <row r="289" spans="1:3" s="848" customFormat="1">
      <c r="A289" s="849"/>
      <c r="B289" s="849"/>
      <c r="C289" s="849"/>
    </row>
    <row r="290" spans="1:3" s="848" customFormat="1">
      <c r="A290" s="849"/>
      <c r="B290" s="849"/>
      <c r="C290" s="849"/>
    </row>
    <row r="291" spans="1:3" s="848" customFormat="1">
      <c r="A291" s="849"/>
      <c r="B291" s="849"/>
      <c r="C291" s="849"/>
    </row>
    <row r="292" spans="1:3" s="848" customFormat="1">
      <c r="A292" s="849"/>
      <c r="B292" s="849"/>
      <c r="C292" s="849"/>
    </row>
    <row r="293" spans="1:3" s="848" customFormat="1">
      <c r="A293" s="849"/>
      <c r="B293" s="849"/>
      <c r="C293" s="849"/>
    </row>
    <row r="294" spans="1:3" s="848" customFormat="1">
      <c r="A294" s="849"/>
      <c r="B294" s="849"/>
      <c r="C294" s="849"/>
    </row>
    <row r="295" spans="1:3" s="848" customFormat="1">
      <c r="A295" s="849"/>
      <c r="B295" s="849"/>
      <c r="C295" s="849"/>
    </row>
    <row r="296" spans="1:3" s="848" customFormat="1">
      <c r="A296" s="849"/>
      <c r="B296" s="849"/>
      <c r="C296" s="849"/>
    </row>
    <row r="297" spans="1:3" s="848" customFormat="1">
      <c r="A297" s="849"/>
      <c r="B297" s="849"/>
      <c r="C297" s="849"/>
    </row>
    <row r="298" spans="1:3" s="848" customFormat="1">
      <c r="A298" s="849"/>
      <c r="B298" s="849"/>
      <c r="C298" s="849"/>
    </row>
    <row r="299" spans="1:3" s="848" customFormat="1">
      <c r="A299" s="849"/>
      <c r="B299" s="849"/>
      <c r="C299" s="849"/>
    </row>
    <row r="300" spans="1:3" s="848" customFormat="1">
      <c r="A300" s="849"/>
      <c r="B300" s="849"/>
      <c r="C300" s="849"/>
    </row>
    <row r="301" spans="1:3" s="848" customFormat="1">
      <c r="A301" s="849"/>
      <c r="B301" s="849"/>
      <c r="C301" s="849"/>
    </row>
    <row r="302" spans="1:3" s="848" customFormat="1">
      <c r="A302" s="849"/>
      <c r="B302" s="849"/>
      <c r="C302" s="849"/>
    </row>
    <row r="303" spans="1:3" s="848" customFormat="1">
      <c r="A303" s="849"/>
      <c r="B303" s="849"/>
      <c r="C303" s="849"/>
    </row>
    <row r="304" spans="1:3" s="848" customFormat="1">
      <c r="A304" s="849"/>
      <c r="B304" s="849"/>
      <c r="C304" s="849"/>
    </row>
    <row r="305" spans="1:3" s="848" customFormat="1">
      <c r="A305" s="849"/>
      <c r="B305" s="849"/>
      <c r="C305" s="849"/>
    </row>
    <row r="306" spans="1:3" s="848" customFormat="1">
      <c r="A306" s="849"/>
      <c r="B306" s="849"/>
      <c r="C306" s="849"/>
    </row>
    <row r="307" spans="1:3" s="848" customFormat="1">
      <c r="A307" s="849"/>
      <c r="B307" s="849"/>
      <c r="C307" s="849"/>
    </row>
    <row r="308" spans="1:3" s="848" customFormat="1">
      <c r="A308" s="849"/>
      <c r="B308" s="849"/>
      <c r="C308" s="849"/>
    </row>
    <row r="309" spans="1:3" s="848" customFormat="1">
      <c r="A309" s="849"/>
      <c r="B309" s="849"/>
      <c r="C309" s="849"/>
    </row>
    <row r="310" spans="1:3" s="848" customFormat="1">
      <c r="A310" s="849"/>
      <c r="B310" s="849"/>
      <c r="C310" s="849"/>
    </row>
    <row r="311" spans="1:3" s="848" customFormat="1">
      <c r="A311" s="849"/>
      <c r="B311" s="849"/>
      <c r="C311" s="849"/>
    </row>
    <row r="312" spans="1:3" s="848" customFormat="1">
      <c r="A312" s="849"/>
      <c r="B312" s="849"/>
      <c r="C312" s="849"/>
    </row>
    <row r="313" spans="1:3" s="848" customFormat="1">
      <c r="A313" s="849"/>
      <c r="B313" s="849"/>
      <c r="C313" s="849"/>
    </row>
    <row r="314" spans="1:3" s="848" customFormat="1">
      <c r="A314" s="849"/>
      <c r="B314" s="849"/>
      <c r="C314" s="849"/>
    </row>
    <row r="315" spans="1:3" s="848" customFormat="1">
      <c r="A315" s="849"/>
      <c r="B315" s="849"/>
      <c r="C315" s="849"/>
    </row>
    <row r="316" spans="1:3" s="848" customFormat="1">
      <c r="A316" s="849"/>
      <c r="B316" s="849"/>
      <c r="C316" s="849"/>
    </row>
    <row r="317" spans="1:3" s="848" customFormat="1">
      <c r="A317" s="849"/>
      <c r="B317" s="849"/>
      <c r="C317" s="849"/>
    </row>
    <row r="318" spans="1:3" s="848" customFormat="1">
      <c r="A318" s="849"/>
      <c r="B318" s="849"/>
      <c r="C318" s="849"/>
    </row>
    <row r="319" spans="1:3" s="848" customFormat="1">
      <c r="A319" s="849"/>
      <c r="B319" s="849"/>
      <c r="C319" s="849"/>
    </row>
    <row r="320" spans="1:3" s="848" customFormat="1">
      <c r="A320" s="849"/>
      <c r="B320" s="849"/>
      <c r="C320" s="849"/>
    </row>
    <row r="321" spans="1:3" s="848" customFormat="1">
      <c r="A321" s="849"/>
      <c r="B321" s="849"/>
      <c r="C321" s="849"/>
    </row>
    <row r="322" spans="1:3" s="848" customFormat="1">
      <c r="A322" s="849"/>
      <c r="B322" s="849"/>
      <c r="C322" s="849"/>
    </row>
    <row r="323" spans="1:3" s="848" customFormat="1">
      <c r="A323" s="849"/>
      <c r="B323" s="849"/>
      <c r="C323" s="849"/>
    </row>
    <row r="324" spans="1:3" s="848" customFormat="1">
      <c r="A324" s="849"/>
      <c r="B324" s="849"/>
      <c r="C324" s="849"/>
    </row>
    <row r="325" spans="1:3" s="848" customFormat="1">
      <c r="A325" s="849"/>
      <c r="B325" s="849"/>
      <c r="C325" s="849"/>
    </row>
    <row r="326" spans="1:3" s="848" customFormat="1">
      <c r="A326" s="849"/>
      <c r="B326" s="849"/>
      <c r="C326" s="849"/>
    </row>
    <row r="327" spans="1:3" s="848" customFormat="1">
      <c r="A327" s="849"/>
      <c r="B327" s="849"/>
      <c r="C327" s="849"/>
    </row>
    <row r="328" spans="1:3" s="848" customFormat="1">
      <c r="A328" s="849"/>
      <c r="B328" s="849"/>
      <c r="C328" s="849"/>
    </row>
    <row r="329" spans="1:3" s="848" customFormat="1">
      <c r="A329" s="849"/>
      <c r="B329" s="849"/>
      <c r="C329" s="849"/>
    </row>
    <row r="330" spans="1:3" s="848" customFormat="1">
      <c r="A330" s="849"/>
      <c r="B330" s="849"/>
      <c r="C330" s="849"/>
    </row>
    <row r="331" spans="1:3" s="848" customFormat="1">
      <c r="A331" s="849"/>
      <c r="B331" s="849"/>
      <c r="C331" s="849"/>
    </row>
    <row r="332" spans="1:3" s="848" customFormat="1">
      <c r="A332" s="849"/>
      <c r="B332" s="849"/>
      <c r="C332" s="849"/>
    </row>
    <row r="333" spans="1:3" s="848" customFormat="1">
      <c r="A333" s="849"/>
      <c r="B333" s="849"/>
      <c r="C333" s="849"/>
    </row>
    <row r="334" spans="1:3" s="848" customFormat="1">
      <c r="A334" s="849"/>
      <c r="B334" s="849"/>
      <c r="C334" s="849"/>
    </row>
    <row r="335" spans="1:3" s="848" customFormat="1">
      <c r="A335" s="849"/>
      <c r="B335" s="849"/>
      <c r="C335" s="849"/>
    </row>
    <row r="336" spans="1:3" s="848" customFormat="1">
      <c r="A336" s="849"/>
      <c r="B336" s="849"/>
      <c r="C336" s="849"/>
    </row>
    <row r="337" spans="1:3" s="848" customFormat="1">
      <c r="A337" s="849"/>
      <c r="B337" s="849"/>
      <c r="C337" s="849"/>
    </row>
    <row r="338" spans="1:3" s="848" customFormat="1">
      <c r="A338" s="849"/>
      <c r="B338" s="849"/>
      <c r="C338" s="849"/>
    </row>
    <row r="339" spans="1:3" s="848" customFormat="1">
      <c r="A339" s="849"/>
      <c r="B339" s="849"/>
      <c r="C339" s="849"/>
    </row>
    <row r="340" spans="1:3" s="848" customFormat="1">
      <c r="A340" s="849"/>
      <c r="B340" s="849"/>
      <c r="C340" s="849"/>
    </row>
    <row r="341" spans="1:3" s="848" customFormat="1">
      <c r="A341" s="849"/>
      <c r="B341" s="849"/>
      <c r="C341" s="849"/>
    </row>
    <row r="342" spans="1:3" s="848" customFormat="1">
      <c r="A342" s="849"/>
      <c r="B342" s="849"/>
      <c r="C342" s="849"/>
    </row>
    <row r="343" spans="1:3" s="848" customFormat="1">
      <c r="A343" s="849"/>
      <c r="B343" s="849"/>
      <c r="C343" s="849"/>
    </row>
    <row r="344" spans="1:3" s="848" customFormat="1">
      <c r="A344" s="849"/>
      <c r="B344" s="849"/>
      <c r="C344" s="849"/>
    </row>
    <row r="345" spans="1:3" s="848" customFormat="1">
      <c r="A345" s="849"/>
      <c r="B345" s="849"/>
      <c r="C345" s="849"/>
    </row>
    <row r="346" spans="1:3" s="848" customFormat="1">
      <c r="A346" s="849"/>
      <c r="B346" s="849"/>
      <c r="C346" s="849"/>
    </row>
    <row r="347" spans="1:3" s="848" customFormat="1">
      <c r="A347" s="849"/>
      <c r="B347" s="849"/>
      <c r="C347" s="849"/>
    </row>
    <row r="348" spans="1:3" s="848" customFormat="1">
      <c r="A348" s="849"/>
      <c r="B348" s="849"/>
      <c r="C348" s="849"/>
    </row>
    <row r="349" spans="1:3" s="848" customFormat="1">
      <c r="A349" s="849"/>
      <c r="B349" s="849"/>
      <c r="C349" s="849"/>
    </row>
    <row r="350" spans="1:3" s="848" customFormat="1">
      <c r="A350" s="849"/>
      <c r="B350" s="849"/>
      <c r="C350" s="849"/>
    </row>
    <row r="351" spans="1:3" s="848" customFormat="1">
      <c r="A351" s="849"/>
      <c r="B351" s="849"/>
      <c r="C351" s="849"/>
    </row>
    <row r="352" spans="1:3" s="848" customFormat="1">
      <c r="A352" s="849"/>
      <c r="B352" s="849"/>
      <c r="C352" s="849"/>
    </row>
    <row r="353" spans="1:3" s="848" customFormat="1">
      <c r="A353" s="849"/>
      <c r="B353" s="849"/>
      <c r="C353" s="849"/>
    </row>
    <row r="354" spans="1:3" s="848" customFormat="1">
      <c r="A354" s="849"/>
      <c r="B354" s="849"/>
      <c r="C354" s="849"/>
    </row>
    <row r="355" spans="1:3" s="848" customFormat="1">
      <c r="A355" s="849"/>
      <c r="B355" s="849"/>
      <c r="C355" s="849"/>
    </row>
    <row r="356" spans="1:3" s="848" customFormat="1">
      <c r="A356" s="849"/>
      <c r="B356" s="849"/>
      <c r="C356" s="849"/>
    </row>
    <row r="357" spans="1:3" s="848" customFormat="1">
      <c r="A357" s="849"/>
      <c r="B357" s="849"/>
      <c r="C357" s="849"/>
    </row>
    <row r="358" spans="1:3" s="848" customFormat="1">
      <c r="A358" s="849"/>
      <c r="B358" s="849"/>
      <c r="C358" s="849"/>
    </row>
    <row r="359" spans="1:3" s="848" customFormat="1">
      <c r="A359" s="849"/>
      <c r="B359" s="849"/>
      <c r="C359" s="849"/>
    </row>
    <row r="360" spans="1:3" s="848" customFormat="1">
      <c r="A360" s="849"/>
      <c r="B360" s="849"/>
      <c r="C360" s="849"/>
    </row>
    <row r="361" spans="1:3" s="848" customFormat="1">
      <c r="A361" s="849"/>
      <c r="B361" s="849"/>
      <c r="C361" s="849"/>
    </row>
    <row r="362" spans="1:3" s="848" customFormat="1">
      <c r="A362" s="849"/>
      <c r="B362" s="849"/>
      <c r="C362" s="849"/>
    </row>
    <row r="363" spans="1:3" s="848" customFormat="1">
      <c r="A363" s="849"/>
      <c r="B363" s="849"/>
      <c r="C363" s="849"/>
    </row>
    <row r="364" spans="1:3" s="848" customFormat="1">
      <c r="A364" s="849"/>
      <c r="B364" s="849"/>
      <c r="C364" s="849"/>
    </row>
    <row r="365" spans="1:3" s="848" customFormat="1">
      <c r="A365" s="849"/>
      <c r="B365" s="849"/>
      <c r="C365" s="849"/>
    </row>
    <row r="366" spans="1:3" s="848" customFormat="1">
      <c r="A366" s="849"/>
      <c r="B366" s="849"/>
      <c r="C366" s="849"/>
    </row>
    <row r="367" spans="1:3" s="848" customFormat="1">
      <c r="A367" s="849"/>
      <c r="B367" s="849"/>
      <c r="C367" s="849"/>
    </row>
    <row r="368" spans="1:3" s="848" customFormat="1">
      <c r="A368" s="849"/>
      <c r="B368" s="849"/>
      <c r="C368" s="849"/>
    </row>
    <row r="369" spans="1:3" s="848" customFormat="1">
      <c r="A369" s="849"/>
      <c r="B369" s="849"/>
      <c r="C369" s="849"/>
    </row>
    <row r="370" spans="1:3" s="848" customFormat="1">
      <c r="A370" s="849"/>
      <c r="B370" s="849"/>
      <c r="C370" s="849"/>
    </row>
    <row r="371" spans="1:3" s="848" customFormat="1">
      <c r="A371" s="849"/>
      <c r="B371" s="849"/>
      <c r="C371" s="849"/>
    </row>
    <row r="372" spans="1:3" s="848" customFormat="1">
      <c r="A372" s="849"/>
      <c r="B372" s="849"/>
      <c r="C372" s="849"/>
    </row>
    <row r="373" spans="1:3" s="848" customFormat="1">
      <c r="A373" s="849"/>
      <c r="B373" s="849"/>
      <c r="C373" s="849"/>
    </row>
    <row r="374" spans="1:3" s="848" customFormat="1">
      <c r="A374" s="849"/>
      <c r="B374" s="849"/>
      <c r="C374" s="849"/>
    </row>
    <row r="375" spans="1:3" s="848" customFormat="1">
      <c r="A375" s="849"/>
      <c r="B375" s="849"/>
      <c r="C375" s="849"/>
    </row>
    <row r="376" spans="1:3" s="848" customFormat="1">
      <c r="A376" s="849"/>
      <c r="B376" s="849"/>
      <c r="C376" s="849"/>
    </row>
    <row r="377" spans="1:3" s="848" customFormat="1">
      <c r="A377" s="849"/>
      <c r="B377" s="849"/>
      <c r="C377" s="849"/>
    </row>
    <row r="378" spans="1:3" s="848" customFormat="1">
      <c r="A378" s="849"/>
      <c r="B378" s="849"/>
      <c r="C378" s="849"/>
    </row>
    <row r="379" spans="1:3" s="848" customFormat="1">
      <c r="A379" s="849"/>
      <c r="B379" s="849"/>
      <c r="C379" s="849"/>
    </row>
    <row r="380" spans="1:3" s="848" customFormat="1">
      <c r="A380" s="849"/>
      <c r="B380" s="849"/>
      <c r="C380" s="849"/>
    </row>
    <row r="381" spans="1:3" s="848" customFormat="1">
      <c r="A381" s="849"/>
      <c r="B381" s="849"/>
      <c r="C381" s="849"/>
    </row>
    <row r="382" spans="1:3" s="848" customFormat="1">
      <c r="A382" s="849"/>
      <c r="B382" s="849"/>
      <c r="C382" s="849"/>
    </row>
    <row r="383" spans="1:3" s="848" customFormat="1">
      <c r="A383" s="849"/>
      <c r="B383" s="849"/>
      <c r="C383" s="849"/>
    </row>
    <row r="384" spans="1:3" s="848" customFormat="1">
      <c r="A384" s="849"/>
      <c r="B384" s="849"/>
      <c r="C384" s="849"/>
    </row>
    <row r="385" spans="1:3" s="848" customFormat="1">
      <c r="A385" s="849"/>
      <c r="B385" s="849"/>
      <c r="C385" s="849"/>
    </row>
    <row r="386" spans="1:3" s="848" customFormat="1">
      <c r="A386" s="849"/>
      <c r="B386" s="849"/>
      <c r="C386" s="849"/>
    </row>
    <row r="387" spans="1:3" s="848" customFormat="1">
      <c r="A387" s="849"/>
      <c r="B387" s="849"/>
      <c r="C387" s="849"/>
    </row>
    <row r="388" spans="1:3" s="848" customFormat="1">
      <c r="A388" s="849"/>
      <c r="B388" s="849"/>
      <c r="C388" s="849"/>
    </row>
    <row r="389" spans="1:3" s="848" customFormat="1">
      <c r="A389" s="849"/>
      <c r="B389" s="849"/>
      <c r="C389" s="849"/>
    </row>
    <row r="390" spans="1:3" s="848" customFormat="1">
      <c r="A390" s="849"/>
      <c r="B390" s="849"/>
      <c r="C390" s="849"/>
    </row>
    <row r="391" spans="1:3" s="848" customFormat="1">
      <c r="A391" s="849"/>
      <c r="B391" s="849"/>
      <c r="C391" s="849"/>
    </row>
    <row r="392" spans="1:3" s="848" customFormat="1">
      <c r="A392" s="849"/>
      <c r="B392" s="849"/>
      <c r="C392" s="849"/>
    </row>
    <row r="393" spans="1:3" s="848" customFormat="1">
      <c r="A393" s="849"/>
      <c r="B393" s="849"/>
      <c r="C393" s="849"/>
    </row>
    <row r="394" spans="1:3" s="848" customFormat="1">
      <c r="A394" s="849"/>
      <c r="B394" s="849"/>
      <c r="C394" s="849"/>
    </row>
    <row r="395" spans="1:3" s="848" customFormat="1">
      <c r="A395" s="849"/>
      <c r="B395" s="849"/>
      <c r="C395" s="849"/>
    </row>
    <row r="396" spans="1:3" s="848" customFormat="1">
      <c r="A396" s="849"/>
      <c r="B396" s="849"/>
      <c r="C396" s="849"/>
    </row>
    <row r="397" spans="1:3" s="848" customFormat="1">
      <c r="A397" s="849"/>
      <c r="B397" s="849"/>
      <c r="C397" s="849"/>
    </row>
    <row r="398" spans="1:3" s="848" customFormat="1">
      <c r="A398" s="849"/>
      <c r="B398" s="849"/>
      <c r="C398" s="849"/>
    </row>
    <row r="399" spans="1:3" s="848" customFormat="1">
      <c r="A399" s="849"/>
      <c r="B399" s="849"/>
      <c r="C399" s="849"/>
    </row>
    <row r="400" spans="1:3" s="848" customFormat="1">
      <c r="A400" s="849"/>
      <c r="B400" s="849"/>
      <c r="C400" s="849"/>
    </row>
    <row r="401" spans="1:3" s="848" customFormat="1">
      <c r="A401" s="849"/>
      <c r="B401" s="849"/>
      <c r="C401" s="849"/>
    </row>
    <row r="402" spans="1:3" s="848" customFormat="1">
      <c r="A402" s="849"/>
      <c r="B402" s="849"/>
      <c r="C402" s="849"/>
    </row>
    <row r="403" spans="1:3" s="848" customFormat="1">
      <c r="A403" s="849"/>
      <c r="B403" s="849"/>
      <c r="C403" s="849"/>
    </row>
    <row r="404" spans="1:3" s="848" customFormat="1">
      <c r="A404" s="849"/>
      <c r="B404" s="849"/>
      <c r="C404" s="849"/>
    </row>
    <row r="405" spans="1:3" s="848" customFormat="1">
      <c r="A405" s="849"/>
      <c r="B405" s="849"/>
      <c r="C405" s="849"/>
    </row>
    <row r="406" spans="1:3" s="848" customFormat="1">
      <c r="A406" s="849"/>
      <c r="B406" s="849"/>
      <c r="C406" s="849"/>
    </row>
    <row r="407" spans="1:3" s="848" customFormat="1">
      <c r="A407" s="849"/>
      <c r="B407" s="849"/>
      <c r="C407" s="849"/>
    </row>
    <row r="408" spans="1:3" s="848" customFormat="1">
      <c r="A408" s="849"/>
      <c r="B408" s="849"/>
      <c r="C408" s="849"/>
    </row>
    <row r="409" spans="1:3" s="848" customFormat="1">
      <c r="A409" s="849"/>
      <c r="B409" s="849"/>
      <c r="C409" s="849"/>
    </row>
    <row r="410" spans="1:3" s="848" customFormat="1">
      <c r="A410" s="849"/>
      <c r="B410" s="849"/>
      <c r="C410" s="849"/>
    </row>
    <row r="411" spans="1:3" s="848" customFormat="1">
      <c r="A411" s="849"/>
      <c r="B411" s="849"/>
      <c r="C411" s="849"/>
    </row>
    <row r="412" spans="1:3" s="848" customFormat="1">
      <c r="A412" s="849"/>
      <c r="B412" s="849"/>
      <c r="C412" s="849"/>
    </row>
    <row r="413" spans="1:3" s="848" customFormat="1">
      <c r="A413" s="849"/>
      <c r="B413" s="849"/>
      <c r="C413" s="849"/>
    </row>
    <row r="414" spans="1:3" s="848" customFormat="1">
      <c r="A414" s="849"/>
      <c r="B414" s="849"/>
      <c r="C414" s="849"/>
    </row>
    <row r="415" spans="1:3" s="848" customFormat="1">
      <c r="A415" s="849"/>
      <c r="B415" s="849"/>
      <c r="C415" s="849"/>
    </row>
    <row r="416" spans="1:3" s="848" customFormat="1">
      <c r="A416" s="849"/>
      <c r="B416" s="849"/>
      <c r="C416" s="849"/>
    </row>
    <row r="417" spans="1:3" s="848" customFormat="1">
      <c r="A417" s="849"/>
      <c r="B417" s="849"/>
      <c r="C417" s="849"/>
    </row>
    <row r="418" spans="1:3" s="848" customFormat="1">
      <c r="A418" s="849"/>
      <c r="B418" s="849"/>
      <c r="C418" s="849"/>
    </row>
    <row r="419" spans="1:3" s="848" customFormat="1">
      <c r="A419" s="849"/>
      <c r="B419" s="849"/>
      <c r="C419" s="849"/>
    </row>
    <row r="420" spans="1:3" s="848" customFormat="1">
      <c r="A420" s="849"/>
      <c r="B420" s="849"/>
      <c r="C420" s="849"/>
    </row>
    <row r="421" spans="1:3" s="848" customFormat="1">
      <c r="A421" s="849"/>
      <c r="B421" s="849"/>
      <c r="C421" s="849"/>
    </row>
    <row r="422" spans="1:3" s="848" customFormat="1">
      <c r="A422" s="849"/>
      <c r="B422" s="849"/>
      <c r="C422" s="849"/>
    </row>
    <row r="423" spans="1:3" s="848" customFormat="1">
      <c r="A423" s="849"/>
      <c r="B423" s="849"/>
      <c r="C423" s="849"/>
    </row>
    <row r="424" spans="1:3" s="848" customFormat="1">
      <c r="A424" s="849"/>
      <c r="B424" s="849"/>
      <c r="C424" s="849"/>
    </row>
    <row r="425" spans="1:3" s="848" customFormat="1">
      <c r="A425" s="849"/>
      <c r="B425" s="849"/>
      <c r="C425" s="849"/>
    </row>
    <row r="426" spans="1:3" s="848" customFormat="1">
      <c r="A426" s="849"/>
      <c r="B426" s="849"/>
      <c r="C426" s="849"/>
    </row>
    <row r="427" spans="1:3" s="848" customFormat="1">
      <c r="A427" s="849"/>
      <c r="B427" s="849"/>
      <c r="C427" s="849"/>
    </row>
    <row r="428" spans="1:3" s="848" customFormat="1">
      <c r="A428" s="849"/>
      <c r="B428" s="849"/>
      <c r="C428" s="849"/>
    </row>
    <row r="429" spans="1:3" s="848" customFormat="1">
      <c r="A429" s="849"/>
      <c r="B429" s="849"/>
      <c r="C429" s="849"/>
    </row>
    <row r="430" spans="1:3" s="848" customFormat="1">
      <c r="A430" s="849"/>
      <c r="B430" s="849"/>
      <c r="C430" s="849"/>
    </row>
    <row r="431" spans="1:3" s="848" customFormat="1">
      <c r="A431" s="849"/>
      <c r="B431" s="849"/>
      <c r="C431" s="849"/>
    </row>
    <row r="432" spans="1:3" s="848" customFormat="1">
      <c r="A432" s="849"/>
      <c r="B432" s="849"/>
      <c r="C432" s="849"/>
    </row>
    <row r="433" spans="1:3" s="848" customFormat="1">
      <c r="A433" s="849"/>
      <c r="B433" s="849"/>
      <c r="C433" s="849"/>
    </row>
    <row r="434" spans="1:3" s="848" customFormat="1">
      <c r="A434" s="849"/>
      <c r="B434" s="849"/>
      <c r="C434" s="849"/>
    </row>
    <row r="435" spans="1:3" s="848" customFormat="1">
      <c r="A435" s="849"/>
      <c r="B435" s="849"/>
      <c r="C435" s="849"/>
    </row>
    <row r="436" spans="1:3" s="848" customFormat="1">
      <c r="A436" s="849"/>
      <c r="B436" s="849"/>
      <c r="C436" s="849"/>
    </row>
    <row r="437" spans="1:3" s="848" customFormat="1">
      <c r="A437" s="849"/>
      <c r="B437" s="849"/>
      <c r="C437" s="849"/>
    </row>
    <row r="438" spans="1:3" s="848" customFormat="1">
      <c r="A438" s="849"/>
      <c r="B438" s="849"/>
      <c r="C438" s="849"/>
    </row>
    <row r="439" spans="1:3" s="848" customFormat="1">
      <c r="A439" s="849"/>
      <c r="B439" s="849"/>
      <c r="C439" s="849"/>
    </row>
    <row r="440" spans="1:3" s="848" customFormat="1">
      <c r="A440" s="849"/>
      <c r="B440" s="849"/>
      <c r="C440" s="849"/>
    </row>
    <row r="441" spans="1:3" s="848" customFormat="1">
      <c r="A441" s="849"/>
      <c r="B441" s="849"/>
      <c r="C441" s="849"/>
    </row>
    <row r="442" spans="1:3" s="848" customFormat="1">
      <c r="A442" s="849"/>
      <c r="B442" s="849"/>
      <c r="C442" s="849"/>
    </row>
    <row r="443" spans="1:3" s="848" customFormat="1">
      <c r="A443" s="849"/>
      <c r="B443" s="849"/>
      <c r="C443" s="849"/>
    </row>
    <row r="444" spans="1:3" s="848" customFormat="1">
      <c r="A444" s="849"/>
      <c r="B444" s="849"/>
      <c r="C444" s="849"/>
    </row>
    <row r="445" spans="1:3" s="848" customFormat="1">
      <c r="A445" s="849"/>
      <c r="B445" s="849"/>
      <c r="C445" s="849"/>
    </row>
    <row r="446" spans="1:3" s="848" customFormat="1">
      <c r="A446" s="849"/>
      <c r="B446" s="849"/>
      <c r="C446" s="849"/>
    </row>
    <row r="447" spans="1:3" s="848" customFormat="1">
      <c r="A447" s="849"/>
      <c r="B447" s="849"/>
      <c r="C447" s="849"/>
    </row>
    <row r="448" spans="1:3" s="848" customFormat="1">
      <c r="A448" s="849"/>
      <c r="B448" s="849"/>
      <c r="C448" s="849"/>
    </row>
    <row r="449" spans="1:3" s="848" customFormat="1">
      <c r="A449" s="849"/>
      <c r="B449" s="849"/>
      <c r="C449" s="849"/>
    </row>
    <row r="450" spans="1:3" s="848" customFormat="1">
      <c r="A450" s="849"/>
      <c r="B450" s="849"/>
      <c r="C450" s="849"/>
    </row>
    <row r="451" spans="1:3" s="848" customFormat="1">
      <c r="A451" s="849"/>
      <c r="B451" s="849"/>
      <c r="C451" s="849"/>
    </row>
    <row r="452" spans="1:3" s="848" customFormat="1">
      <c r="A452" s="849"/>
      <c r="B452" s="849"/>
      <c r="C452" s="849"/>
    </row>
    <row r="453" spans="1:3" s="848" customFormat="1">
      <c r="A453" s="849"/>
      <c r="B453" s="849"/>
      <c r="C453" s="849"/>
    </row>
    <row r="454" spans="1:3" s="848" customFormat="1">
      <c r="A454" s="849"/>
      <c r="B454" s="849"/>
      <c r="C454" s="849"/>
    </row>
    <row r="455" spans="1:3" s="848" customFormat="1">
      <c r="A455" s="849"/>
      <c r="B455" s="849"/>
      <c r="C455" s="849"/>
    </row>
    <row r="456" spans="1:3" s="848" customFormat="1">
      <c r="A456" s="849"/>
      <c r="B456" s="849"/>
      <c r="C456" s="849"/>
    </row>
    <row r="457" spans="1:3" s="848" customFormat="1">
      <c r="A457" s="849"/>
      <c r="B457" s="849"/>
      <c r="C457" s="849"/>
    </row>
    <row r="458" spans="1:3" s="848" customFormat="1">
      <c r="A458" s="849"/>
      <c r="B458" s="849"/>
      <c r="C458" s="849"/>
    </row>
    <row r="459" spans="1:3" s="848" customFormat="1">
      <c r="A459" s="849"/>
      <c r="B459" s="849"/>
      <c r="C459" s="849"/>
    </row>
    <row r="460" spans="1:3" s="848" customFormat="1">
      <c r="A460" s="849"/>
      <c r="B460" s="849"/>
      <c r="C460" s="849"/>
    </row>
    <row r="461" spans="1:3" s="848" customFormat="1">
      <c r="A461" s="849"/>
      <c r="B461" s="849"/>
      <c r="C461" s="849"/>
    </row>
    <row r="462" spans="1:3" s="848" customFormat="1">
      <c r="A462" s="849"/>
      <c r="B462" s="849"/>
      <c r="C462" s="849"/>
    </row>
    <row r="463" spans="1:3" s="848" customFormat="1">
      <c r="A463" s="849"/>
      <c r="B463" s="849"/>
      <c r="C463" s="849"/>
    </row>
    <row r="464" spans="1:3" s="848" customFormat="1">
      <c r="A464" s="849"/>
      <c r="B464" s="849"/>
      <c r="C464" s="849"/>
    </row>
    <row r="465" spans="1:3" s="848" customFormat="1">
      <c r="A465" s="849"/>
      <c r="B465" s="849"/>
      <c r="C465" s="849"/>
    </row>
    <row r="466" spans="1:3" s="848" customFormat="1">
      <c r="A466" s="849"/>
      <c r="B466" s="849"/>
      <c r="C466" s="849"/>
    </row>
    <row r="467" spans="1:3" s="848" customFormat="1">
      <c r="A467" s="849"/>
      <c r="B467" s="849"/>
      <c r="C467" s="849"/>
    </row>
    <row r="468" spans="1:3" s="848" customFormat="1">
      <c r="A468" s="849"/>
      <c r="B468" s="849"/>
      <c r="C468" s="849"/>
    </row>
    <row r="469" spans="1:3" s="848" customFormat="1">
      <c r="A469" s="849"/>
      <c r="B469" s="849"/>
      <c r="C469" s="849"/>
    </row>
    <row r="470" spans="1:3" s="848" customFormat="1">
      <c r="A470" s="849"/>
      <c r="B470" s="849"/>
      <c r="C470" s="849"/>
    </row>
    <row r="471" spans="1:3" s="848" customFormat="1">
      <c r="A471" s="849"/>
      <c r="B471" s="849"/>
      <c r="C471" s="849"/>
    </row>
    <row r="472" spans="1:3" s="848" customFormat="1">
      <c r="A472" s="849"/>
      <c r="B472" s="849"/>
      <c r="C472" s="849"/>
    </row>
    <row r="473" spans="1:3" s="848" customFormat="1">
      <c r="A473" s="849"/>
      <c r="B473" s="849"/>
      <c r="C473" s="849"/>
    </row>
    <row r="474" spans="1:3" s="848" customFormat="1">
      <c r="A474" s="849"/>
      <c r="B474" s="849"/>
      <c r="C474" s="849"/>
    </row>
    <row r="475" spans="1:3" s="848" customFormat="1">
      <c r="A475" s="849"/>
      <c r="B475" s="849"/>
      <c r="C475" s="849"/>
    </row>
    <row r="476" spans="1:3" s="848" customFormat="1">
      <c r="A476" s="849"/>
      <c r="B476" s="849"/>
      <c r="C476" s="849"/>
    </row>
    <row r="477" spans="1:3" s="848" customFormat="1">
      <c r="A477" s="849"/>
      <c r="B477" s="849"/>
      <c r="C477" s="849"/>
    </row>
    <row r="478" spans="1:3" s="848" customFormat="1">
      <c r="A478" s="849"/>
      <c r="B478" s="849"/>
      <c r="C478" s="849"/>
    </row>
    <row r="479" spans="1:3" s="848" customFormat="1">
      <c r="A479" s="849"/>
      <c r="B479" s="849"/>
      <c r="C479" s="849"/>
    </row>
    <row r="480" spans="1:3" s="848" customFormat="1">
      <c r="A480" s="849"/>
      <c r="B480" s="849"/>
      <c r="C480" s="849"/>
    </row>
    <row r="481" spans="1:3" s="848" customFormat="1">
      <c r="A481" s="849"/>
      <c r="B481" s="849"/>
      <c r="C481" s="849"/>
    </row>
    <row r="482" spans="1:3" s="848" customFormat="1">
      <c r="A482" s="849"/>
      <c r="B482" s="849"/>
      <c r="C482" s="849"/>
    </row>
    <row r="483" spans="1:3" s="848" customFormat="1">
      <c r="A483" s="849"/>
      <c r="B483" s="849"/>
      <c r="C483" s="849"/>
    </row>
    <row r="484" spans="1:3" s="848" customFormat="1">
      <c r="A484" s="849"/>
      <c r="B484" s="849"/>
      <c r="C484" s="849"/>
    </row>
    <row r="485" spans="1:3" s="848" customFormat="1">
      <c r="A485" s="849"/>
      <c r="B485" s="849"/>
      <c r="C485" s="849"/>
    </row>
    <row r="486" spans="1:3" s="848" customFormat="1">
      <c r="A486" s="849"/>
      <c r="B486" s="849"/>
      <c r="C486" s="849"/>
    </row>
    <row r="487" spans="1:3" s="848" customFormat="1">
      <c r="A487" s="849"/>
      <c r="B487" s="849"/>
      <c r="C487" s="849"/>
    </row>
    <row r="488" spans="1:3" s="848" customFormat="1">
      <c r="A488" s="849"/>
      <c r="B488" s="849"/>
      <c r="C488" s="849"/>
    </row>
    <row r="489" spans="1:3" s="848" customFormat="1">
      <c r="A489" s="849"/>
      <c r="B489" s="849"/>
      <c r="C489" s="849"/>
    </row>
    <row r="490" spans="1:3" s="848" customFormat="1">
      <c r="A490" s="849"/>
      <c r="B490" s="849"/>
      <c r="C490" s="849"/>
    </row>
    <row r="491" spans="1:3" s="848" customFormat="1">
      <c r="A491" s="849"/>
      <c r="B491" s="849"/>
      <c r="C491" s="849"/>
    </row>
    <row r="492" spans="1:3" s="848" customFormat="1">
      <c r="A492" s="849"/>
      <c r="B492" s="849"/>
      <c r="C492" s="849"/>
    </row>
    <row r="493" spans="1:3" s="848" customFormat="1">
      <c r="A493" s="849"/>
      <c r="B493" s="849"/>
      <c r="C493" s="849"/>
    </row>
    <row r="494" spans="1:3" s="848" customFormat="1">
      <c r="A494" s="849"/>
      <c r="B494" s="849"/>
      <c r="C494" s="849"/>
    </row>
    <row r="495" spans="1:3" s="848" customFormat="1">
      <c r="A495" s="849"/>
      <c r="B495" s="849"/>
      <c r="C495" s="849"/>
    </row>
    <row r="496" spans="1:3" s="848" customFormat="1">
      <c r="A496" s="849"/>
      <c r="B496" s="849"/>
      <c r="C496" s="849"/>
    </row>
    <row r="497" spans="1:3" s="848" customFormat="1">
      <c r="A497" s="849"/>
      <c r="B497" s="849"/>
      <c r="C497" s="849"/>
    </row>
    <row r="498" spans="1:3" s="848" customFormat="1">
      <c r="A498" s="849"/>
      <c r="B498" s="849"/>
      <c r="C498" s="849"/>
    </row>
    <row r="499" spans="1:3" s="848" customFormat="1">
      <c r="A499" s="849"/>
      <c r="B499" s="849"/>
      <c r="C499" s="849"/>
    </row>
    <row r="500" spans="1:3" s="848" customFormat="1">
      <c r="A500" s="849"/>
      <c r="B500" s="849"/>
      <c r="C500" s="849"/>
    </row>
    <row r="501" spans="1:3" s="848" customFormat="1">
      <c r="A501" s="849"/>
      <c r="B501" s="849"/>
      <c r="C501" s="849"/>
    </row>
    <row r="502" spans="1:3" s="848" customFormat="1">
      <c r="A502" s="849"/>
      <c r="B502" s="849"/>
      <c r="C502" s="849"/>
    </row>
    <row r="503" spans="1:3" s="848" customFormat="1">
      <c r="A503" s="849"/>
      <c r="B503" s="849"/>
      <c r="C503" s="849"/>
    </row>
    <row r="504" spans="1:3" s="848" customFormat="1">
      <c r="A504" s="849"/>
      <c r="B504" s="849"/>
      <c r="C504" s="849"/>
    </row>
    <row r="505" spans="1:3" s="848" customFormat="1">
      <c r="A505" s="849"/>
      <c r="B505" s="849"/>
      <c r="C505" s="849"/>
    </row>
    <row r="506" spans="1:3" s="848" customFormat="1">
      <c r="A506" s="849"/>
      <c r="B506" s="849"/>
      <c r="C506" s="849"/>
    </row>
    <row r="507" spans="1:3" s="848" customFormat="1">
      <c r="A507" s="849"/>
      <c r="B507" s="849"/>
      <c r="C507" s="849"/>
    </row>
    <row r="508" spans="1:3" s="848" customFormat="1">
      <c r="A508" s="849"/>
      <c r="B508" s="849"/>
      <c r="C508" s="849"/>
    </row>
    <row r="509" spans="1:3" s="848" customFormat="1">
      <c r="A509" s="849"/>
      <c r="B509" s="849"/>
      <c r="C509" s="849"/>
    </row>
    <row r="510" spans="1:3" s="848" customFormat="1">
      <c r="A510" s="849"/>
      <c r="B510" s="849"/>
      <c r="C510" s="849"/>
    </row>
    <row r="511" spans="1:3" s="848" customFormat="1">
      <c r="A511" s="849"/>
      <c r="B511" s="849"/>
      <c r="C511" s="849"/>
    </row>
    <row r="512" spans="1:3" s="848" customFormat="1">
      <c r="A512" s="849"/>
      <c r="B512" s="849"/>
      <c r="C512" s="849"/>
    </row>
    <row r="513" spans="1:3" s="848" customFormat="1">
      <c r="A513" s="849"/>
      <c r="B513" s="849"/>
      <c r="C513" s="849"/>
    </row>
    <row r="514" spans="1:3" s="848" customFormat="1">
      <c r="A514" s="849"/>
      <c r="B514" s="849"/>
      <c r="C514" s="849"/>
    </row>
    <row r="515" spans="1:3" s="848" customFormat="1">
      <c r="A515" s="849"/>
      <c r="B515" s="849"/>
      <c r="C515" s="849"/>
    </row>
    <row r="516" spans="1:3" s="848" customFormat="1">
      <c r="A516" s="849"/>
      <c r="B516" s="849"/>
      <c r="C516" s="849"/>
    </row>
    <row r="517" spans="1:3" s="848" customFormat="1">
      <c r="A517" s="849"/>
      <c r="B517" s="849"/>
      <c r="C517" s="849"/>
    </row>
    <row r="518" spans="1:3" s="848" customFormat="1">
      <c r="A518" s="849"/>
      <c r="B518" s="849"/>
      <c r="C518" s="849"/>
    </row>
    <row r="519" spans="1:3" s="848" customFormat="1">
      <c r="A519" s="849"/>
      <c r="B519" s="849"/>
      <c r="C519" s="849"/>
    </row>
    <row r="520" spans="1:3" s="848" customFormat="1">
      <c r="A520" s="849"/>
      <c r="B520" s="849"/>
      <c r="C520" s="849"/>
    </row>
    <row r="521" spans="1:3" s="848" customFormat="1">
      <c r="A521" s="849"/>
      <c r="B521" s="849"/>
      <c r="C521" s="849"/>
    </row>
    <row r="522" spans="1:3" s="848" customFormat="1">
      <c r="A522" s="849"/>
      <c r="B522" s="849"/>
      <c r="C522" s="849"/>
    </row>
    <row r="523" spans="1:3" s="848" customFormat="1">
      <c r="A523" s="849"/>
      <c r="B523" s="849"/>
      <c r="C523" s="849"/>
    </row>
    <row r="524" spans="1:3" s="848" customFormat="1">
      <c r="A524" s="849"/>
      <c r="B524" s="849"/>
      <c r="C524" s="849"/>
    </row>
    <row r="525" spans="1:3" s="848" customFormat="1">
      <c r="A525" s="849"/>
      <c r="B525" s="849"/>
      <c r="C525" s="849"/>
    </row>
    <row r="526" spans="1:3" s="848" customFormat="1">
      <c r="A526" s="849"/>
      <c r="B526" s="849"/>
      <c r="C526" s="849"/>
    </row>
    <row r="527" spans="1:3" s="848" customFormat="1">
      <c r="A527" s="849"/>
      <c r="B527" s="849"/>
      <c r="C527" s="849"/>
    </row>
    <row r="528" spans="1:3" s="848" customFormat="1">
      <c r="A528" s="849"/>
      <c r="B528" s="849"/>
      <c r="C528" s="849"/>
    </row>
    <row r="529" spans="1:3" s="848" customFormat="1">
      <c r="A529" s="849"/>
      <c r="B529" s="849"/>
      <c r="C529" s="849"/>
    </row>
    <row r="530" spans="1:3" s="848" customFormat="1">
      <c r="A530" s="849"/>
      <c r="B530" s="849"/>
      <c r="C530" s="849"/>
    </row>
    <row r="531" spans="1:3" s="848" customFormat="1">
      <c r="A531" s="849"/>
      <c r="B531" s="849"/>
      <c r="C531" s="849"/>
    </row>
    <row r="532" spans="1:3" s="848" customFormat="1">
      <c r="A532" s="849"/>
      <c r="B532" s="849"/>
      <c r="C532" s="849"/>
    </row>
    <row r="533" spans="1:3" s="848" customFormat="1">
      <c r="A533" s="849"/>
      <c r="B533" s="849"/>
      <c r="C533" s="849"/>
    </row>
    <row r="534" spans="1:3" s="848" customFormat="1">
      <c r="A534" s="849"/>
      <c r="B534" s="849"/>
      <c r="C534" s="849"/>
    </row>
    <row r="535" spans="1:3" s="848" customFormat="1">
      <c r="A535" s="849"/>
      <c r="B535" s="849"/>
      <c r="C535" s="849"/>
    </row>
    <row r="536" spans="1:3" s="848" customFormat="1">
      <c r="A536" s="849"/>
      <c r="B536" s="849"/>
      <c r="C536" s="849"/>
    </row>
    <row r="537" spans="1:3" s="848" customFormat="1">
      <c r="A537" s="849"/>
      <c r="B537" s="849"/>
      <c r="C537" s="849"/>
    </row>
    <row r="538" spans="1:3" s="848" customFormat="1">
      <c r="A538" s="849"/>
      <c r="B538" s="849"/>
      <c r="C538" s="849"/>
    </row>
    <row r="539" spans="1:3" s="848" customFormat="1">
      <c r="A539" s="849"/>
      <c r="B539" s="849"/>
      <c r="C539" s="849"/>
    </row>
    <row r="540" spans="1:3" s="848" customFormat="1">
      <c r="A540" s="849"/>
      <c r="B540" s="849"/>
      <c r="C540" s="849"/>
    </row>
    <row r="541" spans="1:3" s="848" customFormat="1">
      <c r="A541" s="849"/>
      <c r="B541" s="849"/>
      <c r="C541" s="849"/>
    </row>
    <row r="542" spans="1:3" s="848" customFormat="1">
      <c r="A542" s="849"/>
      <c r="B542" s="849"/>
      <c r="C542" s="849"/>
    </row>
    <row r="543" spans="1:3" s="848" customFormat="1">
      <c r="A543" s="849"/>
      <c r="B543" s="849"/>
      <c r="C543" s="849"/>
    </row>
    <row r="544" spans="1:3" s="848" customFormat="1">
      <c r="A544" s="849"/>
      <c r="B544" s="849"/>
      <c r="C544" s="849"/>
    </row>
    <row r="545" spans="1:3" s="848" customFormat="1">
      <c r="A545" s="849"/>
      <c r="B545" s="849"/>
      <c r="C545" s="849"/>
    </row>
    <row r="546" spans="1:3" s="848" customFormat="1">
      <c r="A546" s="849"/>
      <c r="B546" s="849"/>
      <c r="C546" s="849"/>
    </row>
    <row r="547" spans="1:3" s="848" customFormat="1">
      <c r="A547" s="849"/>
      <c r="B547" s="849"/>
      <c r="C547" s="849"/>
    </row>
    <row r="548" spans="1:3" s="848" customFormat="1">
      <c r="A548" s="849"/>
      <c r="B548" s="849"/>
      <c r="C548" s="849"/>
    </row>
    <row r="549" spans="1:3" s="848" customFormat="1">
      <c r="A549" s="849"/>
      <c r="B549" s="849"/>
      <c r="C549" s="849"/>
    </row>
    <row r="550" spans="1:3" s="848" customFormat="1">
      <c r="A550" s="849"/>
      <c r="B550" s="849"/>
      <c r="C550" s="849"/>
    </row>
    <row r="551" spans="1:3" s="848" customFormat="1">
      <c r="A551" s="849"/>
      <c r="B551" s="849"/>
      <c r="C551" s="849"/>
    </row>
    <row r="552" spans="1:3" s="848" customFormat="1">
      <c r="A552" s="849"/>
      <c r="B552" s="849"/>
      <c r="C552" s="849"/>
    </row>
    <row r="553" spans="1:3" s="848" customFormat="1">
      <c r="A553" s="849"/>
      <c r="B553" s="849"/>
      <c r="C553" s="849"/>
    </row>
    <row r="554" spans="1:3" s="848" customFormat="1">
      <c r="A554" s="849"/>
      <c r="B554" s="849"/>
      <c r="C554" s="849"/>
    </row>
    <row r="555" spans="1:3" s="848" customFormat="1">
      <c r="A555" s="849"/>
      <c r="B555" s="849"/>
      <c r="C555" s="849"/>
    </row>
    <row r="556" spans="1:3" s="848" customFormat="1">
      <c r="A556" s="849"/>
      <c r="B556" s="849"/>
      <c r="C556" s="849"/>
    </row>
    <row r="557" spans="1:3" s="848" customFormat="1">
      <c r="A557" s="849"/>
      <c r="B557" s="849"/>
      <c r="C557" s="849"/>
    </row>
    <row r="558" spans="1:3" s="848" customFormat="1">
      <c r="A558" s="849"/>
      <c r="B558" s="849"/>
      <c r="C558" s="849"/>
    </row>
    <row r="559" spans="1:3" s="848" customFormat="1">
      <c r="A559" s="849"/>
      <c r="B559" s="849"/>
      <c r="C559" s="849"/>
    </row>
    <row r="560" spans="1:3" s="848" customFormat="1">
      <c r="A560" s="849"/>
      <c r="B560" s="849"/>
      <c r="C560" s="849"/>
    </row>
    <row r="561" spans="1:3" s="848" customFormat="1">
      <c r="A561" s="849"/>
      <c r="B561" s="849"/>
      <c r="C561" s="849"/>
    </row>
    <row r="562" spans="1:3" s="848" customFormat="1">
      <c r="A562" s="849"/>
      <c r="B562" s="849"/>
      <c r="C562" s="849"/>
    </row>
    <row r="563" spans="1:3" s="848" customFormat="1">
      <c r="A563" s="849"/>
      <c r="B563" s="849"/>
      <c r="C563" s="849"/>
    </row>
    <row r="564" spans="1:3" s="848" customFormat="1">
      <c r="A564" s="849"/>
      <c r="B564" s="849"/>
      <c r="C564" s="849"/>
    </row>
    <row r="565" spans="1:3" s="848" customFormat="1">
      <c r="A565" s="849"/>
      <c r="B565" s="849"/>
      <c r="C565" s="849"/>
    </row>
    <row r="566" spans="1:3" s="848" customFormat="1">
      <c r="A566" s="849"/>
      <c r="B566" s="849"/>
      <c r="C566" s="849"/>
    </row>
    <row r="567" spans="1:3" s="848" customFormat="1">
      <c r="A567" s="849"/>
      <c r="B567" s="849"/>
      <c r="C567" s="849"/>
    </row>
    <row r="568" spans="1:3" s="848" customFormat="1">
      <c r="A568" s="849"/>
      <c r="B568" s="849"/>
      <c r="C568" s="849"/>
    </row>
    <row r="569" spans="1:3" s="848" customFormat="1">
      <c r="A569" s="849"/>
      <c r="B569" s="849"/>
      <c r="C569" s="849"/>
    </row>
    <row r="570" spans="1:3" s="848" customFormat="1">
      <c r="A570" s="849"/>
      <c r="B570" s="849"/>
      <c r="C570" s="849"/>
    </row>
    <row r="571" spans="1:3" s="848" customFormat="1">
      <c r="A571" s="849"/>
      <c r="B571" s="849"/>
      <c r="C571" s="849"/>
    </row>
    <row r="572" spans="1:3" s="848" customFormat="1">
      <c r="A572" s="849"/>
      <c r="B572" s="849"/>
      <c r="C572" s="849"/>
    </row>
    <row r="573" spans="1:3" s="848" customFormat="1">
      <c r="A573" s="849"/>
      <c r="B573" s="849"/>
      <c r="C573" s="849"/>
    </row>
    <row r="574" spans="1:3" s="848" customFormat="1">
      <c r="A574" s="849"/>
      <c r="B574" s="849"/>
      <c r="C574" s="849"/>
    </row>
    <row r="575" spans="1:3" s="848" customFormat="1">
      <c r="A575" s="849"/>
      <c r="B575" s="849"/>
      <c r="C575" s="849"/>
    </row>
    <row r="576" spans="1:3" s="848" customFormat="1">
      <c r="A576" s="849"/>
      <c r="B576" s="849"/>
      <c r="C576" s="849"/>
    </row>
    <row r="577" spans="1:3" s="848" customFormat="1">
      <c r="A577" s="849"/>
      <c r="B577" s="849"/>
      <c r="C577" s="849"/>
    </row>
    <row r="578" spans="1:3" s="848" customFormat="1">
      <c r="A578" s="849"/>
      <c r="B578" s="849"/>
      <c r="C578" s="849"/>
    </row>
    <row r="579" spans="1:3" s="848" customFormat="1">
      <c r="A579" s="849"/>
      <c r="B579" s="849"/>
      <c r="C579" s="849"/>
    </row>
    <row r="580" spans="1:3" s="848" customFormat="1">
      <c r="A580" s="849"/>
      <c r="B580" s="849"/>
      <c r="C580" s="849"/>
    </row>
    <row r="581" spans="1:3" s="848" customFormat="1">
      <c r="A581" s="849"/>
      <c r="B581" s="849"/>
      <c r="C581" s="849"/>
    </row>
    <row r="582" spans="1:3" s="848" customFormat="1">
      <c r="A582" s="849"/>
      <c r="B582" s="849"/>
      <c r="C582" s="849"/>
    </row>
    <row r="583" spans="1:3" s="848" customFormat="1">
      <c r="A583" s="849"/>
      <c r="B583" s="849"/>
      <c r="C583" s="849"/>
    </row>
    <row r="584" spans="1:3" s="848" customFormat="1">
      <c r="A584" s="849"/>
      <c r="B584" s="849"/>
      <c r="C584" s="849"/>
    </row>
    <row r="585" spans="1:3" s="848" customFormat="1">
      <c r="A585" s="849"/>
      <c r="B585" s="849"/>
      <c r="C585" s="849"/>
    </row>
    <row r="586" spans="1:3" s="848" customFormat="1">
      <c r="A586" s="849"/>
      <c r="B586" s="849"/>
      <c r="C586" s="849"/>
    </row>
    <row r="587" spans="1:3" s="848" customFormat="1">
      <c r="A587" s="849"/>
      <c r="B587" s="849"/>
      <c r="C587" s="849"/>
    </row>
    <row r="588" spans="1:3" s="848" customFormat="1">
      <c r="A588" s="849"/>
      <c r="B588" s="849"/>
      <c r="C588" s="849"/>
    </row>
    <row r="589" spans="1:3" s="848" customFormat="1">
      <c r="A589" s="849"/>
      <c r="B589" s="849"/>
      <c r="C589" s="849"/>
    </row>
    <row r="590" spans="1:3" s="848" customFormat="1">
      <c r="A590" s="849"/>
      <c r="B590" s="849"/>
      <c r="C590" s="849"/>
    </row>
    <row r="591" spans="1:3" s="848" customFormat="1">
      <c r="A591" s="849"/>
      <c r="B591" s="849"/>
      <c r="C591" s="849"/>
    </row>
    <row r="592" spans="1:3" s="848" customFormat="1">
      <c r="A592" s="849"/>
      <c r="B592" s="849"/>
      <c r="C592" s="849"/>
    </row>
    <row r="593" spans="1:3" s="848" customFormat="1">
      <c r="A593" s="849"/>
      <c r="B593" s="849"/>
      <c r="C593" s="849"/>
    </row>
    <row r="594" spans="1:3" s="848" customFormat="1">
      <c r="A594" s="849"/>
      <c r="B594" s="849"/>
      <c r="C594" s="849"/>
    </row>
    <row r="595" spans="1:3" s="848" customFormat="1">
      <c r="A595" s="849"/>
      <c r="B595" s="849"/>
      <c r="C595" s="849"/>
    </row>
    <row r="596" spans="1:3" s="848" customFormat="1">
      <c r="A596" s="849"/>
      <c r="B596" s="849"/>
      <c r="C596" s="849"/>
    </row>
    <row r="597" spans="1:3" s="848" customFormat="1">
      <c r="A597" s="849"/>
      <c r="B597" s="849"/>
      <c r="C597" s="849"/>
    </row>
    <row r="598" spans="1:3" s="848" customFormat="1">
      <c r="A598" s="849"/>
      <c r="B598" s="849"/>
      <c r="C598" s="849"/>
    </row>
    <row r="599" spans="1:3" s="848" customFormat="1">
      <c r="A599" s="849"/>
      <c r="B599" s="849"/>
      <c r="C599" s="849"/>
    </row>
    <row r="600" spans="1:3" s="848" customFormat="1">
      <c r="A600" s="849"/>
      <c r="B600" s="849"/>
      <c r="C600" s="849"/>
    </row>
    <row r="601" spans="1:3" s="848" customFormat="1">
      <c r="A601" s="849"/>
      <c r="B601" s="849"/>
      <c r="C601" s="849"/>
    </row>
    <row r="602" spans="1:3" s="848" customFormat="1">
      <c r="A602" s="849"/>
      <c r="B602" s="849"/>
      <c r="C602" s="849"/>
    </row>
    <row r="603" spans="1:3" s="848" customFormat="1">
      <c r="A603" s="849"/>
      <c r="B603" s="849"/>
      <c r="C603" s="849"/>
    </row>
    <row r="604" spans="1:3" s="848" customFormat="1">
      <c r="A604" s="849"/>
      <c r="B604" s="849"/>
      <c r="C604" s="849"/>
    </row>
    <row r="605" spans="1:3" s="848" customFormat="1">
      <c r="A605" s="849"/>
      <c r="B605" s="849"/>
      <c r="C605" s="849"/>
    </row>
    <row r="606" spans="1:3" s="848" customFormat="1">
      <c r="A606" s="849"/>
      <c r="B606" s="849"/>
      <c r="C606" s="849"/>
    </row>
    <row r="607" spans="1:3" s="848" customFormat="1">
      <c r="A607" s="849"/>
      <c r="B607" s="849"/>
      <c r="C607" s="849"/>
    </row>
    <row r="608" spans="1:3" s="848" customFormat="1">
      <c r="A608" s="849"/>
      <c r="B608" s="849"/>
      <c r="C608" s="849"/>
    </row>
    <row r="609" spans="1:3" s="848" customFormat="1">
      <c r="A609" s="849"/>
      <c r="B609" s="849"/>
      <c r="C609" s="849"/>
    </row>
    <row r="610" spans="1:3" s="848" customFormat="1">
      <c r="A610" s="849"/>
      <c r="B610" s="849"/>
      <c r="C610" s="849"/>
    </row>
    <row r="611" spans="1:3" s="848" customFormat="1">
      <c r="A611" s="849"/>
      <c r="B611" s="849"/>
      <c r="C611" s="849"/>
    </row>
    <row r="612" spans="1:3" s="848" customFormat="1">
      <c r="A612" s="849"/>
      <c r="B612" s="849"/>
      <c r="C612" s="849"/>
    </row>
    <row r="613" spans="1:3" s="848" customFormat="1">
      <c r="A613" s="849"/>
      <c r="B613" s="849"/>
      <c r="C613" s="849"/>
    </row>
    <row r="614" spans="1:3" s="848" customFormat="1">
      <c r="A614" s="849"/>
      <c r="B614" s="849"/>
      <c r="C614" s="849"/>
    </row>
    <row r="615" spans="1:3" s="848" customFormat="1">
      <c r="A615" s="849"/>
      <c r="B615" s="849"/>
      <c r="C615" s="849"/>
    </row>
    <row r="616" spans="1:3" s="848" customFormat="1">
      <c r="A616" s="849"/>
      <c r="B616" s="849"/>
      <c r="C616" s="849"/>
    </row>
    <row r="617" spans="1:3" s="848" customFormat="1">
      <c r="A617" s="849"/>
      <c r="B617" s="849"/>
      <c r="C617" s="849"/>
    </row>
    <row r="618" spans="1:3" s="848" customFormat="1">
      <c r="A618" s="849"/>
      <c r="B618" s="849"/>
      <c r="C618" s="849"/>
    </row>
    <row r="619" spans="1:3" s="848" customFormat="1">
      <c r="A619" s="849"/>
      <c r="B619" s="849"/>
      <c r="C619" s="849"/>
    </row>
    <row r="620" spans="1:3" s="848" customFormat="1">
      <c r="A620" s="849"/>
      <c r="B620" s="849"/>
      <c r="C620" s="849"/>
    </row>
    <row r="621" spans="1:3" s="848" customFormat="1">
      <c r="A621" s="849"/>
      <c r="B621" s="849"/>
      <c r="C621" s="849"/>
    </row>
    <row r="622" spans="1:3" s="848" customFormat="1">
      <c r="A622" s="849"/>
      <c r="B622" s="849"/>
      <c r="C622" s="849"/>
    </row>
    <row r="623" spans="1:3" s="848" customFormat="1">
      <c r="A623" s="849"/>
      <c r="B623" s="849"/>
      <c r="C623" s="849"/>
    </row>
    <row r="624" spans="1:3" s="848" customFormat="1">
      <c r="A624" s="849"/>
      <c r="B624" s="849"/>
      <c r="C624" s="849"/>
    </row>
    <row r="625" spans="1:3" s="848" customFormat="1">
      <c r="A625" s="849"/>
      <c r="B625" s="849"/>
      <c r="C625" s="849"/>
    </row>
    <row r="626" spans="1:3" s="848" customFormat="1">
      <c r="A626" s="849"/>
      <c r="B626" s="849"/>
      <c r="C626" s="849"/>
    </row>
    <row r="627" spans="1:3" s="848" customFormat="1">
      <c r="A627" s="849"/>
      <c r="B627" s="849"/>
      <c r="C627" s="849"/>
    </row>
    <row r="628" spans="1:3" s="848" customFormat="1">
      <c r="A628" s="849"/>
      <c r="B628" s="849"/>
      <c r="C628" s="849"/>
    </row>
    <row r="629" spans="1:3" s="848" customFormat="1">
      <c r="A629" s="849"/>
      <c r="B629" s="849"/>
      <c r="C629" s="849"/>
    </row>
    <row r="630" spans="1:3" s="848" customFormat="1">
      <c r="A630" s="849"/>
      <c r="B630" s="849"/>
      <c r="C630" s="849"/>
    </row>
    <row r="631" spans="1:3" s="848" customFormat="1">
      <c r="A631" s="849"/>
      <c r="B631" s="849"/>
      <c r="C631" s="849"/>
    </row>
    <row r="632" spans="1:3" s="848" customFormat="1">
      <c r="A632" s="849"/>
      <c r="B632" s="849"/>
      <c r="C632" s="849"/>
    </row>
    <row r="633" spans="1:3" s="848" customFormat="1">
      <c r="A633" s="849"/>
      <c r="B633" s="849"/>
      <c r="C633" s="849"/>
    </row>
    <row r="634" spans="1:3" s="848" customFormat="1">
      <c r="A634" s="849"/>
      <c r="B634" s="849"/>
      <c r="C634" s="849"/>
    </row>
    <row r="635" spans="1:3" s="848" customFormat="1">
      <c r="A635" s="849"/>
      <c r="B635" s="849"/>
      <c r="C635" s="849"/>
    </row>
    <row r="636" spans="1:3" s="848" customFormat="1">
      <c r="A636" s="849"/>
      <c r="B636" s="849"/>
      <c r="C636" s="849"/>
    </row>
    <row r="637" spans="1:3" s="848" customFormat="1">
      <c r="A637" s="849"/>
      <c r="B637" s="849"/>
      <c r="C637" s="849"/>
    </row>
    <row r="638" spans="1:3" s="848" customFormat="1">
      <c r="A638" s="849"/>
      <c r="B638" s="849"/>
      <c r="C638" s="849"/>
    </row>
    <row r="639" spans="1:3" s="848" customFormat="1">
      <c r="A639" s="849"/>
      <c r="B639" s="849"/>
      <c r="C639" s="849"/>
    </row>
    <row r="640" spans="1:3" s="848" customFormat="1">
      <c r="A640" s="849"/>
      <c r="B640" s="849"/>
      <c r="C640" s="849"/>
    </row>
    <row r="641" spans="1:3" s="848" customFormat="1">
      <c r="A641" s="849"/>
      <c r="B641" s="849"/>
      <c r="C641" s="849"/>
    </row>
    <row r="642" spans="1:3" s="848" customFormat="1">
      <c r="A642" s="849"/>
      <c r="B642" s="849"/>
      <c r="C642" s="849"/>
    </row>
    <row r="643" spans="1:3" s="848" customFormat="1">
      <c r="A643" s="849"/>
      <c r="B643" s="849"/>
      <c r="C643" s="849"/>
    </row>
    <row r="644" spans="1:3" s="848" customFormat="1">
      <c r="A644" s="849"/>
      <c r="B644" s="849"/>
      <c r="C644" s="849"/>
    </row>
    <row r="645" spans="1:3" s="848" customFormat="1">
      <c r="A645" s="849"/>
      <c r="B645" s="849"/>
      <c r="C645" s="849"/>
    </row>
    <row r="646" spans="1:3" s="848" customFormat="1">
      <c r="A646" s="849"/>
      <c r="B646" s="849"/>
      <c r="C646" s="849"/>
    </row>
    <row r="647" spans="1:3" s="848" customFormat="1">
      <c r="A647" s="849"/>
      <c r="B647" s="849"/>
      <c r="C647" s="849"/>
    </row>
    <row r="648" spans="1:3" s="848" customFormat="1">
      <c r="A648" s="849"/>
      <c r="B648" s="849"/>
      <c r="C648" s="849"/>
    </row>
    <row r="649" spans="1:3" s="848" customFormat="1">
      <c r="A649" s="849"/>
      <c r="B649" s="849"/>
      <c r="C649" s="849"/>
    </row>
    <row r="650" spans="1:3" s="848" customFormat="1">
      <c r="A650" s="849"/>
      <c r="B650" s="849"/>
      <c r="C650" s="849"/>
    </row>
    <row r="651" spans="1:3" s="848" customFormat="1">
      <c r="A651" s="849"/>
      <c r="B651" s="849"/>
      <c r="C651" s="849"/>
    </row>
    <row r="652" spans="1:3" s="848" customFormat="1">
      <c r="A652" s="849"/>
      <c r="B652" s="849"/>
      <c r="C652" s="849"/>
    </row>
    <row r="653" spans="1:3" s="848" customFormat="1">
      <c r="A653" s="849"/>
      <c r="B653" s="849"/>
      <c r="C653" s="849"/>
    </row>
    <row r="654" spans="1:3" s="848" customFormat="1">
      <c r="A654" s="849"/>
      <c r="B654" s="849"/>
      <c r="C654" s="849"/>
    </row>
    <row r="655" spans="1:3" s="848" customFormat="1">
      <c r="A655" s="849"/>
      <c r="B655" s="849"/>
      <c r="C655" s="849"/>
    </row>
    <row r="656" spans="1:3" s="848" customFormat="1">
      <c r="A656" s="849"/>
      <c r="B656" s="849"/>
      <c r="C656" s="849"/>
    </row>
    <row r="657" spans="1:3" s="848" customFormat="1">
      <c r="A657" s="849"/>
      <c r="B657" s="849"/>
      <c r="C657" s="849"/>
    </row>
    <row r="658" spans="1:3" s="848" customFormat="1">
      <c r="A658" s="849"/>
      <c r="B658" s="849"/>
      <c r="C658" s="849"/>
    </row>
    <row r="659" spans="1:3" s="848" customFormat="1">
      <c r="A659" s="849"/>
      <c r="B659" s="849"/>
      <c r="C659" s="849"/>
    </row>
    <row r="660" spans="1:3" s="848" customFormat="1">
      <c r="A660" s="849"/>
      <c r="B660" s="849"/>
      <c r="C660" s="849"/>
    </row>
    <row r="661" spans="1:3" s="848" customFormat="1">
      <c r="A661" s="849"/>
      <c r="B661" s="849"/>
      <c r="C661" s="849"/>
    </row>
    <row r="662" spans="1:3" s="848" customFormat="1">
      <c r="A662" s="849"/>
      <c r="B662" s="849"/>
      <c r="C662" s="849"/>
    </row>
    <row r="663" spans="1:3" s="848" customFormat="1">
      <c r="A663" s="849"/>
      <c r="B663" s="849"/>
      <c r="C663" s="849"/>
    </row>
    <row r="664" spans="1:3" s="848" customFormat="1">
      <c r="A664" s="849"/>
      <c r="B664" s="849"/>
      <c r="C664" s="849"/>
    </row>
    <row r="665" spans="1:3" s="848" customFormat="1">
      <c r="A665" s="849"/>
      <c r="B665" s="849"/>
      <c r="C665" s="849"/>
    </row>
    <row r="666" spans="1:3" s="848" customFormat="1">
      <c r="A666" s="849"/>
      <c r="B666" s="849"/>
      <c r="C666" s="849"/>
    </row>
    <row r="667" spans="1:3" s="848" customFormat="1">
      <c r="A667" s="849"/>
      <c r="B667" s="849"/>
      <c r="C667" s="849"/>
    </row>
    <row r="668" spans="1:3" s="848" customFormat="1">
      <c r="A668" s="849"/>
      <c r="B668" s="849"/>
      <c r="C668" s="849"/>
    </row>
    <row r="669" spans="1:3" s="848" customFormat="1">
      <c r="A669" s="849"/>
      <c r="B669" s="849"/>
      <c r="C669" s="849"/>
    </row>
    <row r="670" spans="1:3" s="848" customFormat="1">
      <c r="A670" s="849"/>
      <c r="B670" s="849"/>
      <c r="C670" s="849"/>
    </row>
    <row r="671" spans="1:3" s="848" customFormat="1">
      <c r="A671" s="849"/>
      <c r="B671" s="849"/>
      <c r="C671" s="849"/>
    </row>
    <row r="672" spans="1:3" s="848" customFormat="1">
      <c r="A672" s="849"/>
      <c r="B672" s="849"/>
      <c r="C672" s="849"/>
    </row>
    <row r="673" spans="1:3" s="848" customFormat="1">
      <c r="A673" s="849"/>
      <c r="B673" s="849"/>
      <c r="C673" s="849"/>
    </row>
    <row r="674" spans="1:3" s="848" customFormat="1">
      <c r="A674" s="849"/>
      <c r="B674" s="849"/>
      <c r="C674" s="849"/>
    </row>
    <row r="675" spans="1:3" s="848" customFormat="1">
      <c r="A675" s="849"/>
      <c r="B675" s="849"/>
      <c r="C675" s="849"/>
    </row>
    <row r="676" spans="1:3" s="848" customFormat="1">
      <c r="A676" s="849"/>
      <c r="B676" s="849"/>
      <c r="C676" s="849"/>
    </row>
    <row r="677" spans="1:3" s="848" customFormat="1">
      <c r="A677" s="849"/>
      <c r="B677" s="849"/>
      <c r="C677" s="849"/>
    </row>
    <row r="678" spans="1:3" s="848" customFormat="1">
      <c r="A678" s="849"/>
      <c r="B678" s="849"/>
      <c r="C678" s="849"/>
    </row>
    <row r="679" spans="1:3" s="848" customFormat="1">
      <c r="A679" s="849"/>
      <c r="B679" s="849"/>
      <c r="C679" s="849"/>
    </row>
    <row r="680" spans="1:3" s="848" customFormat="1">
      <c r="A680" s="849"/>
      <c r="B680" s="849"/>
      <c r="C680" s="849"/>
    </row>
    <row r="681" spans="1:3" s="848" customFormat="1">
      <c r="A681" s="849"/>
      <c r="B681" s="849"/>
      <c r="C681" s="849"/>
    </row>
    <row r="682" spans="1:3" s="848" customFormat="1">
      <c r="A682" s="849"/>
      <c r="B682" s="849"/>
      <c r="C682" s="849"/>
    </row>
    <row r="683" spans="1:3" s="848" customFormat="1">
      <c r="A683" s="849"/>
      <c r="B683" s="849"/>
      <c r="C683" s="849"/>
    </row>
    <row r="684" spans="1:3" s="848" customFormat="1">
      <c r="A684" s="849"/>
      <c r="B684" s="849"/>
      <c r="C684" s="849"/>
    </row>
    <row r="685" spans="1:3" s="848" customFormat="1">
      <c r="A685" s="849"/>
      <c r="B685" s="849"/>
      <c r="C685" s="849"/>
    </row>
    <row r="686" spans="1:3" s="848" customFormat="1">
      <c r="A686" s="849"/>
      <c r="B686" s="849"/>
      <c r="C686" s="849"/>
    </row>
    <row r="687" spans="1:3" s="848" customFormat="1">
      <c r="A687" s="849"/>
      <c r="B687" s="849"/>
      <c r="C687" s="849"/>
    </row>
    <row r="688" spans="1:3" s="848" customFormat="1">
      <c r="A688" s="849"/>
      <c r="B688" s="849"/>
      <c r="C688" s="849"/>
    </row>
    <row r="689" spans="1:3" s="848" customFormat="1">
      <c r="A689" s="849"/>
      <c r="B689" s="849"/>
      <c r="C689" s="849"/>
    </row>
    <row r="690" spans="1:3" s="848" customFormat="1">
      <c r="A690" s="849"/>
      <c r="B690" s="849"/>
      <c r="C690" s="849"/>
    </row>
    <row r="691" spans="1:3" s="848" customFormat="1">
      <c r="A691" s="849"/>
      <c r="B691" s="849"/>
      <c r="C691" s="849"/>
    </row>
    <row r="692" spans="1:3" s="848" customFormat="1">
      <c r="A692" s="849"/>
      <c r="B692" s="849"/>
      <c r="C692" s="849"/>
    </row>
    <row r="693" spans="1:3" s="848" customFormat="1">
      <c r="A693" s="849"/>
      <c r="B693" s="849"/>
      <c r="C693" s="849"/>
    </row>
    <row r="694" spans="1:3" s="848" customFormat="1">
      <c r="A694" s="849"/>
      <c r="B694" s="849"/>
      <c r="C694" s="849"/>
    </row>
    <row r="695" spans="1:3" s="848" customFormat="1">
      <c r="A695" s="849"/>
      <c r="B695" s="849"/>
      <c r="C695" s="849"/>
    </row>
    <row r="696" spans="1:3" s="848" customFormat="1">
      <c r="A696" s="849"/>
      <c r="B696" s="849"/>
      <c r="C696" s="849"/>
    </row>
    <row r="697" spans="1:3" s="848" customFormat="1">
      <c r="A697" s="849"/>
      <c r="B697" s="849"/>
      <c r="C697" s="849"/>
    </row>
    <row r="698" spans="1:3" s="848" customFormat="1">
      <c r="A698" s="849"/>
      <c r="B698" s="849"/>
      <c r="C698" s="849"/>
    </row>
    <row r="699" spans="1:3" s="848" customFormat="1">
      <c r="A699" s="849"/>
      <c r="B699" s="849"/>
      <c r="C699" s="849"/>
    </row>
    <row r="700" spans="1:3" s="848" customFormat="1">
      <c r="A700" s="849"/>
      <c r="B700" s="849"/>
      <c r="C700" s="849"/>
    </row>
    <row r="701" spans="1:3" s="848" customFormat="1">
      <c r="A701" s="849"/>
      <c r="B701" s="849"/>
      <c r="C701" s="849"/>
    </row>
    <row r="702" spans="1:3" s="848" customFormat="1">
      <c r="A702" s="849"/>
      <c r="B702" s="849"/>
      <c r="C702" s="849"/>
    </row>
    <row r="703" spans="1:3" s="848" customFormat="1">
      <c r="A703" s="849"/>
      <c r="B703" s="849"/>
      <c r="C703" s="849"/>
    </row>
    <row r="704" spans="1:3" s="848" customFormat="1">
      <c r="A704" s="849"/>
      <c r="B704" s="849"/>
      <c r="C704" s="849"/>
    </row>
    <row r="705" spans="1:3" s="848" customFormat="1">
      <c r="A705" s="849"/>
      <c r="B705" s="849"/>
      <c r="C705" s="849"/>
    </row>
    <row r="706" spans="1:3" s="848" customFormat="1">
      <c r="A706" s="849"/>
      <c r="B706" s="849"/>
      <c r="C706" s="849"/>
    </row>
    <row r="707" spans="1:3" s="848" customFormat="1">
      <c r="A707" s="849"/>
      <c r="B707" s="849"/>
      <c r="C707" s="849"/>
    </row>
    <row r="708" spans="1:3" s="848" customFormat="1">
      <c r="A708" s="849"/>
      <c r="B708" s="849"/>
      <c r="C708" s="849"/>
    </row>
    <row r="709" spans="1:3" s="848" customFormat="1">
      <c r="A709" s="849"/>
      <c r="B709" s="849"/>
      <c r="C709" s="849"/>
    </row>
    <row r="710" spans="1:3" s="848" customFormat="1">
      <c r="A710" s="849"/>
      <c r="B710" s="849"/>
      <c r="C710" s="849"/>
    </row>
    <row r="711" spans="1:3" s="848" customFormat="1">
      <c r="A711" s="849"/>
      <c r="B711" s="849"/>
      <c r="C711" s="849"/>
    </row>
    <row r="712" spans="1:3" s="848" customFormat="1">
      <c r="A712" s="849"/>
      <c r="B712" s="849"/>
      <c r="C712" s="849"/>
    </row>
    <row r="713" spans="1:3" s="848" customFormat="1">
      <c r="A713" s="849"/>
      <c r="B713" s="849"/>
      <c r="C713" s="849"/>
    </row>
    <row r="714" spans="1:3" s="848" customFormat="1">
      <c r="A714" s="849"/>
      <c r="B714" s="849"/>
      <c r="C714" s="849"/>
    </row>
    <row r="715" spans="1:3" s="848" customFormat="1">
      <c r="A715" s="849"/>
      <c r="B715" s="849"/>
      <c r="C715" s="849"/>
    </row>
    <row r="716" spans="1:3" s="848" customFormat="1">
      <c r="A716" s="849"/>
      <c r="B716" s="849"/>
      <c r="C716" s="849"/>
    </row>
    <row r="717" spans="1:3" s="848" customFormat="1">
      <c r="A717" s="849"/>
      <c r="B717" s="849"/>
      <c r="C717" s="849"/>
    </row>
    <row r="718" spans="1:3" s="848" customFormat="1">
      <c r="A718" s="849"/>
      <c r="B718" s="849"/>
      <c r="C718" s="849"/>
    </row>
    <row r="719" spans="1:3" s="848" customFormat="1">
      <c r="A719" s="849"/>
      <c r="B719" s="849"/>
      <c r="C719" s="849"/>
    </row>
    <row r="720" spans="1:3" s="848" customFormat="1">
      <c r="A720" s="849"/>
      <c r="B720" s="849"/>
      <c r="C720" s="849"/>
    </row>
    <row r="721" spans="1:3" s="848" customFormat="1">
      <c r="A721" s="849"/>
      <c r="B721" s="849"/>
      <c r="C721" s="849"/>
    </row>
    <row r="722" spans="1:3" s="848" customFormat="1">
      <c r="A722" s="849"/>
      <c r="B722" s="849"/>
      <c r="C722" s="849"/>
    </row>
    <row r="723" spans="1:3" s="848" customFormat="1">
      <c r="A723" s="849"/>
      <c r="B723" s="849"/>
      <c r="C723" s="849"/>
    </row>
    <row r="724" spans="1:3" s="848" customFormat="1">
      <c r="A724" s="849"/>
      <c r="B724" s="849"/>
      <c r="C724" s="849"/>
    </row>
    <row r="725" spans="1:3" s="848" customFormat="1">
      <c r="A725" s="849"/>
      <c r="B725" s="849"/>
      <c r="C725" s="849"/>
    </row>
    <row r="726" spans="1:3" s="848" customFormat="1">
      <c r="A726" s="849"/>
      <c r="B726" s="849"/>
      <c r="C726" s="849"/>
    </row>
    <row r="727" spans="1:3" s="848" customFormat="1">
      <c r="A727" s="849"/>
      <c r="B727" s="849"/>
      <c r="C727" s="849"/>
    </row>
    <row r="728" spans="1:3" s="848" customFormat="1">
      <c r="A728" s="849"/>
      <c r="B728" s="849"/>
      <c r="C728" s="849"/>
    </row>
    <row r="729" spans="1:3" s="848" customFormat="1">
      <c r="A729" s="849"/>
      <c r="B729" s="849"/>
      <c r="C729" s="849"/>
    </row>
    <row r="730" spans="1:3" s="848" customFormat="1">
      <c r="A730" s="849"/>
      <c r="B730" s="849"/>
      <c r="C730" s="849"/>
    </row>
    <row r="731" spans="1:3" s="848" customFormat="1">
      <c r="A731" s="849"/>
      <c r="B731" s="849"/>
      <c r="C731" s="849"/>
    </row>
    <row r="732" spans="1:3" s="848" customFormat="1">
      <c r="A732" s="849"/>
      <c r="B732" s="849"/>
      <c r="C732" s="849"/>
    </row>
    <row r="733" spans="1:3" s="848" customFormat="1">
      <c r="A733" s="849"/>
      <c r="B733" s="849"/>
      <c r="C733" s="849"/>
    </row>
    <row r="734" spans="1:3" s="848" customFormat="1">
      <c r="A734" s="849"/>
      <c r="B734" s="849"/>
      <c r="C734" s="849"/>
    </row>
    <row r="735" spans="1:3" s="848" customFormat="1">
      <c r="A735" s="849"/>
      <c r="B735" s="849"/>
      <c r="C735" s="849"/>
    </row>
    <row r="736" spans="1:3" s="848" customFormat="1">
      <c r="A736" s="849"/>
      <c r="B736" s="849"/>
      <c r="C736" s="849"/>
    </row>
    <row r="737" spans="1:3" s="848" customFormat="1">
      <c r="A737" s="849"/>
      <c r="B737" s="849"/>
      <c r="C737" s="849"/>
    </row>
    <row r="738" spans="1:3" s="848" customFormat="1">
      <c r="A738" s="849"/>
      <c r="B738" s="849"/>
      <c r="C738" s="849"/>
    </row>
    <row r="739" spans="1:3" s="848" customFormat="1">
      <c r="A739" s="849"/>
      <c r="B739" s="849"/>
      <c r="C739" s="849"/>
    </row>
    <row r="740" spans="1:3" s="848" customFormat="1">
      <c r="A740" s="849"/>
      <c r="B740" s="849"/>
      <c r="C740" s="849"/>
    </row>
    <row r="741" spans="1:3" s="848" customFormat="1">
      <c r="A741" s="849"/>
      <c r="B741" s="849"/>
      <c r="C741" s="849"/>
    </row>
    <row r="742" spans="1:3" s="848" customFormat="1">
      <c r="A742" s="849"/>
      <c r="B742" s="849"/>
      <c r="C742" s="849"/>
    </row>
    <row r="743" spans="1:3" s="848" customFormat="1">
      <c r="A743" s="849"/>
      <c r="B743" s="849"/>
      <c r="C743" s="849"/>
    </row>
    <row r="744" spans="1:3" s="848" customFormat="1">
      <c r="A744" s="849"/>
      <c r="B744" s="849"/>
      <c r="C744" s="849"/>
    </row>
    <row r="745" spans="1:3" s="848" customFormat="1">
      <c r="A745" s="849"/>
      <c r="B745" s="849"/>
      <c r="C745" s="849"/>
    </row>
    <row r="746" spans="1:3" s="848" customFormat="1">
      <c r="A746" s="849"/>
      <c r="B746" s="849"/>
      <c r="C746" s="849"/>
    </row>
    <row r="747" spans="1:3" s="848" customFormat="1">
      <c r="A747" s="849"/>
      <c r="B747" s="849"/>
      <c r="C747" s="849"/>
    </row>
    <row r="748" spans="1:3" s="848" customFormat="1">
      <c r="A748" s="849"/>
      <c r="B748" s="849"/>
      <c r="C748" s="849"/>
    </row>
    <row r="749" spans="1:3" s="848" customFormat="1">
      <c r="A749" s="849"/>
      <c r="B749" s="849"/>
      <c r="C749" s="849"/>
    </row>
    <row r="750" spans="1:3" s="848" customFormat="1">
      <c r="A750" s="849"/>
      <c r="B750" s="849"/>
      <c r="C750" s="849"/>
    </row>
    <row r="751" spans="1:3" s="848" customFormat="1">
      <c r="A751" s="849"/>
      <c r="B751" s="849"/>
      <c r="C751" s="849"/>
    </row>
    <row r="752" spans="1:3" s="848" customFormat="1">
      <c r="A752" s="849"/>
      <c r="B752" s="849"/>
      <c r="C752" s="849"/>
    </row>
    <row r="753" spans="1:3" s="848" customFormat="1">
      <c r="A753" s="849"/>
      <c r="B753" s="849"/>
      <c r="C753" s="849"/>
    </row>
    <row r="754" spans="1:3" s="848" customFormat="1">
      <c r="A754" s="849"/>
      <c r="B754" s="849"/>
      <c r="C754" s="849"/>
    </row>
    <row r="755" spans="1:3" s="848" customFormat="1">
      <c r="A755" s="849"/>
      <c r="B755" s="849"/>
      <c r="C755" s="849"/>
    </row>
    <row r="756" spans="1:3" s="848" customFormat="1">
      <c r="A756" s="849"/>
      <c r="B756" s="849"/>
      <c r="C756" s="849"/>
    </row>
    <row r="757" spans="1:3" s="848" customFormat="1">
      <c r="A757" s="849"/>
      <c r="B757" s="849"/>
      <c r="C757" s="849"/>
    </row>
    <row r="758" spans="1:3" s="848" customFormat="1">
      <c r="A758" s="849"/>
      <c r="B758" s="849"/>
      <c r="C758" s="849"/>
    </row>
    <row r="759" spans="1:3" s="848" customFormat="1">
      <c r="A759" s="849"/>
      <c r="B759" s="849"/>
      <c r="C759" s="849"/>
    </row>
    <row r="760" spans="1:3" s="848" customFormat="1">
      <c r="A760" s="849"/>
      <c r="B760" s="849"/>
      <c r="C760" s="849"/>
    </row>
    <row r="761" spans="1:3" s="848" customFormat="1">
      <c r="A761" s="849"/>
      <c r="B761" s="849"/>
      <c r="C761" s="849"/>
    </row>
    <row r="762" spans="1:3" s="848" customFormat="1">
      <c r="A762" s="849"/>
      <c r="B762" s="849"/>
      <c r="C762" s="849"/>
    </row>
    <row r="763" spans="1:3" s="848" customFormat="1">
      <c r="A763" s="849"/>
      <c r="B763" s="849"/>
      <c r="C763" s="849"/>
    </row>
    <row r="764" spans="1:3" s="848" customFormat="1">
      <c r="A764" s="849"/>
      <c r="B764" s="849"/>
      <c r="C764" s="849"/>
    </row>
    <row r="765" spans="1:3" s="848" customFormat="1">
      <c r="A765" s="849"/>
      <c r="B765" s="849"/>
      <c r="C765" s="849"/>
    </row>
    <row r="766" spans="1:3" s="848" customFormat="1">
      <c r="A766" s="849"/>
      <c r="B766" s="849"/>
      <c r="C766" s="849"/>
    </row>
    <row r="767" spans="1:3" s="848" customFormat="1">
      <c r="A767" s="849"/>
      <c r="B767" s="849"/>
      <c r="C767" s="849"/>
    </row>
    <row r="768" spans="1:3" s="848" customFormat="1">
      <c r="A768" s="849"/>
      <c r="B768" s="849"/>
      <c r="C768" s="849"/>
    </row>
    <row r="769" spans="1:19" s="848" customFormat="1">
      <c r="A769" s="849"/>
      <c r="B769" s="849"/>
      <c r="C769" s="849"/>
    </row>
    <row r="770" spans="1:19" s="848" customFormat="1">
      <c r="A770" s="849"/>
      <c r="B770" s="849"/>
      <c r="C770" s="849"/>
    </row>
    <row r="771" spans="1:19" s="848" customFormat="1">
      <c r="A771" s="849"/>
      <c r="B771" s="849"/>
      <c r="C771" s="849"/>
    </row>
    <row r="772" spans="1:19" s="848" customFormat="1">
      <c r="A772" s="849"/>
      <c r="B772" s="849"/>
      <c r="C772" s="849"/>
    </row>
    <row r="773" spans="1:19" s="848" customFormat="1">
      <c r="A773" s="849"/>
      <c r="B773" s="849"/>
      <c r="C773" s="849"/>
    </row>
    <row r="774" spans="1:19" s="848" customFormat="1">
      <c r="A774" s="849"/>
      <c r="B774" s="849"/>
      <c r="C774" s="849"/>
    </row>
    <row r="775" spans="1:19" s="848" customFormat="1">
      <c r="A775" s="849"/>
      <c r="B775" s="849"/>
      <c r="C775" s="849"/>
    </row>
    <row r="776" spans="1:19" s="848" customFormat="1">
      <c r="A776" s="849"/>
      <c r="B776" s="849"/>
      <c r="C776" s="849"/>
    </row>
    <row r="777" spans="1:19" s="848" customFormat="1">
      <c r="A777" s="849"/>
      <c r="B777" s="849"/>
      <c r="C777" s="849"/>
    </row>
    <row r="778" spans="1:19" s="848" customFormat="1">
      <c r="A778" s="849"/>
      <c r="B778" s="849"/>
      <c r="C778" s="849"/>
    </row>
    <row r="779" spans="1:19" s="848" customFormat="1">
      <c r="A779" s="849"/>
      <c r="B779" s="849"/>
      <c r="C779" s="849"/>
    </row>
    <row r="780" spans="1:19" s="848" customFormat="1">
      <c r="A780" s="849"/>
      <c r="B780" s="849"/>
      <c r="C780" s="849"/>
      <c r="Q780" s="424"/>
      <c r="R780" s="424"/>
      <c r="S780" s="424"/>
    </row>
  </sheetData>
  <sortState xmlns:xlrd2="http://schemas.microsoft.com/office/spreadsheetml/2017/richdata2" ref="A11:S19">
    <sortCondition ref="F11:F19"/>
  </sortState>
  <mergeCells count="3">
    <mergeCell ref="A5:C5"/>
    <mergeCell ref="Q7:S7"/>
    <mergeCell ref="B8:C8"/>
  </mergeCells>
  <hyperlinks>
    <hyperlink ref="L1" location="Index!A1" display="Return to Index" xr:uid="{00000000-0004-0000-0B00-000000000000}"/>
  </hyperlinks>
  <printOptions horizontalCentered="1"/>
  <pageMargins left="0.25" right="0.25" top="0.5" bottom="0.5" header="0.5" footer="0.5"/>
  <pageSetup scale="78" orientation="landscape" horizontalDpi="1200" verticalDpi="1200" r:id="rId1"/>
  <headerFooter alignWithMargins="0">
    <oddFooter>&amp;L&amp;8Planning &amp; Accountability&amp;R&amp;8&amp;D</oddFooter>
  </headerFooter>
  <rowBreaks count="1" manualBreakCount="1">
    <brk id="21" max="10" man="1"/>
  </rowBreaks>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indexed="41"/>
    <pageSetUpPr fitToPage="1"/>
  </sheetPr>
  <dimension ref="A1:AB780"/>
  <sheetViews>
    <sheetView showGridLines="0" zoomScale="85" zoomScaleNormal="85" workbookViewId="0">
      <pane xSplit="6" ySplit="10" topLeftCell="K11" activePane="bottomRight" state="frozen"/>
      <selection activeCell="I90" sqref="I90"/>
      <selection pane="topRight" activeCell="I90" sqref="I90"/>
      <selection pane="bottomLeft" activeCell="I90" sqref="I90"/>
      <selection pane="bottomRight" activeCell="I90" sqref="I90"/>
    </sheetView>
  </sheetViews>
  <sheetFormatPr defaultColWidth="9.109375" defaultRowHeight="13.2" outlineLevelRow="1"/>
  <cols>
    <col min="1" max="1" width="7.33203125" style="436" customWidth="1"/>
    <col min="2" max="2" width="3.33203125" style="436" customWidth="1"/>
    <col min="3" max="3" width="3.88671875" style="436" customWidth="1"/>
    <col min="4" max="4" width="34.88671875" style="424" customWidth="1"/>
    <col min="5" max="5" width="10.33203125" style="424" customWidth="1"/>
    <col min="6" max="6" width="9.109375" style="424"/>
    <col min="7" max="8" width="15.44140625" style="816" customWidth="1"/>
    <col min="9" max="9" width="16.109375" style="816" customWidth="1"/>
    <col min="10" max="10" width="9.6640625" style="816" customWidth="1"/>
    <col min="11" max="11" width="16.88671875" style="816" customWidth="1"/>
    <col min="12" max="14" width="18.5546875" style="816" customWidth="1"/>
    <col min="15" max="15" width="11.109375" style="424" customWidth="1"/>
    <col min="16" max="16" width="13.88671875" style="816" customWidth="1"/>
    <col min="17" max="17" width="13.5546875" style="424" customWidth="1"/>
    <col min="18" max="18" width="7.33203125" style="424" customWidth="1"/>
    <col min="19" max="19" width="15.44140625" style="424" customWidth="1"/>
    <col min="20" max="20" width="13.44140625" style="424" customWidth="1"/>
    <col min="21" max="21" width="26.5546875" style="424" customWidth="1"/>
    <col min="22" max="22" width="4.109375" style="424" customWidth="1"/>
    <col min="23" max="23" width="4.6640625" style="424" customWidth="1"/>
    <col min="24" max="24" width="8" style="424" customWidth="1"/>
    <col min="25" max="25" width="10.109375" style="424" customWidth="1"/>
    <col min="26" max="26" width="9.88671875" style="424" customWidth="1"/>
    <col min="27" max="27" width="11.6640625" style="424" customWidth="1"/>
    <col min="28" max="16384" width="9.109375" style="424"/>
  </cols>
  <sheetData>
    <row r="1" spans="1:28" ht="13.8" thickBot="1">
      <c r="B1" s="436" t="s">
        <v>1129</v>
      </c>
      <c r="G1" s="827" t="s">
        <v>1308</v>
      </c>
      <c r="H1" s="848"/>
      <c r="I1" s="848"/>
      <c r="J1" s="848"/>
      <c r="K1" s="426" t="s">
        <v>1079</v>
      </c>
      <c r="L1" s="848"/>
      <c r="M1" s="848"/>
      <c r="N1" s="848"/>
      <c r="P1" s="848"/>
    </row>
    <row r="2" spans="1:28">
      <c r="G2" s="827" t="s">
        <v>1618</v>
      </c>
      <c r="H2" s="848"/>
      <c r="I2" s="848"/>
      <c r="J2" s="848"/>
      <c r="K2" s="848"/>
      <c r="L2" s="848"/>
      <c r="M2" s="848"/>
      <c r="N2" s="848"/>
      <c r="P2" s="848"/>
    </row>
    <row r="3" spans="1:28">
      <c r="A3" s="850" t="s">
        <v>1379</v>
      </c>
      <c r="G3" s="851">
        <v>45054</v>
      </c>
      <c r="H3" s="848"/>
      <c r="I3" s="848"/>
      <c r="J3" s="848"/>
      <c r="K3" s="848"/>
      <c r="L3" s="848"/>
      <c r="M3" s="848"/>
      <c r="N3" s="848"/>
      <c r="P3" s="848"/>
      <c r="X3" s="424" t="s">
        <v>1374</v>
      </c>
    </row>
    <row r="4" spans="1:28">
      <c r="G4" s="848"/>
      <c r="H4" s="848"/>
      <c r="I4" s="848"/>
      <c r="J4" s="848"/>
      <c r="K4" s="848"/>
      <c r="L4" s="848"/>
      <c r="M4" s="848"/>
      <c r="N4" s="848"/>
      <c r="P4" s="848"/>
    </row>
    <row r="5" spans="1:28">
      <c r="A5" s="1277" t="s">
        <v>1122</v>
      </c>
      <c r="B5" s="1278"/>
      <c r="C5" s="1279"/>
      <c r="F5" s="436" t="s">
        <v>1092</v>
      </c>
      <c r="G5" s="848"/>
      <c r="H5" s="848"/>
      <c r="I5" s="848"/>
      <c r="J5" s="848"/>
      <c r="K5" s="848"/>
      <c r="L5" s="848"/>
      <c r="M5" s="848"/>
      <c r="N5" s="848"/>
      <c r="P5" s="1280" t="s">
        <v>1167</v>
      </c>
      <c r="Q5" s="1281"/>
    </row>
    <row r="6" spans="1:28">
      <c r="E6" s="436">
        <v>2022</v>
      </c>
      <c r="F6" s="436" t="s">
        <v>1093</v>
      </c>
      <c r="G6" s="848"/>
      <c r="H6" s="848"/>
      <c r="I6" s="848"/>
      <c r="J6" s="848"/>
      <c r="K6" s="848"/>
      <c r="L6" s="848"/>
      <c r="M6" s="848"/>
      <c r="N6" s="848"/>
      <c r="P6" s="848"/>
    </row>
    <row r="7" spans="1:28" ht="13.8">
      <c r="F7" s="436" t="s">
        <v>1094</v>
      </c>
      <c r="G7" s="848"/>
      <c r="H7" s="848"/>
      <c r="I7" s="848"/>
      <c r="J7" s="848"/>
      <c r="K7" s="848"/>
      <c r="L7" s="848"/>
      <c r="M7" s="848"/>
      <c r="N7" s="848"/>
      <c r="P7" s="848"/>
      <c r="S7" s="1271" t="s">
        <v>645</v>
      </c>
      <c r="T7" s="1272"/>
      <c r="U7" s="1273"/>
      <c r="X7" s="853"/>
      <c r="Y7" s="853"/>
      <c r="Z7" s="853"/>
      <c r="AA7" s="853"/>
      <c r="AB7" s="853"/>
    </row>
    <row r="8" spans="1:28" s="734" customFormat="1" ht="40.5" customHeight="1" thickBot="1">
      <c r="A8" s="855" t="s">
        <v>1031</v>
      </c>
      <c r="B8" s="1276"/>
      <c r="C8" s="1276"/>
      <c r="D8" s="856" t="s">
        <v>219</v>
      </c>
      <c r="E8" s="856" t="s">
        <v>1095</v>
      </c>
      <c r="F8" s="856" t="s">
        <v>102</v>
      </c>
      <c r="G8" s="861" t="s">
        <v>1096</v>
      </c>
      <c r="H8" s="861" t="s">
        <v>1097</v>
      </c>
      <c r="I8" s="861" t="s">
        <v>1098</v>
      </c>
      <c r="J8" s="861" t="s">
        <v>1099</v>
      </c>
      <c r="K8" s="861" t="s">
        <v>1306</v>
      </c>
      <c r="L8" s="861" t="s">
        <v>1307</v>
      </c>
      <c r="M8" s="862" t="s">
        <v>1336</v>
      </c>
      <c r="N8" s="861" t="s">
        <v>1337</v>
      </c>
      <c r="O8" s="861"/>
      <c r="P8" s="861" t="s">
        <v>1127</v>
      </c>
      <c r="Q8" s="862" t="s">
        <v>1100</v>
      </c>
      <c r="R8" s="862"/>
      <c r="S8" s="827" t="s">
        <v>221</v>
      </c>
      <c r="T8" s="951" t="s">
        <v>618</v>
      </c>
      <c r="U8" s="827" t="s">
        <v>619</v>
      </c>
      <c r="V8" s="862"/>
      <c r="W8" s="862"/>
      <c r="X8" s="854" t="s">
        <v>1342</v>
      </c>
      <c r="Y8" s="853"/>
      <c r="Z8" s="853"/>
      <c r="AA8" s="853"/>
      <c r="AB8" s="853"/>
    </row>
    <row r="9" spans="1:28" s="717" customFormat="1" ht="18.75" customHeight="1">
      <c r="A9" s="952" t="s">
        <v>1124</v>
      </c>
      <c r="B9" s="953"/>
      <c r="C9" s="953"/>
      <c r="D9" s="954"/>
      <c r="E9" s="953" t="s">
        <v>1101</v>
      </c>
      <c r="F9" s="953" t="s">
        <v>1102</v>
      </c>
      <c r="G9" s="955" t="s">
        <v>1103</v>
      </c>
      <c r="H9" s="956" t="s">
        <v>1104</v>
      </c>
      <c r="I9" s="956" t="s">
        <v>1105</v>
      </c>
      <c r="J9" s="956" t="s">
        <v>1106</v>
      </c>
      <c r="K9" s="956" t="s">
        <v>1107</v>
      </c>
      <c r="L9" s="956" t="s">
        <v>1108</v>
      </c>
      <c r="M9" s="957" t="s">
        <v>1338</v>
      </c>
      <c r="N9" s="958" t="s">
        <v>1339</v>
      </c>
      <c r="O9" s="958"/>
      <c r="P9" s="958"/>
      <c r="Q9" s="959"/>
      <c r="R9" s="960"/>
      <c r="S9" s="718"/>
      <c r="T9" s="718"/>
      <c r="U9" s="718"/>
      <c r="V9" s="960"/>
      <c r="W9" s="960"/>
      <c r="X9" s="863" t="s">
        <v>1125</v>
      </c>
      <c r="Y9" s="863" t="s">
        <v>1336</v>
      </c>
      <c r="Z9" s="863" t="s">
        <v>1337</v>
      </c>
      <c r="AA9" s="863" t="s">
        <v>1343</v>
      </c>
      <c r="AB9" s="863" t="s">
        <v>1344</v>
      </c>
    </row>
    <row r="10" spans="1:28" ht="18" customHeight="1">
      <c r="A10" s="424" t="s">
        <v>1123</v>
      </c>
      <c r="D10" s="864"/>
      <c r="E10" s="865" t="s">
        <v>1109</v>
      </c>
      <c r="F10" s="436" t="s">
        <v>1024</v>
      </c>
      <c r="G10" s="961" t="s">
        <v>1084</v>
      </c>
      <c r="H10" s="865" t="s">
        <v>1085</v>
      </c>
      <c r="I10" s="865" t="s">
        <v>1090</v>
      </c>
      <c r="J10" s="865" t="s">
        <v>1110</v>
      </c>
      <c r="K10" s="865" t="s">
        <v>1087</v>
      </c>
      <c r="L10" s="865" t="s">
        <v>1089</v>
      </c>
      <c r="M10" s="962" t="s">
        <v>1340</v>
      </c>
      <c r="N10" s="963" t="s">
        <v>1341</v>
      </c>
      <c r="O10" s="963"/>
      <c r="P10" s="963" t="s">
        <v>1083</v>
      </c>
      <c r="Q10" s="964" t="s">
        <v>1111</v>
      </c>
      <c r="R10" s="962"/>
      <c r="S10" s="733"/>
      <c r="T10" s="733"/>
      <c r="U10" s="733"/>
      <c r="V10" s="962"/>
      <c r="W10" s="962"/>
      <c r="X10" s="436">
        <v>1</v>
      </c>
      <c r="Y10" s="436">
        <v>2</v>
      </c>
      <c r="Z10" s="436">
        <v>3</v>
      </c>
      <c r="AA10" s="436">
        <v>4</v>
      </c>
      <c r="AB10" s="436">
        <v>5</v>
      </c>
    </row>
    <row r="11" spans="1:28" ht="14.25" customHeight="1">
      <c r="A11" s="921">
        <v>540</v>
      </c>
      <c r="D11" s="486" t="s">
        <v>112</v>
      </c>
      <c r="E11" s="837">
        <f t="shared" ref="E11:E19" si="0">$E$6</f>
        <v>2022</v>
      </c>
      <c r="F11" s="894">
        <v>3634</v>
      </c>
      <c r="G11" s="965">
        <f>'TSTCW Sum'!$I$11</f>
        <v>12344</v>
      </c>
      <c r="H11" s="966">
        <f>'TSTCW Sum'!$I$14</f>
        <v>200424</v>
      </c>
      <c r="I11" s="966">
        <f>'TSTCW Sum'!$I$48</f>
        <v>27960</v>
      </c>
      <c r="J11" s="879"/>
      <c r="K11" s="966">
        <f>'TSTCW Sum'!$I$33</f>
        <v>29573</v>
      </c>
      <c r="L11" s="966">
        <f>'TSTCW Sum'!$I$35</f>
        <v>480166</v>
      </c>
      <c r="M11" s="967">
        <f>VLOOKUP($F11,$X$11:$AB$19,2,FALSE)</f>
        <v>0</v>
      </c>
      <c r="N11" s="882">
        <f>VLOOKUP($F11,$X$11:$AB$19,3,FALSE)</f>
        <v>0</v>
      </c>
      <c r="O11" s="882"/>
      <c r="P11" s="885">
        <f>'TSTCW Sum'!$I$8</f>
        <v>244.02</v>
      </c>
      <c r="Q11" s="884">
        <f>'TSTCW Sum'!$C$6</f>
        <v>3962.03</v>
      </c>
      <c r="R11" s="962"/>
      <c r="S11" s="848" t="s">
        <v>1329</v>
      </c>
      <c r="T11" s="848" t="s">
        <v>1330</v>
      </c>
      <c r="U11" s="848" t="s">
        <v>1331</v>
      </c>
      <c r="V11" s="962"/>
      <c r="W11" s="962"/>
      <c r="X11" s="887">
        <v>3634</v>
      </c>
      <c r="Y11" s="888"/>
      <c r="Z11" s="888"/>
      <c r="AA11" s="889"/>
      <c r="AB11" s="889"/>
    </row>
    <row r="12" spans="1:28" ht="12.75" customHeight="1">
      <c r="A12" s="921">
        <v>520</v>
      </c>
      <c r="C12" s="424"/>
      <c r="D12" s="890" t="s">
        <v>111</v>
      </c>
      <c r="E12" s="837">
        <f t="shared" si="0"/>
        <v>2022</v>
      </c>
      <c r="F12" s="968">
        <v>9225</v>
      </c>
      <c r="G12" s="965">
        <f>'TSTCH Sum'!$I$11</f>
        <v>13933</v>
      </c>
      <c r="H12" s="966">
        <f>'TSTCH Sum'!$I$14</f>
        <v>281389</v>
      </c>
      <c r="I12" s="966">
        <f>'TSTCH Sum'!$I$48</f>
        <v>20126</v>
      </c>
      <c r="J12" s="879"/>
      <c r="K12" s="966">
        <f>'TSTCH Sum'!$I$33</f>
        <v>22258</v>
      </c>
      <c r="L12" s="966">
        <f>'TSTCH Sum'!$I$35</f>
        <v>449522</v>
      </c>
      <c r="M12" s="879">
        <f>VLOOKUP($F12,$X$11:$AB$19,2,FALSE)</f>
        <v>0</v>
      </c>
      <c r="N12" s="882">
        <f>VLOOKUP($F12,$X$11:$AB$19,3,FALSE)</f>
        <v>0</v>
      </c>
      <c r="O12" s="882"/>
      <c r="P12" s="885">
        <f>'TSTCH Sum'!$I$8</f>
        <v>110.31500000000003</v>
      </c>
      <c r="Q12" s="884">
        <f>'TSTCH Sum'!$C$6</f>
        <v>2227.89</v>
      </c>
      <c r="R12" s="886"/>
      <c r="S12" s="848" t="s">
        <v>1329</v>
      </c>
      <c r="T12" s="848" t="s">
        <v>1330</v>
      </c>
      <c r="U12" s="848" t="s">
        <v>1331</v>
      </c>
      <c r="V12" s="886"/>
      <c r="W12" s="886"/>
      <c r="X12" s="892">
        <v>9225</v>
      </c>
      <c r="Y12" s="888"/>
      <c r="Z12" s="888"/>
      <c r="AA12" s="889"/>
      <c r="AB12" s="889"/>
    </row>
    <row r="13" spans="1:28" ht="14.25" customHeight="1">
      <c r="A13" s="921">
        <v>550</v>
      </c>
      <c r="C13" s="424"/>
      <c r="D13" s="890" t="s">
        <v>1301</v>
      </c>
      <c r="E13" s="837">
        <f t="shared" si="0"/>
        <v>2022</v>
      </c>
      <c r="F13" s="968">
        <v>9932</v>
      </c>
      <c r="G13" s="965">
        <f>'TSTCWT Sum'!$I$11</f>
        <v>25323</v>
      </c>
      <c r="H13" s="966">
        <f>'TSTCWT Sum'!$I$14</f>
        <v>399880</v>
      </c>
      <c r="I13" s="966">
        <f>'TSTCWT Sum'!$I$48</f>
        <v>35257</v>
      </c>
      <c r="J13" s="879"/>
      <c r="K13" s="966">
        <f>'TSTCWT Sum'!$I$33</f>
        <v>37302</v>
      </c>
      <c r="L13" s="966">
        <f>'TSTCWT Sum'!$I$35</f>
        <v>589040</v>
      </c>
      <c r="M13" s="879">
        <f>VLOOKUP($F13,$X$11:$AB$19,2,FALSE)</f>
        <v>0</v>
      </c>
      <c r="N13" s="882">
        <f>VLOOKUP($F13,$X$11:$AB$19,3,FALSE)</f>
        <v>0</v>
      </c>
      <c r="O13" s="882"/>
      <c r="P13" s="885">
        <f>'TSTCWT Sum'!$I$8</f>
        <v>47.85</v>
      </c>
      <c r="Q13" s="884">
        <f>'TSTCWT Sum'!$C$6</f>
        <v>755.61</v>
      </c>
      <c r="R13" s="886"/>
      <c r="S13" s="848" t="s">
        <v>1329</v>
      </c>
      <c r="T13" s="848" t="s">
        <v>1330</v>
      </c>
      <c r="U13" s="848" t="s">
        <v>1331</v>
      </c>
      <c r="V13" s="886"/>
      <c r="W13" s="886"/>
      <c r="X13" s="892">
        <v>9932</v>
      </c>
      <c r="Y13" s="888"/>
      <c r="Z13" s="888"/>
      <c r="AA13" s="889"/>
      <c r="AB13" s="889"/>
    </row>
    <row r="14" spans="1:28" ht="12.75" customHeight="1">
      <c r="A14" s="921">
        <v>530</v>
      </c>
      <c r="C14" s="424"/>
      <c r="D14" s="890" t="s">
        <v>110</v>
      </c>
      <c r="E14" s="837">
        <f t="shared" si="0"/>
        <v>2022</v>
      </c>
      <c r="F14" s="968">
        <v>33965</v>
      </c>
      <c r="G14" s="965">
        <f>'TSTCM Sum'!$I$11</f>
        <v>15582</v>
      </c>
      <c r="H14" s="966">
        <f>'TSTCM Sum'!$I$14</f>
        <v>295538</v>
      </c>
      <c r="I14" s="966">
        <f>'TSTCM Sum'!$I$48</f>
        <v>24945</v>
      </c>
      <c r="J14" s="879"/>
      <c r="K14" s="966">
        <f>'TSTCM Sum'!$I$33</f>
        <v>27082</v>
      </c>
      <c r="L14" s="966">
        <f>'TSTCM Sum'!$I$35</f>
        <v>513668</v>
      </c>
      <c r="M14" s="879">
        <f>VLOOKUP($F14,$X$11:$AB$19,2,FALSE)</f>
        <v>0</v>
      </c>
      <c r="N14" s="882">
        <f>VLOOKUP($F14,$X$11:$AB$19,3,FALSE)</f>
        <v>0</v>
      </c>
      <c r="O14" s="882"/>
      <c r="P14" s="885">
        <f>'TSTCM Sum'!$I$8</f>
        <v>23.704999999999998</v>
      </c>
      <c r="Q14" s="884">
        <f>'TSTCM Sum'!$C$6</f>
        <v>449.61</v>
      </c>
      <c r="R14" s="886"/>
      <c r="S14" s="848" t="s">
        <v>1329</v>
      </c>
      <c r="T14" s="848" t="s">
        <v>1330</v>
      </c>
      <c r="U14" s="848" t="s">
        <v>1331</v>
      </c>
      <c r="V14" s="886"/>
      <c r="W14" s="886"/>
      <c r="X14" s="892">
        <v>33965</v>
      </c>
      <c r="Y14" s="888"/>
      <c r="Z14" s="888"/>
      <c r="AA14" s="889"/>
      <c r="AB14" s="889"/>
    </row>
    <row r="15" spans="1:28" ht="15" customHeight="1">
      <c r="A15" s="436">
        <v>552</v>
      </c>
      <c r="C15" s="424"/>
      <c r="D15" s="890" t="s">
        <v>1425</v>
      </c>
      <c r="E15" s="837">
        <f t="shared" si="0"/>
        <v>2022</v>
      </c>
      <c r="F15" s="894">
        <v>133965</v>
      </c>
      <c r="G15" s="965">
        <f>'TSTCNT Sum'!$I$11</f>
        <v>32138</v>
      </c>
      <c r="H15" s="966">
        <f>'TSTCNT Sum'!$I$14</f>
        <v>330100</v>
      </c>
      <c r="I15" s="966">
        <f>'TSTCNT Sum'!$I$48</f>
        <v>40975</v>
      </c>
      <c r="J15" s="879"/>
      <c r="K15" s="966">
        <f>'TSTCNT Sum'!$I$33</f>
        <v>44856</v>
      </c>
      <c r="L15" s="966">
        <f>'TSTCNT Sum'!$I$35</f>
        <v>460729</v>
      </c>
      <c r="M15" s="879">
        <f t="shared" ref="M15:M16" si="1">VLOOKUP($F15,$X$11:$AB$19,2,FALSE)</f>
        <v>0</v>
      </c>
      <c r="N15" s="882">
        <f t="shared" ref="N15:N16" si="2">VLOOKUP($F15,$X$11:$AB$19,3,FALSE)</f>
        <v>0</v>
      </c>
      <c r="O15" s="882"/>
      <c r="P15" s="885">
        <f>'TSTCNT Sum'!$I$8</f>
        <v>16.330000000000002</v>
      </c>
      <c r="Q15" s="884">
        <f>'TSTCNT Sum'!$C$6</f>
        <v>167.73</v>
      </c>
      <c r="R15" s="886"/>
      <c r="S15" s="848" t="s">
        <v>1320</v>
      </c>
      <c r="T15" s="848" t="s">
        <v>1321</v>
      </c>
      <c r="U15" s="848" t="s">
        <v>1428</v>
      </c>
      <c r="V15" s="886"/>
      <c r="W15" s="886"/>
      <c r="X15" s="894">
        <v>133965</v>
      </c>
      <c r="Y15" s="888"/>
      <c r="Z15" s="888"/>
      <c r="AA15" s="889"/>
      <c r="AB15" s="889"/>
    </row>
    <row r="16" spans="1:28" ht="15" customHeight="1">
      <c r="A16" s="436">
        <v>553</v>
      </c>
      <c r="C16" s="424"/>
      <c r="D16" s="890" t="s">
        <v>1426</v>
      </c>
      <c r="E16" s="837">
        <f t="shared" si="0"/>
        <v>2022</v>
      </c>
      <c r="F16" s="894">
        <v>203634</v>
      </c>
      <c r="G16" s="965">
        <f>'TSTCFB Sum'!$I$11</f>
        <v>17856</v>
      </c>
      <c r="H16" s="966">
        <f>'TSTCFB Sum'!$I$14</f>
        <v>264958</v>
      </c>
      <c r="I16" s="966">
        <f>'TSTCFB Sum'!$I$48</f>
        <v>23279</v>
      </c>
      <c r="J16" s="879"/>
      <c r="K16" s="966">
        <f>'TSTCFB Sum'!$I$33</f>
        <v>29595</v>
      </c>
      <c r="L16" s="966">
        <f>'TSTCFB Sum'!$I$35</f>
        <v>439149</v>
      </c>
      <c r="M16" s="879">
        <f t="shared" si="1"/>
        <v>0</v>
      </c>
      <c r="N16" s="882">
        <f t="shared" si="2"/>
        <v>0</v>
      </c>
      <c r="O16" s="882"/>
      <c r="P16" s="885">
        <f>'TSTCFB Sum'!$I$8</f>
        <v>33.454999999999998</v>
      </c>
      <c r="Q16" s="884">
        <f>'TSTCFB Sum'!$C$6</f>
        <v>496.42</v>
      </c>
      <c r="R16" s="886"/>
      <c r="S16" s="848" t="s">
        <v>1320</v>
      </c>
      <c r="T16" s="848" t="s">
        <v>1321</v>
      </c>
      <c r="U16" s="848" t="s">
        <v>1429</v>
      </c>
      <c r="V16" s="886"/>
      <c r="W16" s="886"/>
      <c r="X16" s="894">
        <v>203634</v>
      </c>
      <c r="Y16" s="888"/>
      <c r="Z16" s="888"/>
      <c r="AA16" s="889"/>
      <c r="AB16" s="889"/>
    </row>
    <row r="17" spans="1:28" ht="15.75" customHeight="1">
      <c r="A17" s="921">
        <v>510</v>
      </c>
      <c r="C17" s="424"/>
      <c r="D17" s="890" t="s">
        <v>109</v>
      </c>
      <c r="E17" s="837">
        <f t="shared" si="0"/>
        <v>2022</v>
      </c>
      <c r="F17" s="968">
        <v>23485</v>
      </c>
      <c r="G17" s="965">
        <f>'LSCPA Sum'!$I$11</f>
        <v>11008</v>
      </c>
      <c r="H17" s="966">
        <f>'LSCPA Sum'!$I$14</f>
        <v>227332</v>
      </c>
      <c r="I17" s="966">
        <f>'LSCPA Sum'!$I$48</f>
        <v>22102</v>
      </c>
      <c r="J17" s="879"/>
      <c r="K17" s="966">
        <f>'LSCPA Sum'!$I$33</f>
        <v>23810</v>
      </c>
      <c r="L17" s="966">
        <f>'LSCPA Sum'!$I$35</f>
        <v>491718</v>
      </c>
      <c r="M17" s="879">
        <f>VLOOKUP($F17,$X$11:$AB$19,2,FALSE)</f>
        <v>0</v>
      </c>
      <c r="N17" s="882">
        <f>VLOOKUP($F17,$X$11:$AB$19,3,FALSE)</f>
        <v>0</v>
      </c>
      <c r="O17" s="882"/>
      <c r="P17" s="885">
        <f>'LSCPA Sum'!$I$8</f>
        <v>78.870000000000019</v>
      </c>
      <c r="Q17" s="884">
        <f>'LSCPA Sum'!$C$6</f>
        <v>1628.81</v>
      </c>
      <c r="R17" s="886"/>
      <c r="S17" s="848" t="s">
        <v>1326</v>
      </c>
      <c r="T17" s="848" t="s">
        <v>1327</v>
      </c>
      <c r="U17" s="848" t="s">
        <v>1328</v>
      </c>
      <c r="V17" s="886"/>
      <c r="W17" s="886"/>
      <c r="X17" s="892">
        <v>23485</v>
      </c>
      <c r="Y17" s="888"/>
      <c r="Z17" s="888"/>
      <c r="AA17" s="889"/>
      <c r="AB17" s="889"/>
    </row>
    <row r="18" spans="1:28" ht="15" customHeight="1">
      <c r="A18" s="921">
        <v>500</v>
      </c>
      <c r="C18" s="424"/>
      <c r="D18" s="890" t="s">
        <v>96</v>
      </c>
      <c r="E18" s="837">
        <f t="shared" si="0"/>
        <v>2022</v>
      </c>
      <c r="F18" s="968">
        <v>23582</v>
      </c>
      <c r="G18" s="965">
        <f>'LSCO Sum'!$I$11</f>
        <v>10603</v>
      </c>
      <c r="H18" s="966">
        <f>'LSCO Sum'!$I$14</f>
        <v>216298</v>
      </c>
      <c r="I18" s="966">
        <f>'LSCO Sum'!$I$48</f>
        <v>18504</v>
      </c>
      <c r="J18" s="879"/>
      <c r="K18" s="966">
        <f>'LSCO Sum'!$I$33</f>
        <v>21295</v>
      </c>
      <c r="L18" s="966">
        <f>'LSCO Sum'!$I$35</f>
        <v>434426</v>
      </c>
      <c r="M18" s="879">
        <f>VLOOKUP($F18,$X$11:$AB$19,2,FALSE)</f>
        <v>0</v>
      </c>
      <c r="N18" s="882">
        <f>VLOOKUP($F18,$X$11:$AB$19,3,FALSE)</f>
        <v>0</v>
      </c>
      <c r="O18" s="882"/>
      <c r="P18" s="885">
        <f>'LSCO Sum'!$I$8</f>
        <v>74.825000000000017</v>
      </c>
      <c r="Q18" s="884">
        <f>'LSCO Sum'!$C$6</f>
        <v>1526.43</v>
      </c>
      <c r="R18" s="886"/>
      <c r="S18" s="848" t="s">
        <v>1323</v>
      </c>
      <c r="T18" s="848" t="s">
        <v>1324</v>
      </c>
      <c r="U18" s="848" t="s">
        <v>1325</v>
      </c>
      <c r="V18" s="886"/>
      <c r="W18" s="886"/>
      <c r="X18" s="892">
        <v>23582</v>
      </c>
      <c r="Y18" s="888"/>
      <c r="Z18" s="888"/>
      <c r="AA18" s="889"/>
      <c r="AB18" s="889"/>
    </row>
    <row r="19" spans="1:28" ht="15" customHeight="1">
      <c r="A19" s="921">
        <v>490</v>
      </c>
      <c r="C19" s="424"/>
      <c r="D19" s="890" t="s">
        <v>94</v>
      </c>
      <c r="E19" s="837">
        <f t="shared" si="0"/>
        <v>2022</v>
      </c>
      <c r="F19" s="968">
        <v>36273</v>
      </c>
      <c r="G19" s="965">
        <f>'LIT Sum'!$I$11</f>
        <v>7789</v>
      </c>
      <c r="H19" s="966">
        <f>'LIT Sum'!$I$14</f>
        <v>210354</v>
      </c>
      <c r="I19" s="966">
        <f>'LIT Sum'!$I$48</f>
        <v>12403</v>
      </c>
      <c r="J19" s="879"/>
      <c r="K19" s="966">
        <f>'LIT Sum'!$I$33</f>
        <v>14698</v>
      </c>
      <c r="L19" s="966">
        <f>'LIT Sum'!$I$35</f>
        <v>396967</v>
      </c>
      <c r="M19" s="879">
        <f>VLOOKUP($F19,$X$11:$AB$19,2,FALSE)</f>
        <v>0</v>
      </c>
      <c r="N19" s="882">
        <f>VLOOKUP($F19,$X$11:$AB$19,3,FALSE)</f>
        <v>0</v>
      </c>
      <c r="O19" s="882"/>
      <c r="P19" s="885">
        <f>'LIT Sum'!$I$8</f>
        <v>110.01499999999999</v>
      </c>
      <c r="Q19" s="884">
        <f>'LIT Sum'!$C$6</f>
        <v>2971.26</v>
      </c>
      <c r="R19" s="886"/>
      <c r="S19" s="848" t="s">
        <v>1320</v>
      </c>
      <c r="T19" s="848" t="s">
        <v>1321</v>
      </c>
      <c r="U19" s="848" t="s">
        <v>1322</v>
      </c>
      <c r="V19" s="886"/>
      <c r="W19" s="886"/>
      <c r="X19" s="892">
        <v>36273</v>
      </c>
      <c r="Y19" s="888"/>
      <c r="Z19" s="888"/>
      <c r="AA19" s="889"/>
      <c r="AB19" s="889"/>
    </row>
    <row r="20" spans="1:28" ht="13.8" thickBot="1">
      <c r="A20" s="904"/>
      <c r="B20" s="904"/>
      <c r="C20" s="904">
        <f>COUNTA(D11:D19)</f>
        <v>9</v>
      </c>
      <c r="D20" s="905" t="s">
        <v>113</v>
      </c>
      <c r="E20" s="904">
        <f t="shared" ref="E20" si="3">$E$6</f>
        <v>2022</v>
      </c>
      <c r="F20" s="904">
        <v>445566</v>
      </c>
      <c r="G20" s="969">
        <f>'Smmy LIT-TSTC Sum'!$I$20</f>
        <v>12520</v>
      </c>
      <c r="H20" s="970">
        <f>'Smmy LIT-TSTC Sum'!$I$23</f>
        <v>240199</v>
      </c>
      <c r="I20" s="970">
        <f>'Smmy LIT-TSTC Sum'!$I$42</f>
        <v>24271</v>
      </c>
      <c r="J20" s="971"/>
      <c r="K20" s="970">
        <f>'Smmy LIT-TSTC Sum'!$I$42</f>
        <v>24271</v>
      </c>
      <c r="L20" s="970">
        <f>'Smmy LIT-TSTC Sum'!$I$44</f>
        <v>465653</v>
      </c>
      <c r="M20" s="910"/>
      <c r="N20" s="972"/>
      <c r="O20" s="972"/>
      <c r="P20" s="916">
        <f>'Smmy LIT-TSTC Sum'!$I$17</f>
        <v>739.38500000000022</v>
      </c>
      <c r="Q20" s="915">
        <f>'Smmy LIT-TSTC Sum'!$C$15</f>
        <v>14185.79</v>
      </c>
      <c r="R20" s="917"/>
      <c r="S20" s="917"/>
      <c r="T20" s="917"/>
      <c r="U20" s="917"/>
      <c r="V20" s="917"/>
      <c r="W20" s="917"/>
    </row>
    <row r="21" spans="1:28" s="848" customFormat="1" ht="13.8" thickTop="1">
      <c r="A21" s="849"/>
      <c r="B21" s="849"/>
      <c r="C21" s="849"/>
      <c r="O21" s="424"/>
      <c r="Q21" s="918"/>
      <c r="R21" s="918"/>
      <c r="S21" s="918"/>
      <c r="T21" s="918"/>
      <c r="U21" s="918"/>
      <c r="V21" s="918"/>
      <c r="W21" s="918"/>
      <c r="Y21" s="848">
        <f>SUM(Y11:Y20)</f>
        <v>0</v>
      </c>
      <c r="Z21" s="848">
        <f>SUM(Z11:Z20)</f>
        <v>0</v>
      </c>
      <c r="AA21" s="848">
        <f>SUM(AA11:AA20)</f>
        <v>0</v>
      </c>
      <c r="AB21" s="848">
        <f>SUM(AB11:AB20)</f>
        <v>0</v>
      </c>
    </row>
    <row r="22" spans="1:28" s="848" customFormat="1">
      <c r="A22" s="849"/>
      <c r="B22" s="849"/>
      <c r="C22" s="849"/>
      <c r="D22" s="848" t="s">
        <v>1051</v>
      </c>
      <c r="O22" s="424"/>
      <c r="Q22" s="918"/>
      <c r="R22" s="918"/>
      <c r="S22" s="918"/>
      <c r="T22" s="918"/>
      <c r="U22" s="918"/>
      <c r="V22" s="918"/>
      <c r="W22" s="918"/>
    </row>
    <row r="23" spans="1:28" s="848" customFormat="1">
      <c r="A23" s="849"/>
      <c r="B23" s="849"/>
      <c r="C23" s="849"/>
      <c r="D23" s="848" t="s">
        <v>1052</v>
      </c>
      <c r="O23" s="424"/>
      <c r="Q23" s="918"/>
      <c r="R23" s="918"/>
      <c r="S23" s="918"/>
      <c r="T23" s="918"/>
      <c r="U23" s="918"/>
      <c r="V23" s="918"/>
      <c r="W23" s="918"/>
    </row>
    <row r="24" spans="1:28" s="848" customFormat="1">
      <c r="A24" s="849"/>
      <c r="B24" s="849"/>
      <c r="C24" s="849" t="s">
        <v>676</v>
      </c>
      <c r="G24" s="436" t="s">
        <v>1113</v>
      </c>
      <c r="H24" s="436" t="s">
        <v>1113</v>
      </c>
      <c r="I24" s="436" t="s">
        <v>1113</v>
      </c>
      <c r="J24" s="436"/>
      <c r="K24" s="436" t="s">
        <v>1113</v>
      </c>
      <c r="L24" s="436" t="s">
        <v>1113</v>
      </c>
      <c r="M24" s="436"/>
      <c r="N24" s="436"/>
      <c r="O24" s="436"/>
      <c r="P24" s="436"/>
    </row>
    <row r="25" spans="1:28" s="848" customFormat="1" ht="26.4" hidden="1" outlineLevel="1">
      <c r="A25" s="849"/>
      <c r="B25" s="849"/>
      <c r="C25" s="849"/>
      <c r="D25" s="848" t="s">
        <v>115</v>
      </c>
      <c r="G25" s="944" t="s">
        <v>1</v>
      </c>
      <c r="H25" s="944" t="s">
        <v>1</v>
      </c>
      <c r="I25" s="919" t="s">
        <v>1068</v>
      </c>
      <c r="J25" s="919"/>
      <c r="K25" s="919" t="s">
        <v>84</v>
      </c>
      <c r="L25" s="919" t="s">
        <v>84</v>
      </c>
      <c r="M25" s="973"/>
      <c r="N25" s="973"/>
      <c r="O25" s="947"/>
      <c r="P25" s="973"/>
    </row>
    <row r="26" spans="1:28" s="848" customFormat="1" ht="26.4" hidden="1" outlineLevel="1">
      <c r="A26" s="849"/>
      <c r="B26" s="849"/>
      <c r="C26" s="849"/>
      <c r="G26" s="922" t="s">
        <v>1114</v>
      </c>
      <c r="H26" s="922" t="s">
        <v>1115</v>
      </c>
      <c r="I26" s="922" t="s">
        <v>1069</v>
      </c>
      <c r="J26" s="922"/>
      <c r="K26" s="922" t="s">
        <v>1116</v>
      </c>
      <c r="L26" s="922" t="s">
        <v>1116</v>
      </c>
      <c r="M26" s="974"/>
      <c r="N26" s="974"/>
      <c r="O26" s="948"/>
      <c r="P26" s="974"/>
      <c r="Y26" s="921"/>
    </row>
    <row r="27" spans="1:28" s="848" customFormat="1" hidden="1" outlineLevel="1">
      <c r="A27" s="849"/>
      <c r="B27" s="849"/>
      <c r="C27" s="849"/>
      <c r="I27" s="922" t="s">
        <v>1114</v>
      </c>
      <c r="K27" s="922" t="s">
        <v>1114</v>
      </c>
      <c r="L27" s="922" t="s">
        <v>1115</v>
      </c>
      <c r="M27" s="974"/>
      <c r="N27" s="974"/>
      <c r="O27" s="948"/>
      <c r="P27" s="974"/>
      <c r="Y27" s="921"/>
    </row>
    <row r="28" spans="1:28" s="848" customFormat="1" hidden="1" outlineLevel="1">
      <c r="A28" s="849"/>
      <c r="B28" s="849"/>
      <c r="C28" s="849"/>
      <c r="O28" s="424"/>
      <c r="Y28" s="921"/>
    </row>
    <row r="29" spans="1:28" s="848" customFormat="1" hidden="1" outlineLevel="1">
      <c r="A29" s="849"/>
      <c r="B29" s="849"/>
      <c r="C29" s="849"/>
      <c r="O29" s="424"/>
      <c r="Y29" s="921"/>
    </row>
    <row r="30" spans="1:28" s="848" customFormat="1" hidden="1" outlineLevel="1">
      <c r="A30" s="849"/>
      <c r="B30" s="849"/>
      <c r="C30" s="849"/>
      <c r="G30" s="827" t="s">
        <v>117</v>
      </c>
      <c r="H30" s="827"/>
      <c r="I30" s="827"/>
      <c r="J30" s="827"/>
      <c r="K30" s="827"/>
      <c r="L30" s="827"/>
      <c r="M30" s="827"/>
      <c r="N30" s="827"/>
      <c r="O30" s="733"/>
      <c r="P30" s="827"/>
      <c r="Y30" s="921"/>
    </row>
    <row r="31" spans="1:28" s="848" customFormat="1" hidden="1" outlineLevel="1">
      <c r="A31" s="849"/>
      <c r="B31" s="849"/>
      <c r="C31" s="849"/>
      <c r="G31" s="924" t="s">
        <v>1117</v>
      </c>
      <c r="H31" s="924"/>
      <c r="I31" s="924"/>
      <c r="J31" s="924"/>
      <c r="K31" s="924"/>
      <c r="L31" s="924"/>
      <c r="M31" s="924"/>
      <c r="N31" s="924"/>
      <c r="O31" s="814"/>
      <c r="P31" s="924"/>
      <c r="Y31" s="921"/>
    </row>
    <row r="32" spans="1:28" s="848" customFormat="1" hidden="1" outlineLevel="1">
      <c r="A32" s="849"/>
      <c r="B32" s="849"/>
      <c r="C32" s="849"/>
      <c r="G32" s="924" t="s">
        <v>1118</v>
      </c>
      <c r="H32" s="924"/>
      <c r="I32" s="924"/>
      <c r="J32" s="924"/>
      <c r="K32" s="924"/>
      <c r="L32" s="924"/>
      <c r="M32" s="924"/>
      <c r="N32" s="924"/>
      <c r="O32" s="814"/>
      <c r="P32" s="924"/>
      <c r="Y32" s="921"/>
    </row>
    <row r="33" spans="1:25" s="848" customFormat="1" hidden="1" outlineLevel="1">
      <c r="A33" s="849"/>
      <c r="B33" s="849"/>
      <c r="C33" s="849"/>
      <c r="G33" s="924" t="s">
        <v>119</v>
      </c>
      <c r="H33" s="924"/>
      <c r="I33" s="924"/>
      <c r="J33" s="924"/>
      <c r="K33" s="924"/>
      <c r="L33" s="924"/>
      <c r="M33" s="924"/>
      <c r="N33" s="924"/>
      <c r="O33" s="814"/>
      <c r="P33" s="924"/>
    </row>
    <row r="34" spans="1:25" s="848" customFormat="1" hidden="1" outlineLevel="1">
      <c r="A34" s="849"/>
      <c r="B34" s="849"/>
      <c r="C34" s="849"/>
      <c r="G34" s="924" t="s">
        <v>120</v>
      </c>
      <c r="H34" s="924"/>
      <c r="I34" s="924"/>
      <c r="J34" s="924"/>
      <c r="K34" s="924"/>
      <c r="L34" s="924"/>
      <c r="M34" s="924"/>
      <c r="N34" s="924"/>
      <c r="O34" s="814"/>
      <c r="P34" s="924"/>
    </row>
    <row r="35" spans="1:25" s="848" customFormat="1" collapsed="1">
      <c r="A35" s="849"/>
      <c r="B35" s="849"/>
      <c r="C35" s="849"/>
      <c r="O35" s="424"/>
      <c r="Y35" s="925"/>
    </row>
    <row r="36" spans="1:25" s="848" customFormat="1">
      <c r="A36" s="849"/>
      <c r="B36" s="849"/>
      <c r="C36" s="849"/>
      <c r="O36" s="424"/>
    </row>
    <row r="37" spans="1:25" s="848" customFormat="1">
      <c r="A37" s="849"/>
      <c r="B37" s="849"/>
      <c r="C37" s="849"/>
      <c r="O37" s="424"/>
      <c r="Q37" s="926" t="str">
        <f>IF(SUM(Q11:Q19)&lt;&gt;'Smmy LIT-TSTC Sum'!C15,"Error","Balanced")</f>
        <v>Balanced</v>
      </c>
      <c r="R37" s="926"/>
      <c r="S37" s="926"/>
      <c r="T37" s="926"/>
      <c r="U37" s="926"/>
      <c r="V37" s="926"/>
      <c r="W37" s="926"/>
    </row>
    <row r="38" spans="1:25" s="848" customFormat="1">
      <c r="A38" s="849"/>
      <c r="B38" s="849"/>
      <c r="C38" s="849"/>
      <c r="O38" s="424"/>
    </row>
    <row r="39" spans="1:25" s="848" customFormat="1" hidden="1">
      <c r="A39" s="849"/>
      <c r="B39" s="849"/>
      <c r="C39" s="849"/>
      <c r="G39" s="849" t="s">
        <v>498</v>
      </c>
      <c r="H39" s="849" t="s">
        <v>500</v>
      </c>
      <c r="I39" s="849" t="s">
        <v>513</v>
      </c>
      <c r="J39" s="849"/>
      <c r="K39" s="849" t="s">
        <v>508</v>
      </c>
      <c r="L39" s="849" t="s">
        <v>510</v>
      </c>
      <c r="M39" s="849"/>
      <c r="N39" s="849"/>
      <c r="O39" s="436"/>
      <c r="P39" s="849" t="s">
        <v>1128</v>
      </c>
      <c r="Q39" s="849" t="s">
        <v>1071</v>
      </c>
      <c r="R39" s="849"/>
      <c r="S39" s="849"/>
      <c r="T39" s="849"/>
      <c r="U39" s="849"/>
      <c r="V39" s="849"/>
      <c r="W39" s="849"/>
    </row>
    <row r="40" spans="1:25" s="848" customFormat="1" hidden="1">
      <c r="A40" s="849"/>
      <c r="B40" s="849"/>
      <c r="C40" s="849"/>
      <c r="O40" s="424"/>
    </row>
    <row r="41" spans="1:25" s="848" customFormat="1" hidden="1">
      <c r="A41" s="849"/>
      <c r="B41" s="849"/>
      <c r="C41" s="849"/>
      <c r="O41" s="424"/>
    </row>
    <row r="42" spans="1:25" s="848" customFormat="1" hidden="1">
      <c r="A42" s="849"/>
      <c r="B42" s="849"/>
      <c r="C42" s="849"/>
      <c r="O42" s="424"/>
    </row>
    <row r="43" spans="1:25" s="848" customFormat="1" ht="13.8" hidden="1" thickBot="1">
      <c r="A43" s="849"/>
      <c r="B43" s="849"/>
      <c r="C43" s="849"/>
      <c r="O43" s="424"/>
      <c r="Q43" s="975"/>
      <c r="R43" s="917"/>
      <c r="S43" s="917"/>
      <c r="T43" s="917"/>
      <c r="U43" s="917"/>
      <c r="V43" s="917"/>
      <c r="W43" s="917"/>
    </row>
    <row r="44" spans="1:25" s="848" customFormat="1" ht="13.8" hidden="1" thickTop="1">
      <c r="A44" s="849"/>
      <c r="B44" s="849"/>
      <c r="C44" s="849"/>
      <c r="O44" s="424"/>
    </row>
    <row r="45" spans="1:25" s="848" customFormat="1" hidden="1">
      <c r="A45" s="849"/>
      <c r="B45" s="849"/>
      <c r="C45" s="849"/>
      <c r="G45" s="927"/>
      <c r="H45" s="927"/>
      <c r="I45" s="927"/>
      <c r="K45" s="927"/>
      <c r="L45" s="927"/>
      <c r="M45" s="927"/>
      <c r="N45" s="927"/>
      <c r="O45" s="424"/>
      <c r="P45" s="927"/>
      <c r="Q45" s="928"/>
      <c r="R45" s="928"/>
      <c r="S45" s="928"/>
      <c r="T45" s="928"/>
      <c r="U45" s="928"/>
      <c r="V45" s="928"/>
      <c r="W45" s="928"/>
    </row>
    <row r="46" spans="1:25" s="848" customFormat="1" hidden="1">
      <c r="A46" s="849"/>
      <c r="B46" s="849"/>
      <c r="C46" s="849"/>
      <c r="O46" s="424"/>
    </row>
    <row r="47" spans="1:25" s="848" customFormat="1" hidden="1">
      <c r="A47" s="849"/>
      <c r="B47" s="849"/>
      <c r="C47" s="849"/>
      <c r="O47" s="424"/>
    </row>
    <row r="48" spans="1:25" s="848" customFormat="1" hidden="1">
      <c r="A48" s="849"/>
      <c r="B48" s="849"/>
      <c r="C48" s="849"/>
      <c r="D48" s="827" t="s">
        <v>1373</v>
      </c>
      <c r="F48" s="929">
        <f>SUM(F11:F19)+F20</f>
        <v>923261</v>
      </c>
      <c r="G48" s="929">
        <f>SUM(G11:G19)+G20</f>
        <v>159096</v>
      </c>
      <c r="H48" s="929">
        <f>SUM(H11:H19)+H20</f>
        <v>2666472</v>
      </c>
      <c r="I48" s="929">
        <f>SUM(I11:I19)+I20</f>
        <v>249822</v>
      </c>
      <c r="J48" s="929"/>
      <c r="K48" s="929">
        <f>SUM(K11:K19)+K20</f>
        <v>274740</v>
      </c>
      <c r="L48" s="929">
        <f>SUM(L11:L19)+L20</f>
        <v>4721038</v>
      </c>
      <c r="M48" s="929">
        <f>SUM(M11:M19)+M20</f>
        <v>0</v>
      </c>
      <c r="N48" s="929">
        <f>SUM(N11:N19)+N20</f>
        <v>0</v>
      </c>
      <c r="O48" s="740"/>
      <c r="P48" s="930">
        <f>SUM(P11:P19)+P20</f>
        <v>1478.7700000000004</v>
      </c>
      <c r="Q48" s="930">
        <f>SUM(Q11:Q19)+Q20</f>
        <v>28371.58</v>
      </c>
      <c r="S48" s="931">
        <f>SUM(F48:R48)</f>
        <v>9024279.3499999996</v>
      </c>
      <c r="W48" s="929">
        <f>SUM(F48:R48)</f>
        <v>9024279.3499999996</v>
      </c>
    </row>
    <row r="49" spans="1:23" s="848" customFormat="1" hidden="1">
      <c r="A49" s="849"/>
      <c r="B49" s="849"/>
      <c r="C49" s="849"/>
      <c r="O49" s="424"/>
    </row>
    <row r="50" spans="1:23" s="848" customFormat="1" hidden="1">
      <c r="A50" s="849"/>
      <c r="B50" s="849"/>
      <c r="C50" s="849"/>
      <c r="O50" s="424"/>
    </row>
    <row r="51" spans="1:23" s="848" customFormat="1" hidden="1">
      <c r="A51" s="849"/>
      <c r="B51" s="849"/>
      <c r="C51" s="849"/>
      <c r="O51" s="424"/>
    </row>
    <row r="52" spans="1:23" s="848" customFormat="1" hidden="1">
      <c r="A52" s="849"/>
      <c r="B52" s="849"/>
      <c r="C52" s="849"/>
      <c r="O52" s="424"/>
    </row>
    <row r="53" spans="1:23" s="848" customFormat="1" hidden="1">
      <c r="A53" s="849"/>
      <c r="B53" s="849"/>
      <c r="C53" s="849"/>
      <c r="D53" s="932" t="s">
        <v>1445</v>
      </c>
      <c r="F53" s="848">
        <v>923261</v>
      </c>
      <c r="G53" s="848">
        <v>122330</v>
      </c>
      <c r="H53" s="848">
        <v>2145854</v>
      </c>
      <c r="I53" s="848">
        <v>184380</v>
      </c>
      <c r="K53" s="848">
        <v>209142</v>
      </c>
      <c r="L53" s="848">
        <v>3713390</v>
      </c>
      <c r="M53" s="848">
        <v>0</v>
      </c>
      <c r="N53" s="848">
        <v>0</v>
      </c>
      <c r="O53" s="424"/>
      <c r="P53" s="848">
        <v>1534</v>
      </c>
      <c r="Q53" s="848">
        <v>29917.919999999998</v>
      </c>
      <c r="S53" s="848">
        <v>7329808.9199999999</v>
      </c>
      <c r="W53" s="848">
        <v>7619109.0800000001</v>
      </c>
    </row>
    <row r="54" spans="1:23" s="848" customFormat="1" hidden="1">
      <c r="A54" s="849"/>
      <c r="B54" s="849"/>
      <c r="C54" s="849"/>
      <c r="D54" s="933">
        <v>44537</v>
      </c>
      <c r="O54" s="424"/>
    </row>
    <row r="55" spans="1:23" s="848" customFormat="1" hidden="1">
      <c r="A55" s="849"/>
      <c r="B55" s="849"/>
      <c r="C55" s="849"/>
      <c r="F55" s="934">
        <f>F53-F48</f>
        <v>0</v>
      </c>
      <c r="G55" s="934">
        <f>G53-G48</f>
        <v>-36766</v>
      </c>
      <c r="H55" s="934">
        <f>H53-H48</f>
        <v>-520618</v>
      </c>
      <c r="I55" s="934">
        <f>I53-I48</f>
        <v>-65442</v>
      </c>
      <c r="K55" s="934">
        <f>K53-K48</f>
        <v>-65598</v>
      </c>
      <c r="L55" s="934">
        <f>L53-L48</f>
        <v>-1007648</v>
      </c>
      <c r="M55" s="934">
        <f>M53-M48</f>
        <v>0</v>
      </c>
      <c r="N55" s="934">
        <f>N53-N48</f>
        <v>0</v>
      </c>
      <c r="O55" s="424"/>
      <c r="P55" s="934">
        <f t="shared" ref="P55:S55" si="4">P53-P48</f>
        <v>55.229999999999563</v>
      </c>
      <c r="Q55" s="934">
        <f t="shared" si="4"/>
        <v>1546.3399999999965</v>
      </c>
      <c r="S55" s="934">
        <f t="shared" si="4"/>
        <v>-1694470.4299999997</v>
      </c>
      <c r="W55" s="934">
        <f>W53-W48</f>
        <v>-1405170.2699999996</v>
      </c>
    </row>
    <row r="56" spans="1:23" s="848" customFormat="1" hidden="1">
      <c r="A56" s="849"/>
      <c r="B56" s="849"/>
      <c r="C56" s="849"/>
      <c r="O56" s="424"/>
    </row>
    <row r="57" spans="1:23" s="848" customFormat="1">
      <c r="A57" s="849"/>
      <c r="B57" s="849"/>
      <c r="C57" s="849"/>
      <c r="O57" s="424"/>
    </row>
    <row r="58" spans="1:23" s="848" customFormat="1">
      <c r="A58" s="849"/>
      <c r="B58" s="849"/>
      <c r="C58" s="849"/>
      <c r="O58" s="424"/>
    </row>
    <row r="59" spans="1:23" s="848" customFormat="1">
      <c r="A59" s="849"/>
      <c r="B59" s="849"/>
      <c r="C59" s="849"/>
      <c r="O59" s="424"/>
    </row>
    <row r="60" spans="1:23" s="848" customFormat="1">
      <c r="A60" s="849"/>
      <c r="B60" s="849"/>
      <c r="C60" s="849"/>
      <c r="O60" s="424"/>
    </row>
    <row r="61" spans="1:23" s="848" customFormat="1">
      <c r="A61" s="849"/>
      <c r="B61" s="849"/>
      <c r="C61" s="849"/>
      <c r="O61" s="424"/>
    </row>
    <row r="62" spans="1:23" s="848" customFormat="1">
      <c r="A62" s="849"/>
      <c r="B62" s="849"/>
      <c r="C62" s="849"/>
      <c r="O62" s="424"/>
    </row>
    <row r="63" spans="1:23" s="848" customFormat="1">
      <c r="A63" s="849"/>
      <c r="B63" s="849"/>
      <c r="C63" s="849"/>
      <c r="O63" s="424"/>
    </row>
    <row r="64" spans="1:23" s="848" customFormat="1">
      <c r="A64" s="849"/>
      <c r="B64" s="849"/>
      <c r="C64" s="849"/>
      <c r="O64" s="424"/>
    </row>
    <row r="65" spans="1:15" s="848" customFormat="1">
      <c r="A65" s="849"/>
      <c r="B65" s="849"/>
      <c r="C65" s="849"/>
      <c r="O65" s="424"/>
    </row>
    <row r="66" spans="1:15" s="848" customFormat="1">
      <c r="A66" s="849"/>
      <c r="B66" s="849"/>
      <c r="C66" s="849"/>
      <c r="O66" s="424"/>
    </row>
    <row r="67" spans="1:15" s="848" customFormat="1">
      <c r="A67" s="849"/>
      <c r="B67" s="849"/>
      <c r="C67" s="849"/>
      <c r="O67" s="424"/>
    </row>
    <row r="68" spans="1:15" s="848" customFormat="1">
      <c r="A68" s="849"/>
      <c r="B68" s="849"/>
      <c r="C68" s="849"/>
      <c r="O68" s="424"/>
    </row>
    <row r="69" spans="1:15" s="848" customFormat="1">
      <c r="A69" s="849"/>
      <c r="B69" s="849"/>
      <c r="C69" s="849"/>
      <c r="O69" s="424"/>
    </row>
    <row r="70" spans="1:15" s="848" customFormat="1">
      <c r="A70" s="849"/>
      <c r="B70" s="849"/>
      <c r="C70" s="849"/>
      <c r="O70" s="424"/>
    </row>
    <row r="71" spans="1:15" s="848" customFormat="1">
      <c r="A71" s="849"/>
      <c r="B71" s="849"/>
      <c r="C71" s="849"/>
      <c r="O71" s="424"/>
    </row>
    <row r="72" spans="1:15" s="848" customFormat="1">
      <c r="A72" s="849"/>
      <c r="B72" s="849"/>
      <c r="C72" s="849"/>
      <c r="O72" s="424"/>
    </row>
    <row r="73" spans="1:15" s="848" customFormat="1">
      <c r="A73" s="849"/>
      <c r="B73" s="849"/>
      <c r="C73" s="849"/>
      <c r="O73" s="424"/>
    </row>
    <row r="74" spans="1:15" s="848" customFormat="1">
      <c r="A74" s="849"/>
      <c r="B74" s="849"/>
      <c r="C74" s="849"/>
      <c r="O74" s="424"/>
    </row>
    <row r="75" spans="1:15" s="848" customFormat="1">
      <c r="A75" s="849"/>
      <c r="B75" s="849"/>
      <c r="C75" s="849"/>
      <c r="O75" s="424"/>
    </row>
    <row r="76" spans="1:15" s="848" customFormat="1">
      <c r="A76" s="849"/>
      <c r="B76" s="849"/>
      <c r="C76" s="849"/>
      <c r="O76" s="424"/>
    </row>
    <row r="77" spans="1:15" s="848" customFormat="1">
      <c r="A77" s="849"/>
      <c r="B77" s="849"/>
      <c r="C77" s="849"/>
      <c r="O77" s="424"/>
    </row>
    <row r="78" spans="1:15" s="848" customFormat="1">
      <c r="A78" s="849"/>
      <c r="B78" s="849"/>
      <c r="C78" s="849"/>
      <c r="O78" s="424"/>
    </row>
    <row r="79" spans="1:15" s="848" customFormat="1">
      <c r="A79" s="849"/>
      <c r="B79" s="849"/>
      <c r="C79" s="849"/>
      <c r="O79" s="424"/>
    </row>
    <row r="80" spans="1:15" s="848" customFormat="1">
      <c r="A80" s="849"/>
      <c r="B80" s="849"/>
      <c r="C80" s="849"/>
      <c r="O80" s="424"/>
    </row>
    <row r="81" spans="1:15" s="848" customFormat="1">
      <c r="A81" s="849"/>
      <c r="B81" s="849"/>
      <c r="C81" s="849"/>
      <c r="O81" s="424"/>
    </row>
    <row r="82" spans="1:15" s="848" customFormat="1">
      <c r="A82" s="849"/>
      <c r="B82" s="849"/>
      <c r="C82" s="849"/>
      <c r="O82" s="424"/>
    </row>
    <row r="83" spans="1:15" s="848" customFormat="1">
      <c r="A83" s="849"/>
      <c r="B83" s="849"/>
      <c r="C83" s="849"/>
      <c r="O83" s="424"/>
    </row>
    <row r="84" spans="1:15" s="848" customFormat="1">
      <c r="A84" s="849"/>
      <c r="B84" s="849"/>
      <c r="C84" s="849"/>
      <c r="O84" s="424"/>
    </row>
    <row r="85" spans="1:15" s="848" customFormat="1">
      <c r="A85" s="849"/>
      <c r="B85" s="849"/>
      <c r="C85" s="849"/>
      <c r="O85" s="424"/>
    </row>
    <row r="86" spans="1:15" s="848" customFormat="1">
      <c r="A86" s="849"/>
      <c r="B86" s="849"/>
      <c r="C86" s="849"/>
      <c r="O86" s="424"/>
    </row>
    <row r="87" spans="1:15" s="848" customFormat="1">
      <c r="A87" s="849"/>
      <c r="B87" s="849"/>
      <c r="C87" s="849"/>
      <c r="O87" s="424"/>
    </row>
    <row r="88" spans="1:15" s="848" customFormat="1">
      <c r="A88" s="849"/>
      <c r="B88" s="849"/>
      <c r="C88" s="849"/>
      <c r="O88" s="424"/>
    </row>
    <row r="89" spans="1:15" s="848" customFormat="1">
      <c r="A89" s="849"/>
      <c r="B89" s="849"/>
      <c r="C89" s="849"/>
      <c r="O89" s="424"/>
    </row>
    <row r="90" spans="1:15" s="848" customFormat="1">
      <c r="A90" s="849"/>
      <c r="B90" s="849"/>
      <c r="C90" s="849"/>
      <c r="O90" s="424"/>
    </row>
    <row r="91" spans="1:15" s="848" customFormat="1">
      <c r="A91" s="849"/>
      <c r="B91" s="849"/>
      <c r="C91" s="849"/>
      <c r="O91" s="424"/>
    </row>
    <row r="92" spans="1:15" s="848" customFormat="1">
      <c r="A92" s="849"/>
      <c r="B92" s="849"/>
      <c r="C92" s="849"/>
      <c r="O92" s="424"/>
    </row>
    <row r="93" spans="1:15" s="848" customFormat="1">
      <c r="A93" s="849"/>
      <c r="B93" s="849"/>
      <c r="C93" s="849"/>
      <c r="O93" s="424"/>
    </row>
    <row r="94" spans="1:15" s="848" customFormat="1">
      <c r="A94" s="849"/>
      <c r="B94" s="849"/>
      <c r="C94" s="849"/>
      <c r="O94" s="424"/>
    </row>
    <row r="95" spans="1:15" s="848" customFormat="1">
      <c r="A95" s="849"/>
      <c r="B95" s="849"/>
      <c r="C95" s="849"/>
      <c r="O95" s="424"/>
    </row>
    <row r="96" spans="1:15" s="848" customFormat="1">
      <c r="A96" s="849"/>
      <c r="B96" s="849"/>
      <c r="C96" s="849"/>
      <c r="O96" s="424"/>
    </row>
    <row r="97" spans="1:15" s="848" customFormat="1">
      <c r="A97" s="849"/>
      <c r="B97" s="849"/>
      <c r="C97" s="849"/>
      <c r="O97" s="424"/>
    </row>
    <row r="98" spans="1:15" s="848" customFormat="1">
      <c r="A98" s="849"/>
      <c r="B98" s="849"/>
      <c r="C98" s="849"/>
      <c r="O98" s="424"/>
    </row>
    <row r="99" spans="1:15" s="848" customFormat="1">
      <c r="A99" s="849"/>
      <c r="B99" s="849"/>
      <c r="C99" s="849"/>
      <c r="O99" s="424"/>
    </row>
    <row r="100" spans="1:15" s="848" customFormat="1">
      <c r="A100" s="849"/>
      <c r="B100" s="849"/>
      <c r="C100" s="849"/>
      <c r="O100" s="424"/>
    </row>
    <row r="101" spans="1:15" s="848" customFormat="1">
      <c r="A101" s="849"/>
      <c r="B101" s="849"/>
      <c r="C101" s="849"/>
      <c r="O101" s="424"/>
    </row>
    <row r="102" spans="1:15" s="848" customFormat="1">
      <c r="A102" s="849"/>
      <c r="B102" s="849"/>
      <c r="C102" s="849"/>
      <c r="O102" s="424"/>
    </row>
    <row r="103" spans="1:15" s="848" customFormat="1">
      <c r="A103" s="849"/>
      <c r="B103" s="849"/>
      <c r="C103" s="849"/>
      <c r="O103" s="424"/>
    </row>
    <row r="104" spans="1:15" s="848" customFormat="1">
      <c r="A104" s="849"/>
      <c r="B104" s="849"/>
      <c r="C104" s="849"/>
      <c r="O104" s="424"/>
    </row>
    <row r="105" spans="1:15" s="848" customFormat="1">
      <c r="A105" s="849"/>
      <c r="B105" s="849"/>
      <c r="C105" s="849"/>
      <c r="O105" s="424"/>
    </row>
    <row r="106" spans="1:15" s="848" customFormat="1">
      <c r="A106" s="849"/>
      <c r="B106" s="849"/>
      <c r="C106" s="849"/>
      <c r="O106" s="424"/>
    </row>
    <row r="107" spans="1:15" s="848" customFormat="1">
      <c r="A107" s="849"/>
      <c r="B107" s="849"/>
      <c r="C107" s="849"/>
      <c r="O107" s="424"/>
    </row>
    <row r="108" spans="1:15" s="848" customFormat="1">
      <c r="A108" s="849"/>
      <c r="B108" s="849"/>
      <c r="C108" s="849"/>
      <c r="O108" s="424"/>
    </row>
    <row r="109" spans="1:15" s="848" customFormat="1">
      <c r="A109" s="849"/>
      <c r="B109" s="849"/>
      <c r="C109" s="849"/>
      <c r="O109" s="424"/>
    </row>
    <row r="110" spans="1:15" s="848" customFormat="1">
      <c r="A110" s="849"/>
      <c r="B110" s="849"/>
      <c r="C110" s="849"/>
      <c r="O110" s="424"/>
    </row>
    <row r="111" spans="1:15" s="848" customFormat="1">
      <c r="A111" s="849"/>
      <c r="B111" s="849"/>
      <c r="C111" s="849"/>
      <c r="O111" s="424"/>
    </row>
    <row r="112" spans="1:15" s="848" customFormat="1">
      <c r="A112" s="849"/>
      <c r="B112" s="849"/>
      <c r="C112" s="849"/>
      <c r="O112" s="424"/>
    </row>
    <row r="113" spans="1:15" s="848" customFormat="1">
      <c r="A113" s="849"/>
      <c r="B113" s="849"/>
      <c r="C113" s="849"/>
      <c r="O113" s="424"/>
    </row>
    <row r="114" spans="1:15" s="848" customFormat="1">
      <c r="A114" s="849"/>
      <c r="B114" s="849"/>
      <c r="C114" s="849"/>
      <c r="O114" s="424"/>
    </row>
    <row r="115" spans="1:15" s="848" customFormat="1">
      <c r="A115" s="849"/>
      <c r="B115" s="849"/>
      <c r="C115" s="849"/>
      <c r="O115" s="424"/>
    </row>
    <row r="116" spans="1:15" s="848" customFormat="1">
      <c r="A116" s="849"/>
      <c r="B116" s="849"/>
      <c r="C116" s="849"/>
      <c r="O116" s="424"/>
    </row>
    <row r="117" spans="1:15" s="848" customFormat="1">
      <c r="A117" s="849"/>
      <c r="B117" s="849"/>
      <c r="C117" s="849"/>
      <c r="O117" s="424"/>
    </row>
    <row r="118" spans="1:15" s="848" customFormat="1">
      <c r="A118" s="849"/>
      <c r="B118" s="849"/>
      <c r="C118" s="849"/>
      <c r="O118" s="424"/>
    </row>
    <row r="119" spans="1:15" s="848" customFormat="1">
      <c r="A119" s="849"/>
      <c r="B119" s="849"/>
      <c r="C119" s="849"/>
      <c r="O119" s="424"/>
    </row>
    <row r="120" spans="1:15" s="848" customFormat="1">
      <c r="A120" s="849"/>
      <c r="B120" s="849"/>
      <c r="C120" s="849"/>
      <c r="O120" s="424"/>
    </row>
    <row r="121" spans="1:15" s="848" customFormat="1">
      <c r="A121" s="849"/>
      <c r="B121" s="849"/>
      <c r="C121" s="849"/>
      <c r="O121" s="424"/>
    </row>
    <row r="122" spans="1:15" s="848" customFormat="1">
      <c r="A122" s="849"/>
      <c r="B122" s="849"/>
      <c r="C122" s="849"/>
      <c r="O122" s="424"/>
    </row>
    <row r="123" spans="1:15" s="848" customFormat="1">
      <c r="A123" s="849"/>
      <c r="B123" s="849"/>
      <c r="C123" s="849"/>
      <c r="O123" s="424"/>
    </row>
    <row r="124" spans="1:15" s="848" customFormat="1">
      <c r="A124" s="849"/>
      <c r="B124" s="849"/>
      <c r="C124" s="849"/>
      <c r="O124" s="424"/>
    </row>
    <row r="125" spans="1:15" s="848" customFormat="1">
      <c r="A125" s="849"/>
      <c r="B125" s="849"/>
      <c r="C125" s="849"/>
      <c r="O125" s="424"/>
    </row>
    <row r="126" spans="1:15" s="848" customFormat="1">
      <c r="A126" s="849"/>
      <c r="B126" s="849"/>
      <c r="C126" s="849"/>
      <c r="O126" s="424"/>
    </row>
    <row r="127" spans="1:15" s="848" customFormat="1">
      <c r="A127" s="849"/>
      <c r="B127" s="849"/>
      <c r="C127" s="849"/>
      <c r="O127" s="424"/>
    </row>
    <row r="128" spans="1:15" s="848" customFormat="1">
      <c r="A128" s="849"/>
      <c r="B128" s="849"/>
      <c r="C128" s="849"/>
      <c r="O128" s="424"/>
    </row>
    <row r="129" spans="1:15" s="848" customFormat="1">
      <c r="A129" s="849"/>
      <c r="B129" s="849"/>
      <c r="C129" s="849"/>
      <c r="O129" s="424"/>
    </row>
    <row r="130" spans="1:15" s="848" customFormat="1">
      <c r="A130" s="849"/>
      <c r="B130" s="849"/>
      <c r="C130" s="849"/>
      <c r="O130" s="424"/>
    </row>
    <row r="131" spans="1:15" s="848" customFormat="1">
      <c r="A131" s="849"/>
      <c r="B131" s="849"/>
      <c r="C131" s="849"/>
      <c r="O131" s="424"/>
    </row>
    <row r="132" spans="1:15" s="848" customFormat="1">
      <c r="A132" s="849"/>
      <c r="B132" s="849"/>
      <c r="C132" s="849"/>
      <c r="O132" s="424"/>
    </row>
    <row r="133" spans="1:15" s="848" customFormat="1">
      <c r="A133" s="849"/>
      <c r="B133" s="849"/>
      <c r="C133" s="849"/>
      <c r="O133" s="424"/>
    </row>
    <row r="134" spans="1:15" s="848" customFormat="1">
      <c r="A134" s="849"/>
      <c r="B134" s="849"/>
      <c r="C134" s="849"/>
      <c r="O134" s="424"/>
    </row>
    <row r="135" spans="1:15" s="848" customFormat="1">
      <c r="A135" s="849"/>
      <c r="B135" s="849"/>
      <c r="C135" s="849"/>
      <c r="O135" s="424"/>
    </row>
    <row r="136" spans="1:15" s="848" customFormat="1">
      <c r="A136" s="849"/>
      <c r="B136" s="849"/>
      <c r="C136" s="849"/>
      <c r="O136" s="424"/>
    </row>
    <row r="137" spans="1:15" s="848" customFormat="1">
      <c r="A137" s="849"/>
      <c r="B137" s="849"/>
      <c r="C137" s="849"/>
      <c r="O137" s="424"/>
    </row>
    <row r="138" spans="1:15" s="848" customFormat="1">
      <c r="A138" s="849"/>
      <c r="B138" s="849"/>
      <c r="C138" s="849"/>
      <c r="O138" s="424"/>
    </row>
    <row r="139" spans="1:15" s="848" customFormat="1">
      <c r="A139" s="849"/>
      <c r="B139" s="849"/>
      <c r="C139" s="849"/>
      <c r="O139" s="424"/>
    </row>
    <row r="140" spans="1:15" s="848" customFormat="1">
      <c r="A140" s="849"/>
      <c r="B140" s="849"/>
      <c r="C140" s="849"/>
      <c r="O140" s="424"/>
    </row>
    <row r="141" spans="1:15" s="848" customFormat="1">
      <c r="A141" s="849"/>
      <c r="B141" s="849"/>
      <c r="C141" s="849"/>
      <c r="O141" s="424"/>
    </row>
    <row r="142" spans="1:15" s="848" customFormat="1">
      <c r="A142" s="849"/>
      <c r="B142" s="849"/>
      <c r="C142" s="849"/>
      <c r="O142" s="424"/>
    </row>
    <row r="143" spans="1:15" s="848" customFormat="1">
      <c r="A143" s="849"/>
      <c r="B143" s="849"/>
      <c r="C143" s="849"/>
      <c r="O143" s="424"/>
    </row>
    <row r="144" spans="1:15" s="848" customFormat="1">
      <c r="A144" s="849"/>
      <c r="B144" s="849"/>
      <c r="C144" s="849"/>
      <c r="O144" s="424"/>
    </row>
    <row r="145" spans="1:15" s="848" customFormat="1">
      <c r="A145" s="849"/>
      <c r="B145" s="849"/>
      <c r="C145" s="849"/>
      <c r="O145" s="424"/>
    </row>
    <row r="146" spans="1:15" s="848" customFormat="1">
      <c r="A146" s="849"/>
      <c r="B146" s="849"/>
      <c r="C146" s="849"/>
      <c r="O146" s="424"/>
    </row>
    <row r="147" spans="1:15" s="848" customFormat="1">
      <c r="A147" s="849"/>
      <c r="B147" s="849"/>
      <c r="C147" s="849"/>
      <c r="O147" s="424"/>
    </row>
    <row r="148" spans="1:15" s="848" customFormat="1">
      <c r="A148" s="849"/>
      <c r="B148" s="849"/>
      <c r="C148" s="849"/>
      <c r="O148" s="424"/>
    </row>
    <row r="149" spans="1:15" s="848" customFormat="1">
      <c r="A149" s="849"/>
      <c r="B149" s="849"/>
      <c r="C149" s="849"/>
      <c r="O149" s="424"/>
    </row>
    <row r="150" spans="1:15" s="848" customFormat="1">
      <c r="A150" s="849"/>
      <c r="B150" s="849"/>
      <c r="C150" s="849"/>
      <c r="O150" s="424"/>
    </row>
    <row r="151" spans="1:15" s="848" customFormat="1">
      <c r="A151" s="849"/>
      <c r="B151" s="849"/>
      <c r="C151" s="849"/>
      <c r="O151" s="424"/>
    </row>
    <row r="152" spans="1:15" s="848" customFormat="1">
      <c r="A152" s="849"/>
      <c r="B152" s="849"/>
      <c r="C152" s="849"/>
      <c r="O152" s="424"/>
    </row>
    <row r="153" spans="1:15" s="848" customFormat="1">
      <c r="A153" s="849"/>
      <c r="B153" s="849"/>
      <c r="C153" s="849"/>
      <c r="O153" s="424"/>
    </row>
    <row r="154" spans="1:15" s="848" customFormat="1">
      <c r="A154" s="849"/>
      <c r="B154" s="849"/>
      <c r="C154" s="849"/>
      <c r="O154" s="424"/>
    </row>
    <row r="155" spans="1:15" s="848" customFormat="1">
      <c r="A155" s="849"/>
      <c r="B155" s="849"/>
      <c r="C155" s="849"/>
      <c r="O155" s="424"/>
    </row>
    <row r="156" spans="1:15" s="848" customFormat="1">
      <c r="A156" s="849"/>
      <c r="B156" s="849"/>
      <c r="C156" s="849"/>
      <c r="O156" s="424"/>
    </row>
    <row r="157" spans="1:15" s="848" customFormat="1">
      <c r="A157" s="849"/>
      <c r="B157" s="849"/>
      <c r="C157" s="849"/>
      <c r="O157" s="424"/>
    </row>
    <row r="158" spans="1:15" s="848" customFormat="1">
      <c r="A158" s="849"/>
      <c r="B158" s="849"/>
      <c r="C158" s="849"/>
      <c r="O158" s="424"/>
    </row>
    <row r="159" spans="1:15" s="848" customFormat="1">
      <c r="A159" s="849"/>
      <c r="B159" s="849"/>
      <c r="C159" s="849"/>
      <c r="O159" s="424"/>
    </row>
    <row r="160" spans="1:15" s="848" customFormat="1">
      <c r="A160" s="849"/>
      <c r="B160" s="849"/>
      <c r="C160" s="849"/>
      <c r="O160" s="424"/>
    </row>
    <row r="161" spans="1:15" s="848" customFormat="1">
      <c r="A161" s="849"/>
      <c r="B161" s="849"/>
      <c r="C161" s="849"/>
      <c r="O161" s="424"/>
    </row>
    <row r="162" spans="1:15" s="848" customFormat="1">
      <c r="A162" s="849"/>
      <c r="B162" s="849"/>
      <c r="C162" s="849"/>
      <c r="O162" s="424"/>
    </row>
    <row r="163" spans="1:15" s="848" customFormat="1">
      <c r="A163" s="849"/>
      <c r="B163" s="849"/>
      <c r="C163" s="849"/>
      <c r="O163" s="424"/>
    </row>
    <row r="164" spans="1:15" s="848" customFormat="1">
      <c r="A164" s="849"/>
      <c r="B164" s="849"/>
      <c r="C164" s="849"/>
      <c r="O164" s="424"/>
    </row>
    <row r="165" spans="1:15" s="848" customFormat="1">
      <c r="A165" s="849"/>
      <c r="B165" s="849"/>
      <c r="C165" s="849"/>
      <c r="O165" s="424"/>
    </row>
    <row r="166" spans="1:15" s="848" customFormat="1">
      <c r="A166" s="849"/>
      <c r="B166" s="849"/>
      <c r="C166" s="849"/>
      <c r="O166" s="424"/>
    </row>
    <row r="167" spans="1:15" s="848" customFormat="1">
      <c r="A167" s="849"/>
      <c r="B167" s="849"/>
      <c r="C167" s="849"/>
      <c r="O167" s="424"/>
    </row>
    <row r="168" spans="1:15" s="848" customFormat="1">
      <c r="A168" s="849"/>
      <c r="B168" s="849"/>
      <c r="C168" s="849"/>
      <c r="O168" s="424"/>
    </row>
    <row r="169" spans="1:15" s="848" customFormat="1">
      <c r="A169" s="849"/>
      <c r="B169" s="849"/>
      <c r="C169" s="849"/>
      <c r="O169" s="424"/>
    </row>
    <row r="170" spans="1:15" s="848" customFormat="1">
      <c r="A170" s="849"/>
      <c r="B170" s="849"/>
      <c r="C170" s="849"/>
      <c r="O170" s="424"/>
    </row>
    <row r="171" spans="1:15" s="848" customFormat="1">
      <c r="A171" s="849"/>
      <c r="B171" s="849"/>
      <c r="C171" s="849"/>
      <c r="O171" s="424"/>
    </row>
    <row r="172" spans="1:15" s="848" customFormat="1">
      <c r="A172" s="849"/>
      <c r="B172" s="849"/>
      <c r="C172" s="849"/>
      <c r="O172" s="424"/>
    </row>
    <row r="173" spans="1:15" s="848" customFormat="1">
      <c r="A173" s="849"/>
      <c r="B173" s="849"/>
      <c r="C173" s="849"/>
      <c r="O173" s="424"/>
    </row>
    <row r="174" spans="1:15" s="848" customFormat="1">
      <c r="A174" s="849"/>
      <c r="B174" s="849"/>
      <c r="C174" s="849"/>
      <c r="O174" s="424"/>
    </row>
    <row r="175" spans="1:15" s="848" customFormat="1">
      <c r="A175" s="849"/>
      <c r="B175" s="849"/>
      <c r="C175" s="849"/>
      <c r="O175" s="424"/>
    </row>
    <row r="176" spans="1:15" s="848" customFormat="1">
      <c r="A176" s="849"/>
      <c r="B176" s="849"/>
      <c r="C176" s="849"/>
      <c r="O176" s="424"/>
    </row>
    <row r="177" spans="1:15" s="848" customFormat="1">
      <c r="A177" s="849"/>
      <c r="B177" s="849"/>
      <c r="C177" s="849"/>
      <c r="O177" s="424"/>
    </row>
    <row r="178" spans="1:15" s="848" customFormat="1">
      <c r="A178" s="849"/>
      <c r="B178" s="849"/>
      <c r="C178" s="849"/>
      <c r="O178" s="424"/>
    </row>
    <row r="179" spans="1:15" s="848" customFormat="1">
      <c r="A179" s="849"/>
      <c r="B179" s="849"/>
      <c r="C179" s="849"/>
      <c r="O179" s="424"/>
    </row>
    <row r="180" spans="1:15" s="848" customFormat="1">
      <c r="A180" s="849"/>
      <c r="B180" s="849"/>
      <c r="C180" s="849"/>
      <c r="O180" s="424"/>
    </row>
    <row r="181" spans="1:15" s="848" customFormat="1">
      <c r="A181" s="849"/>
      <c r="B181" s="849"/>
      <c r="C181" s="849"/>
      <c r="O181" s="424"/>
    </row>
    <row r="182" spans="1:15" s="848" customFormat="1">
      <c r="A182" s="849"/>
      <c r="B182" s="849"/>
      <c r="C182" s="849"/>
      <c r="O182" s="424"/>
    </row>
    <row r="183" spans="1:15" s="848" customFormat="1">
      <c r="A183" s="849"/>
      <c r="B183" s="849"/>
      <c r="C183" s="849"/>
      <c r="O183" s="424"/>
    </row>
    <row r="184" spans="1:15" s="848" customFormat="1">
      <c r="A184" s="849"/>
      <c r="B184" s="849"/>
      <c r="C184" s="849"/>
      <c r="O184" s="424"/>
    </row>
    <row r="185" spans="1:15" s="848" customFormat="1">
      <c r="A185" s="849"/>
      <c r="B185" s="849"/>
      <c r="C185" s="849"/>
      <c r="O185" s="424"/>
    </row>
    <row r="186" spans="1:15" s="848" customFormat="1">
      <c r="A186" s="849"/>
      <c r="B186" s="849"/>
      <c r="C186" s="849"/>
      <c r="O186" s="424"/>
    </row>
    <row r="187" spans="1:15" s="848" customFormat="1">
      <c r="A187" s="849"/>
      <c r="B187" s="849"/>
      <c r="C187" s="849"/>
      <c r="O187" s="424"/>
    </row>
    <row r="188" spans="1:15" s="848" customFormat="1">
      <c r="A188" s="849"/>
      <c r="B188" s="849"/>
      <c r="C188" s="849"/>
      <c r="O188" s="424"/>
    </row>
    <row r="189" spans="1:15" s="848" customFormat="1">
      <c r="A189" s="849"/>
      <c r="B189" s="849"/>
      <c r="C189" s="849"/>
      <c r="O189" s="424"/>
    </row>
    <row r="190" spans="1:15" s="848" customFormat="1">
      <c r="A190" s="849"/>
      <c r="B190" s="849"/>
      <c r="C190" s="849"/>
      <c r="O190" s="424"/>
    </row>
    <row r="191" spans="1:15" s="848" customFormat="1">
      <c r="A191" s="849"/>
      <c r="B191" s="849"/>
      <c r="C191" s="849"/>
      <c r="O191" s="424"/>
    </row>
    <row r="192" spans="1:15" s="848" customFormat="1">
      <c r="A192" s="849"/>
      <c r="B192" s="849"/>
      <c r="C192" s="849"/>
      <c r="O192" s="424"/>
    </row>
    <row r="193" spans="1:15" s="848" customFormat="1">
      <c r="A193" s="849"/>
      <c r="B193" s="849"/>
      <c r="C193" s="849"/>
      <c r="O193" s="424"/>
    </row>
    <row r="194" spans="1:15" s="848" customFormat="1">
      <c r="A194" s="849"/>
      <c r="B194" s="849"/>
      <c r="C194" s="849"/>
      <c r="O194" s="424"/>
    </row>
    <row r="195" spans="1:15" s="848" customFormat="1">
      <c r="A195" s="849"/>
      <c r="B195" s="849"/>
      <c r="C195" s="849"/>
      <c r="O195" s="424"/>
    </row>
    <row r="196" spans="1:15" s="848" customFormat="1">
      <c r="A196" s="849"/>
      <c r="B196" s="849"/>
      <c r="C196" s="849"/>
      <c r="O196" s="424"/>
    </row>
    <row r="197" spans="1:15" s="848" customFormat="1">
      <c r="A197" s="849"/>
      <c r="B197" s="849"/>
      <c r="C197" s="849"/>
      <c r="O197" s="424"/>
    </row>
    <row r="198" spans="1:15" s="848" customFormat="1">
      <c r="A198" s="849"/>
      <c r="B198" s="849"/>
      <c r="C198" s="849"/>
      <c r="O198" s="424"/>
    </row>
    <row r="199" spans="1:15" s="848" customFormat="1">
      <c r="A199" s="849"/>
      <c r="B199" s="849"/>
      <c r="C199" s="849"/>
      <c r="O199" s="424"/>
    </row>
    <row r="200" spans="1:15" s="848" customFormat="1">
      <c r="A200" s="849"/>
      <c r="B200" s="849"/>
      <c r="C200" s="849"/>
      <c r="O200" s="424"/>
    </row>
    <row r="201" spans="1:15" s="848" customFormat="1">
      <c r="A201" s="849"/>
      <c r="B201" s="849"/>
      <c r="C201" s="849"/>
      <c r="O201" s="424"/>
    </row>
    <row r="202" spans="1:15" s="848" customFormat="1">
      <c r="A202" s="849"/>
      <c r="B202" s="849"/>
      <c r="C202" s="849"/>
      <c r="O202" s="424"/>
    </row>
    <row r="203" spans="1:15" s="848" customFormat="1">
      <c r="A203" s="849"/>
      <c r="B203" s="849"/>
      <c r="C203" s="849"/>
      <c r="O203" s="424"/>
    </row>
    <row r="204" spans="1:15" s="848" customFormat="1">
      <c r="A204" s="849"/>
      <c r="B204" s="849"/>
      <c r="C204" s="849"/>
      <c r="O204" s="424"/>
    </row>
    <row r="205" spans="1:15" s="848" customFormat="1">
      <c r="A205" s="849"/>
      <c r="B205" s="849"/>
      <c r="C205" s="849"/>
      <c r="O205" s="424"/>
    </row>
    <row r="206" spans="1:15" s="848" customFormat="1">
      <c r="A206" s="849"/>
      <c r="B206" s="849"/>
      <c r="C206" s="849"/>
      <c r="O206" s="424"/>
    </row>
    <row r="207" spans="1:15" s="848" customFormat="1">
      <c r="A207" s="849"/>
      <c r="B207" s="849"/>
      <c r="C207" s="849"/>
      <c r="O207" s="424"/>
    </row>
    <row r="208" spans="1:15" s="848" customFormat="1">
      <c r="A208" s="849"/>
      <c r="B208" s="849"/>
      <c r="C208" s="849"/>
      <c r="O208" s="424"/>
    </row>
    <row r="209" spans="1:15" s="848" customFormat="1">
      <c r="A209" s="849"/>
      <c r="B209" s="849"/>
      <c r="C209" s="849"/>
      <c r="O209" s="424"/>
    </row>
    <row r="210" spans="1:15" s="848" customFormat="1">
      <c r="A210" s="849"/>
      <c r="B210" s="849"/>
      <c r="C210" s="849"/>
      <c r="O210" s="424"/>
    </row>
    <row r="211" spans="1:15" s="848" customFormat="1">
      <c r="A211" s="849"/>
      <c r="B211" s="849"/>
      <c r="C211" s="849"/>
      <c r="O211" s="424"/>
    </row>
    <row r="212" spans="1:15" s="848" customFormat="1">
      <c r="A212" s="849"/>
      <c r="B212" s="849"/>
      <c r="C212" s="849"/>
      <c r="O212" s="424"/>
    </row>
    <row r="213" spans="1:15" s="848" customFormat="1">
      <c r="A213" s="849"/>
      <c r="B213" s="849"/>
      <c r="C213" s="849"/>
      <c r="O213" s="424"/>
    </row>
    <row r="214" spans="1:15" s="848" customFormat="1">
      <c r="A214" s="849"/>
      <c r="B214" s="849"/>
      <c r="C214" s="849"/>
      <c r="O214" s="424"/>
    </row>
    <row r="215" spans="1:15" s="848" customFormat="1">
      <c r="A215" s="849"/>
      <c r="B215" s="849"/>
      <c r="C215" s="849"/>
      <c r="O215" s="424"/>
    </row>
    <row r="216" spans="1:15" s="848" customFormat="1">
      <c r="A216" s="849"/>
      <c r="B216" s="849"/>
      <c r="C216" s="849"/>
      <c r="O216" s="424"/>
    </row>
    <row r="217" spans="1:15" s="848" customFormat="1">
      <c r="A217" s="849"/>
      <c r="B217" s="849"/>
      <c r="C217" s="849"/>
      <c r="O217" s="424"/>
    </row>
    <row r="218" spans="1:15" s="848" customFormat="1">
      <c r="A218" s="849"/>
      <c r="B218" s="849"/>
      <c r="C218" s="849"/>
      <c r="O218" s="424"/>
    </row>
    <row r="219" spans="1:15" s="848" customFormat="1">
      <c r="A219" s="849"/>
      <c r="B219" s="849"/>
      <c r="C219" s="849"/>
      <c r="O219" s="424"/>
    </row>
    <row r="220" spans="1:15" s="848" customFormat="1">
      <c r="A220" s="849"/>
      <c r="B220" s="849"/>
      <c r="C220" s="849"/>
      <c r="O220" s="424"/>
    </row>
    <row r="221" spans="1:15" s="848" customFormat="1">
      <c r="A221" s="849"/>
      <c r="B221" s="849"/>
      <c r="C221" s="849"/>
      <c r="O221" s="424"/>
    </row>
    <row r="222" spans="1:15" s="848" customFormat="1">
      <c r="A222" s="849"/>
      <c r="B222" s="849"/>
      <c r="C222" s="849"/>
      <c r="O222" s="424"/>
    </row>
    <row r="223" spans="1:15" s="848" customFormat="1">
      <c r="A223" s="849"/>
      <c r="B223" s="849"/>
      <c r="C223" s="849"/>
      <c r="O223" s="424"/>
    </row>
    <row r="224" spans="1:15" s="848" customFormat="1">
      <c r="A224" s="849"/>
      <c r="B224" s="849"/>
      <c r="C224" s="849"/>
      <c r="O224" s="424"/>
    </row>
    <row r="225" spans="1:15" s="848" customFormat="1">
      <c r="A225" s="849"/>
      <c r="B225" s="849"/>
      <c r="C225" s="849"/>
      <c r="O225" s="424"/>
    </row>
    <row r="226" spans="1:15" s="848" customFormat="1">
      <c r="A226" s="849"/>
      <c r="B226" s="849"/>
      <c r="C226" s="849"/>
      <c r="O226" s="424"/>
    </row>
    <row r="227" spans="1:15" s="848" customFormat="1">
      <c r="A227" s="849"/>
      <c r="B227" s="849"/>
      <c r="C227" s="849"/>
      <c r="O227" s="424"/>
    </row>
    <row r="228" spans="1:15" s="848" customFormat="1">
      <c r="A228" s="849"/>
      <c r="B228" s="849"/>
      <c r="C228" s="849"/>
      <c r="O228" s="424"/>
    </row>
    <row r="229" spans="1:15" s="848" customFormat="1">
      <c r="A229" s="849"/>
      <c r="B229" s="849"/>
      <c r="C229" s="849"/>
      <c r="O229" s="424"/>
    </row>
    <row r="230" spans="1:15" s="848" customFormat="1">
      <c r="A230" s="849"/>
      <c r="B230" s="849"/>
      <c r="C230" s="849"/>
      <c r="O230" s="424"/>
    </row>
    <row r="231" spans="1:15" s="848" customFormat="1">
      <c r="A231" s="849"/>
      <c r="B231" s="849"/>
      <c r="C231" s="849"/>
      <c r="O231" s="424"/>
    </row>
    <row r="232" spans="1:15" s="848" customFormat="1">
      <c r="A232" s="849"/>
      <c r="B232" s="849"/>
      <c r="C232" s="849"/>
      <c r="O232" s="424"/>
    </row>
    <row r="233" spans="1:15" s="848" customFormat="1">
      <c r="A233" s="849"/>
      <c r="B233" s="849"/>
      <c r="C233" s="849"/>
      <c r="O233" s="424"/>
    </row>
    <row r="234" spans="1:15" s="848" customFormat="1">
      <c r="A234" s="849"/>
      <c r="B234" s="849"/>
      <c r="C234" s="849"/>
      <c r="O234" s="424"/>
    </row>
    <row r="235" spans="1:15" s="848" customFormat="1">
      <c r="A235" s="849"/>
      <c r="B235" s="849"/>
      <c r="C235" s="849"/>
      <c r="O235" s="424"/>
    </row>
    <row r="236" spans="1:15" s="848" customFormat="1">
      <c r="A236" s="849"/>
      <c r="B236" s="849"/>
      <c r="C236" s="849"/>
      <c r="O236" s="424"/>
    </row>
    <row r="237" spans="1:15" s="848" customFormat="1">
      <c r="A237" s="849"/>
      <c r="B237" s="849"/>
      <c r="C237" s="849"/>
      <c r="O237" s="424"/>
    </row>
    <row r="238" spans="1:15" s="848" customFormat="1">
      <c r="A238" s="849"/>
      <c r="B238" s="849"/>
      <c r="C238" s="849"/>
      <c r="O238" s="424"/>
    </row>
    <row r="239" spans="1:15" s="848" customFormat="1">
      <c r="A239" s="849"/>
      <c r="B239" s="849"/>
      <c r="C239" s="849"/>
      <c r="O239" s="424"/>
    </row>
    <row r="240" spans="1:15" s="848" customFormat="1">
      <c r="A240" s="849"/>
      <c r="B240" s="849"/>
      <c r="C240" s="849"/>
      <c r="O240" s="424"/>
    </row>
    <row r="241" spans="1:15" s="848" customFormat="1">
      <c r="A241" s="849"/>
      <c r="B241" s="849"/>
      <c r="C241" s="849"/>
      <c r="O241" s="424"/>
    </row>
    <row r="242" spans="1:15" s="848" customFormat="1">
      <c r="A242" s="849"/>
      <c r="B242" s="849"/>
      <c r="C242" s="849"/>
      <c r="O242" s="424"/>
    </row>
    <row r="243" spans="1:15" s="848" customFormat="1">
      <c r="A243" s="849"/>
      <c r="B243" s="849"/>
      <c r="C243" s="849"/>
      <c r="O243" s="424"/>
    </row>
    <row r="244" spans="1:15" s="848" customFormat="1">
      <c r="A244" s="849"/>
      <c r="B244" s="849"/>
      <c r="C244" s="849"/>
      <c r="O244" s="424"/>
    </row>
    <row r="245" spans="1:15" s="848" customFormat="1">
      <c r="A245" s="849"/>
      <c r="B245" s="849"/>
      <c r="C245" s="849"/>
      <c r="O245" s="424"/>
    </row>
    <row r="246" spans="1:15" s="848" customFormat="1">
      <c r="A246" s="849"/>
      <c r="B246" s="849"/>
      <c r="C246" s="849"/>
      <c r="O246" s="424"/>
    </row>
    <row r="247" spans="1:15" s="848" customFormat="1">
      <c r="A247" s="849"/>
      <c r="B247" s="849"/>
      <c r="C247" s="849"/>
      <c r="O247" s="424"/>
    </row>
    <row r="248" spans="1:15" s="848" customFormat="1">
      <c r="A248" s="849"/>
      <c r="B248" s="849"/>
      <c r="C248" s="849"/>
      <c r="O248" s="424"/>
    </row>
    <row r="249" spans="1:15" s="848" customFormat="1">
      <c r="A249" s="849"/>
      <c r="B249" s="849"/>
      <c r="C249" s="849"/>
      <c r="O249" s="424"/>
    </row>
    <row r="250" spans="1:15" s="848" customFormat="1">
      <c r="A250" s="849"/>
      <c r="B250" s="849"/>
      <c r="C250" s="849"/>
      <c r="O250" s="424"/>
    </row>
    <row r="251" spans="1:15" s="848" customFormat="1">
      <c r="A251" s="849"/>
      <c r="B251" s="849"/>
      <c r="C251" s="849"/>
      <c r="O251" s="424"/>
    </row>
    <row r="252" spans="1:15" s="848" customFormat="1">
      <c r="A252" s="849"/>
      <c r="B252" s="849"/>
      <c r="C252" s="849"/>
      <c r="O252" s="424"/>
    </row>
    <row r="253" spans="1:15" s="848" customFormat="1">
      <c r="A253" s="849"/>
      <c r="B253" s="849"/>
      <c r="C253" s="849"/>
      <c r="O253" s="424"/>
    </row>
    <row r="254" spans="1:15" s="848" customFormat="1">
      <c r="A254" s="849"/>
      <c r="B254" s="849"/>
      <c r="C254" s="849"/>
      <c r="O254" s="424"/>
    </row>
    <row r="255" spans="1:15" s="848" customFormat="1">
      <c r="A255" s="849"/>
      <c r="B255" s="849"/>
      <c r="C255" s="849"/>
      <c r="O255" s="424"/>
    </row>
    <row r="256" spans="1:15" s="848" customFormat="1">
      <c r="A256" s="849"/>
      <c r="B256" s="849"/>
      <c r="C256" s="849"/>
      <c r="O256" s="424"/>
    </row>
    <row r="257" spans="1:15" s="848" customFormat="1">
      <c r="A257" s="849"/>
      <c r="B257" s="849"/>
      <c r="C257" s="849"/>
      <c r="O257" s="424"/>
    </row>
    <row r="258" spans="1:15" s="848" customFormat="1">
      <c r="A258" s="849"/>
      <c r="B258" s="849"/>
      <c r="C258" s="849"/>
      <c r="O258" s="424"/>
    </row>
    <row r="259" spans="1:15" s="848" customFormat="1">
      <c r="A259" s="849"/>
      <c r="B259" s="849"/>
      <c r="C259" s="849"/>
      <c r="O259" s="424"/>
    </row>
    <row r="260" spans="1:15" s="848" customFormat="1">
      <c r="A260" s="849"/>
      <c r="B260" s="849"/>
      <c r="C260" s="849"/>
      <c r="O260" s="424"/>
    </row>
    <row r="261" spans="1:15" s="848" customFormat="1">
      <c r="A261" s="849"/>
      <c r="B261" s="849"/>
      <c r="C261" s="849"/>
      <c r="O261" s="424"/>
    </row>
    <row r="262" spans="1:15" s="848" customFormat="1">
      <c r="A262" s="849"/>
      <c r="B262" s="849"/>
      <c r="C262" s="849"/>
      <c r="O262" s="424"/>
    </row>
    <row r="263" spans="1:15" s="848" customFormat="1">
      <c r="A263" s="849"/>
      <c r="B263" s="849"/>
      <c r="C263" s="849"/>
      <c r="O263" s="424"/>
    </row>
    <row r="264" spans="1:15" s="848" customFormat="1">
      <c r="A264" s="849"/>
      <c r="B264" s="849"/>
      <c r="C264" s="849"/>
      <c r="O264" s="424"/>
    </row>
    <row r="265" spans="1:15" s="848" customFormat="1">
      <c r="A265" s="849"/>
      <c r="B265" s="849"/>
      <c r="C265" s="849"/>
      <c r="O265" s="424"/>
    </row>
    <row r="266" spans="1:15" s="848" customFormat="1">
      <c r="A266" s="849"/>
      <c r="B266" s="849"/>
      <c r="C266" s="849"/>
      <c r="O266" s="424"/>
    </row>
    <row r="267" spans="1:15" s="848" customFormat="1">
      <c r="A267" s="849"/>
      <c r="B267" s="849"/>
      <c r="C267" s="849"/>
      <c r="O267" s="424"/>
    </row>
    <row r="268" spans="1:15" s="848" customFormat="1">
      <c r="A268" s="849"/>
      <c r="B268" s="849"/>
      <c r="C268" s="849"/>
      <c r="O268" s="424"/>
    </row>
    <row r="269" spans="1:15" s="848" customFormat="1">
      <c r="A269" s="849"/>
      <c r="B269" s="849"/>
      <c r="C269" s="849"/>
      <c r="O269" s="424"/>
    </row>
    <row r="270" spans="1:15" s="848" customFormat="1">
      <c r="A270" s="849"/>
      <c r="B270" s="849"/>
      <c r="C270" s="849"/>
      <c r="O270" s="424"/>
    </row>
    <row r="271" spans="1:15" s="848" customFormat="1">
      <c r="A271" s="849"/>
      <c r="B271" s="849"/>
      <c r="C271" s="849"/>
      <c r="O271" s="424"/>
    </row>
    <row r="272" spans="1:15" s="848" customFormat="1">
      <c r="A272" s="849"/>
      <c r="B272" s="849"/>
      <c r="C272" s="849"/>
      <c r="O272" s="424"/>
    </row>
    <row r="273" spans="1:15" s="848" customFormat="1">
      <c r="A273" s="849"/>
      <c r="B273" s="849"/>
      <c r="C273" s="849"/>
      <c r="O273" s="424"/>
    </row>
    <row r="274" spans="1:15" s="848" customFormat="1">
      <c r="A274" s="849"/>
      <c r="B274" s="849"/>
      <c r="C274" s="849"/>
      <c r="O274" s="424"/>
    </row>
    <row r="275" spans="1:15" s="848" customFormat="1">
      <c r="A275" s="849"/>
      <c r="B275" s="849"/>
      <c r="C275" s="849"/>
      <c r="O275" s="424"/>
    </row>
    <row r="276" spans="1:15" s="848" customFormat="1">
      <c r="A276" s="849"/>
      <c r="B276" s="849"/>
      <c r="C276" s="849"/>
      <c r="O276" s="424"/>
    </row>
    <row r="277" spans="1:15" s="848" customFormat="1">
      <c r="A277" s="849"/>
      <c r="B277" s="849"/>
      <c r="C277" s="849"/>
      <c r="O277" s="424"/>
    </row>
    <row r="278" spans="1:15" s="848" customFormat="1">
      <c r="A278" s="849"/>
      <c r="B278" s="849"/>
      <c r="C278" s="849"/>
      <c r="O278" s="424"/>
    </row>
    <row r="279" spans="1:15" s="848" customFormat="1">
      <c r="A279" s="849"/>
      <c r="B279" s="849"/>
      <c r="C279" s="849"/>
      <c r="O279" s="424"/>
    </row>
    <row r="280" spans="1:15" s="848" customFormat="1">
      <c r="A280" s="849"/>
      <c r="B280" s="849"/>
      <c r="C280" s="849"/>
      <c r="O280" s="424"/>
    </row>
    <row r="281" spans="1:15" s="848" customFormat="1">
      <c r="A281" s="849"/>
      <c r="B281" s="849"/>
      <c r="C281" s="849"/>
      <c r="O281" s="424"/>
    </row>
    <row r="282" spans="1:15" s="848" customFormat="1">
      <c r="A282" s="849"/>
      <c r="B282" s="849"/>
      <c r="C282" s="849"/>
      <c r="O282" s="424"/>
    </row>
    <row r="283" spans="1:15" s="848" customFormat="1">
      <c r="A283" s="849"/>
      <c r="B283" s="849"/>
      <c r="C283" s="849"/>
      <c r="O283" s="424"/>
    </row>
    <row r="284" spans="1:15" s="848" customFormat="1">
      <c r="A284" s="849"/>
      <c r="B284" s="849"/>
      <c r="C284" s="849"/>
      <c r="O284" s="424"/>
    </row>
    <row r="285" spans="1:15" s="848" customFormat="1">
      <c r="A285" s="849"/>
      <c r="B285" s="849"/>
      <c r="C285" s="849"/>
      <c r="O285" s="424"/>
    </row>
    <row r="286" spans="1:15" s="848" customFormat="1">
      <c r="A286" s="849"/>
      <c r="B286" s="849"/>
      <c r="C286" s="849"/>
      <c r="O286" s="424"/>
    </row>
    <row r="287" spans="1:15" s="848" customFormat="1">
      <c r="A287" s="849"/>
      <c r="B287" s="849"/>
      <c r="C287" s="849"/>
      <c r="O287" s="424"/>
    </row>
    <row r="288" spans="1:15" s="848" customFormat="1">
      <c r="A288" s="849"/>
      <c r="B288" s="849"/>
      <c r="C288" s="849"/>
      <c r="O288" s="424"/>
    </row>
    <row r="289" spans="1:15" s="848" customFormat="1">
      <c r="A289" s="849"/>
      <c r="B289" s="849"/>
      <c r="C289" s="849"/>
      <c r="O289" s="424"/>
    </row>
    <row r="290" spans="1:15" s="848" customFormat="1">
      <c r="A290" s="849"/>
      <c r="B290" s="849"/>
      <c r="C290" s="849"/>
      <c r="O290" s="424"/>
    </row>
    <row r="291" spans="1:15" s="848" customFormat="1">
      <c r="A291" s="849"/>
      <c r="B291" s="849"/>
      <c r="C291" s="849"/>
      <c r="O291" s="424"/>
    </row>
    <row r="292" spans="1:15" s="848" customFormat="1">
      <c r="A292" s="849"/>
      <c r="B292" s="849"/>
      <c r="C292" s="849"/>
      <c r="O292" s="424"/>
    </row>
    <row r="293" spans="1:15" s="848" customFormat="1">
      <c r="A293" s="849"/>
      <c r="B293" s="849"/>
      <c r="C293" s="849"/>
      <c r="O293" s="424"/>
    </row>
    <row r="294" spans="1:15" s="848" customFormat="1">
      <c r="A294" s="849"/>
      <c r="B294" s="849"/>
      <c r="C294" s="849"/>
      <c r="O294" s="424"/>
    </row>
    <row r="295" spans="1:15" s="848" customFormat="1">
      <c r="A295" s="849"/>
      <c r="B295" s="849"/>
      <c r="C295" s="849"/>
      <c r="O295" s="424"/>
    </row>
    <row r="296" spans="1:15" s="848" customFormat="1">
      <c r="A296" s="849"/>
      <c r="B296" s="849"/>
      <c r="C296" s="849"/>
      <c r="O296" s="424"/>
    </row>
    <row r="297" spans="1:15" s="848" customFormat="1">
      <c r="A297" s="849"/>
      <c r="B297" s="849"/>
      <c r="C297" s="849"/>
      <c r="O297" s="424"/>
    </row>
    <row r="298" spans="1:15" s="848" customFormat="1">
      <c r="A298" s="849"/>
      <c r="B298" s="849"/>
      <c r="C298" s="849"/>
      <c r="O298" s="424"/>
    </row>
    <row r="299" spans="1:15" s="848" customFormat="1">
      <c r="A299" s="849"/>
      <c r="B299" s="849"/>
      <c r="C299" s="849"/>
      <c r="O299" s="424"/>
    </row>
    <row r="300" spans="1:15" s="848" customFormat="1">
      <c r="A300" s="849"/>
      <c r="B300" s="849"/>
      <c r="C300" s="849"/>
      <c r="O300" s="424"/>
    </row>
    <row r="301" spans="1:15" s="848" customFormat="1">
      <c r="A301" s="849"/>
      <c r="B301" s="849"/>
      <c r="C301" s="849"/>
      <c r="O301" s="424"/>
    </row>
    <row r="302" spans="1:15" s="848" customFormat="1">
      <c r="A302" s="849"/>
      <c r="B302" s="849"/>
      <c r="C302" s="849"/>
      <c r="O302" s="424"/>
    </row>
    <row r="303" spans="1:15" s="848" customFormat="1">
      <c r="A303" s="849"/>
      <c r="B303" s="849"/>
      <c r="C303" s="849"/>
      <c r="O303" s="424"/>
    </row>
    <row r="304" spans="1:15" s="848" customFormat="1">
      <c r="A304" s="849"/>
      <c r="B304" s="849"/>
      <c r="C304" s="849"/>
      <c r="O304" s="424"/>
    </row>
    <row r="305" spans="1:15" s="848" customFormat="1">
      <c r="A305" s="849"/>
      <c r="B305" s="849"/>
      <c r="C305" s="849"/>
      <c r="O305" s="424"/>
    </row>
    <row r="306" spans="1:15" s="848" customFormat="1">
      <c r="A306" s="849"/>
      <c r="B306" s="849"/>
      <c r="C306" s="849"/>
      <c r="O306" s="424"/>
    </row>
    <row r="307" spans="1:15" s="848" customFormat="1">
      <c r="A307" s="849"/>
      <c r="B307" s="849"/>
      <c r="C307" s="849"/>
      <c r="O307" s="424"/>
    </row>
    <row r="308" spans="1:15" s="848" customFormat="1">
      <c r="A308" s="849"/>
      <c r="B308" s="849"/>
      <c r="C308" s="849"/>
      <c r="O308" s="424"/>
    </row>
    <row r="309" spans="1:15" s="848" customFormat="1">
      <c r="A309" s="849"/>
      <c r="B309" s="849"/>
      <c r="C309" s="849"/>
      <c r="O309" s="424"/>
    </row>
    <row r="310" spans="1:15" s="848" customFormat="1">
      <c r="A310" s="849"/>
      <c r="B310" s="849"/>
      <c r="C310" s="849"/>
      <c r="O310" s="424"/>
    </row>
    <row r="311" spans="1:15" s="848" customFormat="1">
      <c r="A311" s="849"/>
      <c r="B311" s="849"/>
      <c r="C311" s="849"/>
      <c r="O311" s="424"/>
    </row>
    <row r="312" spans="1:15" s="848" customFormat="1">
      <c r="A312" s="849"/>
      <c r="B312" s="849"/>
      <c r="C312" s="849"/>
      <c r="O312" s="424"/>
    </row>
    <row r="313" spans="1:15" s="848" customFormat="1">
      <c r="A313" s="849"/>
      <c r="B313" s="849"/>
      <c r="C313" s="849"/>
      <c r="O313" s="424"/>
    </row>
    <row r="314" spans="1:15" s="848" customFormat="1">
      <c r="A314" s="849"/>
      <c r="B314" s="849"/>
      <c r="C314" s="849"/>
      <c r="O314" s="424"/>
    </row>
    <row r="315" spans="1:15" s="848" customFormat="1">
      <c r="A315" s="849"/>
      <c r="B315" s="849"/>
      <c r="C315" s="849"/>
      <c r="O315" s="424"/>
    </row>
    <row r="316" spans="1:15" s="848" customFormat="1">
      <c r="A316" s="849"/>
      <c r="B316" s="849"/>
      <c r="C316" s="849"/>
      <c r="O316" s="424"/>
    </row>
    <row r="317" spans="1:15" s="848" customFormat="1">
      <c r="A317" s="849"/>
      <c r="B317" s="849"/>
      <c r="C317" s="849"/>
      <c r="O317" s="424"/>
    </row>
    <row r="318" spans="1:15" s="848" customFormat="1">
      <c r="A318" s="849"/>
      <c r="B318" s="849"/>
      <c r="C318" s="849"/>
      <c r="O318" s="424"/>
    </row>
    <row r="319" spans="1:15" s="848" customFormat="1">
      <c r="A319" s="849"/>
      <c r="B319" s="849"/>
      <c r="C319" s="849"/>
      <c r="O319" s="424"/>
    </row>
    <row r="320" spans="1:15" s="848" customFormat="1">
      <c r="A320" s="849"/>
      <c r="B320" s="849"/>
      <c r="C320" s="849"/>
      <c r="O320" s="424"/>
    </row>
    <row r="321" spans="1:15" s="848" customFormat="1">
      <c r="A321" s="849"/>
      <c r="B321" s="849"/>
      <c r="C321" s="849"/>
      <c r="O321" s="424"/>
    </row>
    <row r="322" spans="1:15" s="848" customFormat="1">
      <c r="A322" s="849"/>
      <c r="B322" s="849"/>
      <c r="C322" s="849"/>
      <c r="O322" s="424"/>
    </row>
    <row r="323" spans="1:15" s="848" customFormat="1">
      <c r="A323" s="849"/>
      <c r="B323" s="849"/>
      <c r="C323" s="849"/>
      <c r="O323" s="424"/>
    </row>
    <row r="324" spans="1:15" s="848" customFormat="1">
      <c r="A324" s="849"/>
      <c r="B324" s="849"/>
      <c r="C324" s="849"/>
      <c r="O324" s="424"/>
    </row>
    <row r="325" spans="1:15" s="848" customFormat="1">
      <c r="A325" s="849"/>
      <c r="B325" s="849"/>
      <c r="C325" s="849"/>
      <c r="O325" s="424"/>
    </row>
    <row r="326" spans="1:15" s="848" customFormat="1">
      <c r="A326" s="849"/>
      <c r="B326" s="849"/>
      <c r="C326" s="849"/>
      <c r="O326" s="424"/>
    </row>
    <row r="327" spans="1:15" s="848" customFormat="1">
      <c r="A327" s="849"/>
      <c r="B327" s="849"/>
      <c r="C327" s="849"/>
      <c r="O327" s="424"/>
    </row>
    <row r="328" spans="1:15" s="848" customFormat="1">
      <c r="A328" s="849"/>
      <c r="B328" s="849"/>
      <c r="C328" s="849"/>
      <c r="O328" s="424"/>
    </row>
    <row r="329" spans="1:15" s="848" customFormat="1">
      <c r="A329" s="849"/>
      <c r="B329" s="849"/>
      <c r="C329" s="849"/>
      <c r="O329" s="424"/>
    </row>
    <row r="330" spans="1:15" s="848" customFormat="1">
      <c r="A330" s="849"/>
      <c r="B330" s="849"/>
      <c r="C330" s="849"/>
      <c r="O330" s="424"/>
    </row>
    <row r="331" spans="1:15" s="848" customFormat="1">
      <c r="A331" s="849"/>
      <c r="B331" s="849"/>
      <c r="C331" s="849"/>
      <c r="O331" s="424"/>
    </row>
    <row r="332" spans="1:15" s="848" customFormat="1">
      <c r="A332" s="849"/>
      <c r="B332" s="849"/>
      <c r="C332" s="849"/>
      <c r="O332" s="424"/>
    </row>
    <row r="333" spans="1:15" s="848" customFormat="1">
      <c r="A333" s="849"/>
      <c r="B333" s="849"/>
      <c r="C333" s="849"/>
      <c r="O333" s="424"/>
    </row>
    <row r="334" spans="1:15" s="848" customFormat="1">
      <c r="A334" s="849"/>
      <c r="B334" s="849"/>
      <c r="C334" s="849"/>
      <c r="O334" s="424"/>
    </row>
    <row r="335" spans="1:15" s="848" customFormat="1">
      <c r="A335" s="849"/>
      <c r="B335" s="849"/>
      <c r="C335" s="849"/>
      <c r="O335" s="424"/>
    </row>
    <row r="336" spans="1:15" s="848" customFormat="1">
      <c r="A336" s="849"/>
      <c r="B336" s="849"/>
      <c r="C336" s="849"/>
      <c r="O336" s="424"/>
    </row>
    <row r="337" spans="1:15" s="848" customFormat="1">
      <c r="A337" s="849"/>
      <c r="B337" s="849"/>
      <c r="C337" s="849"/>
      <c r="O337" s="424"/>
    </row>
    <row r="338" spans="1:15" s="848" customFormat="1">
      <c r="A338" s="849"/>
      <c r="B338" s="849"/>
      <c r="C338" s="849"/>
      <c r="O338" s="424"/>
    </row>
    <row r="339" spans="1:15" s="848" customFormat="1">
      <c r="A339" s="849"/>
      <c r="B339" s="849"/>
      <c r="C339" s="849"/>
      <c r="O339" s="424"/>
    </row>
    <row r="340" spans="1:15" s="848" customFormat="1">
      <c r="A340" s="849"/>
      <c r="B340" s="849"/>
      <c r="C340" s="849"/>
      <c r="O340" s="424"/>
    </row>
    <row r="341" spans="1:15" s="848" customFormat="1">
      <c r="A341" s="849"/>
      <c r="B341" s="849"/>
      <c r="C341" s="849"/>
      <c r="O341" s="424"/>
    </row>
    <row r="342" spans="1:15" s="848" customFormat="1">
      <c r="A342" s="849"/>
      <c r="B342" s="849"/>
      <c r="C342" s="849"/>
      <c r="O342" s="424"/>
    </row>
    <row r="343" spans="1:15" s="848" customFormat="1">
      <c r="A343" s="849"/>
      <c r="B343" s="849"/>
      <c r="C343" s="849"/>
      <c r="O343" s="424"/>
    </row>
    <row r="344" spans="1:15" s="848" customFormat="1">
      <c r="A344" s="849"/>
      <c r="B344" s="849"/>
      <c r="C344" s="849"/>
      <c r="O344" s="424"/>
    </row>
    <row r="345" spans="1:15" s="848" customFormat="1">
      <c r="A345" s="849"/>
      <c r="B345" s="849"/>
      <c r="C345" s="849"/>
      <c r="O345" s="424"/>
    </row>
    <row r="346" spans="1:15" s="848" customFormat="1">
      <c r="A346" s="849"/>
      <c r="B346" s="849"/>
      <c r="C346" s="849"/>
      <c r="O346" s="424"/>
    </row>
    <row r="347" spans="1:15" s="848" customFormat="1">
      <c r="A347" s="849"/>
      <c r="B347" s="849"/>
      <c r="C347" s="849"/>
      <c r="O347" s="424"/>
    </row>
    <row r="348" spans="1:15" s="848" customFormat="1">
      <c r="A348" s="849"/>
      <c r="B348" s="849"/>
      <c r="C348" s="849"/>
      <c r="O348" s="424"/>
    </row>
    <row r="349" spans="1:15" s="848" customFormat="1">
      <c r="A349" s="849"/>
      <c r="B349" s="849"/>
      <c r="C349" s="849"/>
      <c r="O349" s="424"/>
    </row>
    <row r="350" spans="1:15" s="848" customFormat="1">
      <c r="A350" s="849"/>
      <c r="B350" s="849"/>
      <c r="C350" s="849"/>
      <c r="O350" s="424"/>
    </row>
    <row r="351" spans="1:15" s="848" customFormat="1">
      <c r="A351" s="849"/>
      <c r="B351" s="849"/>
      <c r="C351" s="849"/>
      <c r="O351" s="424"/>
    </row>
    <row r="352" spans="1:15" s="848" customFormat="1">
      <c r="A352" s="849"/>
      <c r="B352" s="849"/>
      <c r="C352" s="849"/>
      <c r="O352" s="424"/>
    </row>
    <row r="353" spans="1:15" s="848" customFormat="1">
      <c r="A353" s="849"/>
      <c r="B353" s="849"/>
      <c r="C353" s="849"/>
      <c r="O353" s="424"/>
    </row>
    <row r="354" spans="1:15" s="848" customFormat="1">
      <c r="A354" s="849"/>
      <c r="B354" s="849"/>
      <c r="C354" s="849"/>
      <c r="O354" s="424"/>
    </row>
    <row r="355" spans="1:15" s="848" customFormat="1">
      <c r="A355" s="849"/>
      <c r="B355" s="849"/>
      <c r="C355" s="849"/>
      <c r="O355" s="424"/>
    </row>
    <row r="356" spans="1:15" s="848" customFormat="1">
      <c r="A356" s="849"/>
      <c r="B356" s="849"/>
      <c r="C356" s="849"/>
      <c r="O356" s="424"/>
    </row>
    <row r="357" spans="1:15" s="848" customFormat="1">
      <c r="A357" s="849"/>
      <c r="B357" s="849"/>
      <c r="C357" s="849"/>
      <c r="O357" s="424"/>
    </row>
    <row r="358" spans="1:15" s="848" customFormat="1">
      <c r="A358" s="849"/>
      <c r="B358" s="849"/>
      <c r="C358" s="849"/>
      <c r="O358" s="424"/>
    </row>
    <row r="359" spans="1:15" s="848" customFormat="1">
      <c r="A359" s="849"/>
      <c r="B359" s="849"/>
      <c r="C359" s="849"/>
      <c r="O359" s="424"/>
    </row>
    <row r="360" spans="1:15" s="848" customFormat="1">
      <c r="A360" s="849"/>
      <c r="B360" s="849"/>
      <c r="C360" s="849"/>
      <c r="O360" s="424"/>
    </row>
    <row r="361" spans="1:15" s="848" customFormat="1">
      <c r="A361" s="849"/>
      <c r="B361" s="849"/>
      <c r="C361" s="849"/>
      <c r="O361" s="424"/>
    </row>
    <row r="362" spans="1:15" s="848" customFormat="1">
      <c r="A362" s="849"/>
      <c r="B362" s="849"/>
      <c r="C362" s="849"/>
      <c r="O362" s="424"/>
    </row>
    <row r="363" spans="1:15" s="848" customFormat="1">
      <c r="A363" s="849"/>
      <c r="B363" s="849"/>
      <c r="C363" s="849"/>
      <c r="O363" s="424"/>
    </row>
    <row r="364" spans="1:15" s="848" customFormat="1">
      <c r="A364" s="849"/>
      <c r="B364" s="849"/>
      <c r="C364" s="849"/>
      <c r="O364" s="424"/>
    </row>
    <row r="365" spans="1:15" s="848" customFormat="1">
      <c r="A365" s="849"/>
      <c r="B365" s="849"/>
      <c r="C365" s="849"/>
      <c r="O365" s="424"/>
    </row>
    <row r="366" spans="1:15" s="848" customFormat="1">
      <c r="A366" s="849"/>
      <c r="B366" s="849"/>
      <c r="C366" s="849"/>
      <c r="O366" s="424"/>
    </row>
    <row r="367" spans="1:15" s="848" customFormat="1">
      <c r="A367" s="849"/>
      <c r="B367" s="849"/>
      <c r="C367" s="849"/>
      <c r="O367" s="424"/>
    </row>
    <row r="368" spans="1:15" s="848" customFormat="1">
      <c r="A368" s="849"/>
      <c r="B368" s="849"/>
      <c r="C368" s="849"/>
      <c r="O368" s="424"/>
    </row>
    <row r="369" spans="1:15" s="848" customFormat="1">
      <c r="A369" s="849"/>
      <c r="B369" s="849"/>
      <c r="C369" s="849"/>
      <c r="O369" s="424"/>
    </row>
    <row r="370" spans="1:15" s="848" customFormat="1">
      <c r="A370" s="849"/>
      <c r="B370" s="849"/>
      <c r="C370" s="849"/>
      <c r="O370" s="424"/>
    </row>
    <row r="371" spans="1:15" s="848" customFormat="1">
      <c r="A371" s="849"/>
      <c r="B371" s="849"/>
      <c r="C371" s="849"/>
      <c r="O371" s="424"/>
    </row>
    <row r="372" spans="1:15" s="848" customFormat="1">
      <c r="A372" s="849"/>
      <c r="B372" s="849"/>
      <c r="C372" s="849"/>
      <c r="O372" s="424"/>
    </row>
    <row r="373" spans="1:15" s="848" customFormat="1">
      <c r="A373" s="849"/>
      <c r="B373" s="849"/>
      <c r="C373" s="849"/>
      <c r="O373" s="424"/>
    </row>
    <row r="374" spans="1:15" s="848" customFormat="1">
      <c r="A374" s="849"/>
      <c r="B374" s="849"/>
      <c r="C374" s="849"/>
      <c r="O374" s="424"/>
    </row>
    <row r="375" spans="1:15" s="848" customFormat="1">
      <c r="A375" s="849"/>
      <c r="B375" s="849"/>
      <c r="C375" s="849"/>
      <c r="O375" s="424"/>
    </row>
    <row r="376" spans="1:15" s="848" customFormat="1">
      <c r="A376" s="849"/>
      <c r="B376" s="849"/>
      <c r="C376" s="849"/>
      <c r="O376" s="424"/>
    </row>
    <row r="377" spans="1:15" s="848" customFormat="1">
      <c r="A377" s="849"/>
      <c r="B377" s="849"/>
      <c r="C377" s="849"/>
      <c r="O377" s="424"/>
    </row>
    <row r="378" spans="1:15" s="848" customFormat="1">
      <c r="A378" s="849"/>
      <c r="B378" s="849"/>
      <c r="C378" s="849"/>
      <c r="O378" s="424"/>
    </row>
    <row r="379" spans="1:15" s="848" customFormat="1">
      <c r="A379" s="849"/>
      <c r="B379" s="849"/>
      <c r="C379" s="849"/>
      <c r="O379" s="424"/>
    </row>
    <row r="380" spans="1:15" s="848" customFormat="1">
      <c r="A380" s="849"/>
      <c r="B380" s="849"/>
      <c r="C380" s="849"/>
      <c r="O380" s="424"/>
    </row>
    <row r="381" spans="1:15" s="848" customFormat="1">
      <c r="A381" s="849"/>
      <c r="B381" s="849"/>
      <c r="C381" s="849"/>
      <c r="O381" s="424"/>
    </row>
    <row r="382" spans="1:15" s="848" customFormat="1">
      <c r="A382" s="849"/>
      <c r="B382" s="849"/>
      <c r="C382" s="849"/>
      <c r="O382" s="424"/>
    </row>
    <row r="383" spans="1:15" s="848" customFormat="1">
      <c r="A383" s="849"/>
      <c r="B383" s="849"/>
      <c r="C383" s="849"/>
      <c r="O383" s="424"/>
    </row>
    <row r="384" spans="1:15" s="848" customFormat="1">
      <c r="A384" s="849"/>
      <c r="B384" s="849"/>
      <c r="C384" s="849"/>
      <c r="O384" s="424"/>
    </row>
    <row r="385" spans="1:15" s="848" customFormat="1">
      <c r="A385" s="849"/>
      <c r="B385" s="849"/>
      <c r="C385" s="849"/>
      <c r="O385" s="424"/>
    </row>
    <row r="386" spans="1:15" s="848" customFormat="1">
      <c r="A386" s="849"/>
      <c r="B386" s="849"/>
      <c r="C386" s="849"/>
      <c r="O386" s="424"/>
    </row>
    <row r="387" spans="1:15" s="848" customFormat="1">
      <c r="A387" s="849"/>
      <c r="B387" s="849"/>
      <c r="C387" s="849"/>
      <c r="O387" s="424"/>
    </row>
    <row r="388" spans="1:15" s="848" customFormat="1">
      <c r="A388" s="849"/>
      <c r="B388" s="849"/>
      <c r="C388" s="849"/>
      <c r="O388" s="424"/>
    </row>
    <row r="389" spans="1:15" s="848" customFormat="1">
      <c r="A389" s="849"/>
      <c r="B389" s="849"/>
      <c r="C389" s="849"/>
      <c r="O389" s="424"/>
    </row>
    <row r="390" spans="1:15" s="848" customFormat="1">
      <c r="A390" s="849"/>
      <c r="B390" s="849"/>
      <c r="C390" s="849"/>
      <c r="O390" s="424"/>
    </row>
    <row r="391" spans="1:15" s="848" customFormat="1">
      <c r="A391" s="849"/>
      <c r="B391" s="849"/>
      <c r="C391" s="849"/>
      <c r="O391" s="424"/>
    </row>
    <row r="392" spans="1:15" s="848" customFormat="1">
      <c r="A392" s="849"/>
      <c r="B392" s="849"/>
      <c r="C392" s="849"/>
      <c r="O392" s="424"/>
    </row>
    <row r="393" spans="1:15" s="848" customFormat="1">
      <c r="A393" s="849"/>
      <c r="B393" s="849"/>
      <c r="C393" s="849"/>
      <c r="O393" s="424"/>
    </row>
    <row r="394" spans="1:15" s="848" customFormat="1">
      <c r="A394" s="849"/>
      <c r="B394" s="849"/>
      <c r="C394" s="849"/>
      <c r="O394" s="424"/>
    </row>
    <row r="395" spans="1:15" s="848" customFormat="1">
      <c r="A395" s="849"/>
      <c r="B395" s="849"/>
      <c r="C395" s="849"/>
      <c r="O395" s="424"/>
    </row>
    <row r="396" spans="1:15" s="848" customFormat="1">
      <c r="A396" s="849"/>
      <c r="B396" s="849"/>
      <c r="C396" s="849"/>
      <c r="O396" s="424"/>
    </row>
    <row r="397" spans="1:15" s="848" customFormat="1">
      <c r="A397" s="849"/>
      <c r="B397" s="849"/>
      <c r="C397" s="849"/>
      <c r="O397" s="424"/>
    </row>
    <row r="398" spans="1:15" s="848" customFormat="1">
      <c r="A398" s="849"/>
      <c r="B398" s="849"/>
      <c r="C398" s="849"/>
      <c r="O398" s="424"/>
    </row>
    <row r="399" spans="1:15" s="848" customFormat="1">
      <c r="A399" s="849"/>
      <c r="B399" s="849"/>
      <c r="C399" s="849"/>
      <c r="O399" s="424"/>
    </row>
    <row r="400" spans="1:15" s="848" customFormat="1">
      <c r="A400" s="849"/>
      <c r="B400" s="849"/>
      <c r="C400" s="849"/>
      <c r="O400" s="424"/>
    </row>
    <row r="401" spans="1:15" s="848" customFormat="1">
      <c r="A401" s="849"/>
      <c r="B401" s="849"/>
      <c r="C401" s="849"/>
      <c r="O401" s="424"/>
    </row>
    <row r="402" spans="1:15" s="848" customFormat="1">
      <c r="A402" s="849"/>
      <c r="B402" s="849"/>
      <c r="C402" s="849"/>
      <c r="O402" s="424"/>
    </row>
    <row r="403" spans="1:15" s="848" customFormat="1">
      <c r="A403" s="849"/>
      <c r="B403" s="849"/>
      <c r="C403" s="849"/>
      <c r="O403" s="424"/>
    </row>
    <row r="404" spans="1:15" s="848" customFormat="1">
      <c r="A404" s="849"/>
      <c r="B404" s="849"/>
      <c r="C404" s="849"/>
      <c r="O404" s="424"/>
    </row>
    <row r="405" spans="1:15" s="848" customFormat="1">
      <c r="A405" s="849"/>
      <c r="B405" s="849"/>
      <c r="C405" s="849"/>
      <c r="O405" s="424"/>
    </row>
    <row r="406" spans="1:15" s="848" customFormat="1">
      <c r="A406" s="849"/>
      <c r="B406" s="849"/>
      <c r="C406" s="849"/>
      <c r="O406" s="424"/>
    </row>
    <row r="407" spans="1:15" s="848" customFormat="1">
      <c r="A407" s="849"/>
      <c r="B407" s="849"/>
      <c r="C407" s="849"/>
      <c r="O407" s="424"/>
    </row>
    <row r="408" spans="1:15" s="848" customFormat="1">
      <c r="A408" s="849"/>
      <c r="B408" s="849"/>
      <c r="C408" s="849"/>
      <c r="O408" s="424"/>
    </row>
    <row r="409" spans="1:15" s="848" customFormat="1">
      <c r="A409" s="849"/>
      <c r="B409" s="849"/>
      <c r="C409" s="849"/>
      <c r="O409" s="424"/>
    </row>
    <row r="410" spans="1:15" s="848" customFormat="1">
      <c r="A410" s="849"/>
      <c r="B410" s="849"/>
      <c r="C410" s="849"/>
      <c r="O410" s="424"/>
    </row>
    <row r="411" spans="1:15" s="848" customFormat="1">
      <c r="A411" s="849"/>
      <c r="B411" s="849"/>
      <c r="C411" s="849"/>
      <c r="O411" s="424"/>
    </row>
    <row r="412" spans="1:15" s="848" customFormat="1">
      <c r="A412" s="849"/>
      <c r="B412" s="849"/>
      <c r="C412" s="849"/>
      <c r="O412" s="424"/>
    </row>
    <row r="413" spans="1:15" s="848" customFormat="1">
      <c r="A413" s="849"/>
      <c r="B413" s="849"/>
      <c r="C413" s="849"/>
      <c r="O413" s="424"/>
    </row>
    <row r="414" spans="1:15" s="848" customFormat="1">
      <c r="A414" s="849"/>
      <c r="B414" s="849"/>
      <c r="C414" s="849"/>
      <c r="O414" s="424"/>
    </row>
    <row r="415" spans="1:15" s="848" customFormat="1">
      <c r="A415" s="849"/>
      <c r="B415" s="849"/>
      <c r="C415" s="849"/>
      <c r="O415" s="424"/>
    </row>
    <row r="416" spans="1:15" s="848" customFormat="1">
      <c r="A416" s="849"/>
      <c r="B416" s="849"/>
      <c r="C416" s="849"/>
      <c r="O416" s="424"/>
    </row>
    <row r="417" spans="1:15" s="848" customFormat="1">
      <c r="A417" s="849"/>
      <c r="B417" s="849"/>
      <c r="C417" s="849"/>
      <c r="O417" s="424"/>
    </row>
    <row r="418" spans="1:15" s="848" customFormat="1">
      <c r="A418" s="849"/>
      <c r="B418" s="849"/>
      <c r="C418" s="849"/>
      <c r="O418" s="424"/>
    </row>
    <row r="419" spans="1:15" s="848" customFormat="1">
      <c r="A419" s="849"/>
      <c r="B419" s="849"/>
      <c r="C419" s="849"/>
      <c r="O419" s="424"/>
    </row>
    <row r="420" spans="1:15" s="848" customFormat="1">
      <c r="A420" s="849"/>
      <c r="B420" s="849"/>
      <c r="C420" s="849"/>
      <c r="O420" s="424"/>
    </row>
    <row r="421" spans="1:15" s="848" customFormat="1">
      <c r="A421" s="849"/>
      <c r="B421" s="849"/>
      <c r="C421" s="849"/>
      <c r="O421" s="424"/>
    </row>
    <row r="422" spans="1:15" s="848" customFormat="1">
      <c r="A422" s="849"/>
      <c r="B422" s="849"/>
      <c r="C422" s="849"/>
      <c r="O422" s="424"/>
    </row>
    <row r="423" spans="1:15" s="848" customFormat="1">
      <c r="A423" s="849"/>
      <c r="B423" s="849"/>
      <c r="C423" s="849"/>
      <c r="O423" s="424"/>
    </row>
    <row r="424" spans="1:15" s="848" customFormat="1">
      <c r="A424" s="849"/>
      <c r="B424" s="849"/>
      <c r="C424" s="849"/>
      <c r="O424" s="424"/>
    </row>
    <row r="425" spans="1:15" s="848" customFormat="1">
      <c r="A425" s="849"/>
      <c r="B425" s="849"/>
      <c r="C425" s="849"/>
      <c r="O425" s="424"/>
    </row>
    <row r="426" spans="1:15" s="848" customFormat="1">
      <c r="A426" s="849"/>
      <c r="B426" s="849"/>
      <c r="C426" s="849"/>
      <c r="O426" s="424"/>
    </row>
    <row r="427" spans="1:15" s="848" customFormat="1">
      <c r="A427" s="849"/>
      <c r="B427" s="849"/>
      <c r="C427" s="849"/>
      <c r="O427" s="424"/>
    </row>
    <row r="428" spans="1:15" s="848" customFormat="1">
      <c r="A428" s="849"/>
      <c r="B428" s="849"/>
      <c r="C428" s="849"/>
      <c r="O428" s="424"/>
    </row>
    <row r="429" spans="1:15" s="848" customFormat="1">
      <c r="A429" s="849"/>
      <c r="B429" s="849"/>
      <c r="C429" s="849"/>
      <c r="O429" s="424"/>
    </row>
    <row r="430" spans="1:15" s="848" customFormat="1">
      <c r="A430" s="849"/>
      <c r="B430" s="849"/>
      <c r="C430" s="849"/>
      <c r="O430" s="424"/>
    </row>
    <row r="431" spans="1:15" s="848" customFormat="1">
      <c r="A431" s="849"/>
      <c r="B431" s="849"/>
      <c r="C431" s="849"/>
      <c r="O431" s="424"/>
    </row>
    <row r="432" spans="1:15" s="848" customFormat="1">
      <c r="A432" s="849"/>
      <c r="B432" s="849"/>
      <c r="C432" s="849"/>
      <c r="O432" s="424"/>
    </row>
    <row r="433" spans="1:15" s="848" customFormat="1">
      <c r="A433" s="849"/>
      <c r="B433" s="849"/>
      <c r="C433" s="849"/>
      <c r="O433" s="424"/>
    </row>
    <row r="434" spans="1:15" s="848" customFormat="1">
      <c r="A434" s="849"/>
      <c r="B434" s="849"/>
      <c r="C434" s="849"/>
      <c r="O434" s="424"/>
    </row>
    <row r="435" spans="1:15" s="848" customFormat="1">
      <c r="A435" s="849"/>
      <c r="B435" s="849"/>
      <c r="C435" s="849"/>
      <c r="O435" s="424"/>
    </row>
    <row r="436" spans="1:15" s="848" customFormat="1">
      <c r="A436" s="849"/>
      <c r="B436" s="849"/>
      <c r="C436" s="849"/>
      <c r="O436" s="424"/>
    </row>
    <row r="437" spans="1:15" s="848" customFormat="1">
      <c r="A437" s="849"/>
      <c r="B437" s="849"/>
      <c r="C437" s="849"/>
      <c r="O437" s="424"/>
    </row>
    <row r="438" spans="1:15" s="848" customFormat="1">
      <c r="A438" s="849"/>
      <c r="B438" s="849"/>
      <c r="C438" s="849"/>
      <c r="O438" s="424"/>
    </row>
    <row r="439" spans="1:15" s="848" customFormat="1">
      <c r="A439" s="849"/>
      <c r="B439" s="849"/>
      <c r="C439" s="849"/>
      <c r="O439" s="424"/>
    </row>
    <row r="440" spans="1:15" s="848" customFormat="1">
      <c r="A440" s="849"/>
      <c r="B440" s="849"/>
      <c r="C440" s="849"/>
      <c r="O440" s="424"/>
    </row>
    <row r="441" spans="1:15" s="848" customFormat="1">
      <c r="A441" s="849"/>
      <c r="B441" s="849"/>
      <c r="C441" s="849"/>
      <c r="O441" s="424"/>
    </row>
    <row r="442" spans="1:15" s="848" customFormat="1">
      <c r="A442" s="849"/>
      <c r="B442" s="849"/>
      <c r="C442" s="849"/>
      <c r="O442" s="424"/>
    </row>
    <row r="443" spans="1:15" s="848" customFormat="1">
      <c r="A443" s="849"/>
      <c r="B443" s="849"/>
      <c r="C443" s="849"/>
      <c r="O443" s="424"/>
    </row>
    <row r="444" spans="1:15" s="848" customFormat="1">
      <c r="A444" s="849"/>
      <c r="B444" s="849"/>
      <c r="C444" s="849"/>
      <c r="O444" s="424"/>
    </row>
    <row r="445" spans="1:15" s="848" customFormat="1">
      <c r="A445" s="849"/>
      <c r="B445" s="849"/>
      <c r="C445" s="849"/>
      <c r="O445" s="424"/>
    </row>
    <row r="446" spans="1:15" s="848" customFormat="1">
      <c r="A446" s="849"/>
      <c r="B446" s="849"/>
      <c r="C446" s="849"/>
      <c r="O446" s="424"/>
    </row>
    <row r="447" spans="1:15" s="848" customFormat="1">
      <c r="A447" s="849"/>
      <c r="B447" s="849"/>
      <c r="C447" s="849"/>
      <c r="O447" s="424"/>
    </row>
    <row r="448" spans="1:15" s="848" customFormat="1">
      <c r="A448" s="849"/>
      <c r="B448" s="849"/>
      <c r="C448" s="849"/>
      <c r="O448" s="424"/>
    </row>
    <row r="449" spans="1:15" s="848" customFormat="1">
      <c r="A449" s="849"/>
      <c r="B449" s="849"/>
      <c r="C449" s="849"/>
      <c r="O449" s="424"/>
    </row>
    <row r="450" spans="1:15" s="848" customFormat="1">
      <c r="A450" s="849"/>
      <c r="B450" s="849"/>
      <c r="C450" s="849"/>
      <c r="O450" s="424"/>
    </row>
    <row r="451" spans="1:15" s="848" customFormat="1">
      <c r="A451" s="849"/>
      <c r="B451" s="849"/>
      <c r="C451" s="849"/>
      <c r="O451" s="424"/>
    </row>
    <row r="452" spans="1:15" s="848" customFormat="1">
      <c r="A452" s="849"/>
      <c r="B452" s="849"/>
      <c r="C452" s="849"/>
      <c r="O452" s="424"/>
    </row>
    <row r="453" spans="1:15" s="848" customFormat="1">
      <c r="A453" s="849"/>
      <c r="B453" s="849"/>
      <c r="C453" s="849"/>
      <c r="O453" s="424"/>
    </row>
    <row r="454" spans="1:15" s="848" customFormat="1">
      <c r="A454" s="849"/>
      <c r="B454" s="849"/>
      <c r="C454" s="849"/>
      <c r="O454" s="424"/>
    </row>
    <row r="455" spans="1:15" s="848" customFormat="1">
      <c r="A455" s="849"/>
      <c r="B455" s="849"/>
      <c r="C455" s="849"/>
      <c r="O455" s="424"/>
    </row>
    <row r="456" spans="1:15" s="848" customFormat="1">
      <c r="A456" s="849"/>
      <c r="B456" s="849"/>
      <c r="C456" s="849"/>
      <c r="O456" s="424"/>
    </row>
    <row r="457" spans="1:15" s="848" customFormat="1">
      <c r="A457" s="849"/>
      <c r="B457" s="849"/>
      <c r="C457" s="849"/>
      <c r="O457" s="424"/>
    </row>
    <row r="458" spans="1:15" s="848" customFormat="1">
      <c r="A458" s="849"/>
      <c r="B458" s="849"/>
      <c r="C458" s="849"/>
      <c r="O458" s="424"/>
    </row>
    <row r="459" spans="1:15" s="848" customFormat="1">
      <c r="A459" s="849"/>
      <c r="B459" s="849"/>
      <c r="C459" s="849"/>
      <c r="O459" s="424"/>
    </row>
    <row r="460" spans="1:15" s="848" customFormat="1">
      <c r="A460" s="849"/>
      <c r="B460" s="849"/>
      <c r="C460" s="849"/>
      <c r="O460" s="424"/>
    </row>
    <row r="461" spans="1:15" s="848" customFormat="1">
      <c r="A461" s="849"/>
      <c r="B461" s="849"/>
      <c r="C461" s="849"/>
      <c r="O461" s="424"/>
    </row>
    <row r="462" spans="1:15" s="848" customFormat="1">
      <c r="A462" s="849"/>
      <c r="B462" s="849"/>
      <c r="C462" s="849"/>
      <c r="O462" s="424"/>
    </row>
    <row r="463" spans="1:15" s="848" customFormat="1">
      <c r="A463" s="849"/>
      <c r="B463" s="849"/>
      <c r="C463" s="849"/>
      <c r="O463" s="424"/>
    </row>
    <row r="464" spans="1:15" s="848" customFormat="1">
      <c r="A464" s="849"/>
      <c r="B464" s="849"/>
      <c r="C464" s="849"/>
      <c r="O464" s="424"/>
    </row>
    <row r="465" spans="1:15" s="848" customFormat="1">
      <c r="A465" s="849"/>
      <c r="B465" s="849"/>
      <c r="C465" s="849"/>
      <c r="O465" s="424"/>
    </row>
    <row r="466" spans="1:15" s="848" customFormat="1">
      <c r="A466" s="849"/>
      <c r="B466" s="849"/>
      <c r="C466" s="849"/>
      <c r="O466" s="424"/>
    </row>
    <row r="467" spans="1:15" s="848" customFormat="1">
      <c r="A467" s="849"/>
      <c r="B467" s="849"/>
      <c r="C467" s="849"/>
      <c r="O467" s="424"/>
    </row>
    <row r="468" spans="1:15" s="848" customFormat="1">
      <c r="A468" s="849"/>
      <c r="B468" s="849"/>
      <c r="C468" s="849"/>
      <c r="O468" s="424"/>
    </row>
    <row r="469" spans="1:15" s="848" customFormat="1">
      <c r="A469" s="849"/>
      <c r="B469" s="849"/>
      <c r="C469" s="849"/>
      <c r="O469" s="424"/>
    </row>
    <row r="470" spans="1:15" s="848" customFormat="1">
      <c r="A470" s="849"/>
      <c r="B470" s="849"/>
      <c r="C470" s="849"/>
      <c r="O470" s="424"/>
    </row>
    <row r="471" spans="1:15" s="848" customFormat="1">
      <c r="A471" s="849"/>
      <c r="B471" s="849"/>
      <c r="C471" s="849"/>
      <c r="O471" s="424"/>
    </row>
    <row r="472" spans="1:15" s="848" customFormat="1">
      <c r="A472" s="849"/>
      <c r="B472" s="849"/>
      <c r="C472" s="849"/>
      <c r="O472" s="424"/>
    </row>
    <row r="473" spans="1:15" s="848" customFormat="1">
      <c r="A473" s="849"/>
      <c r="B473" s="849"/>
      <c r="C473" s="849"/>
      <c r="O473" s="424"/>
    </row>
    <row r="474" spans="1:15" s="848" customFormat="1">
      <c r="A474" s="849"/>
      <c r="B474" s="849"/>
      <c r="C474" s="849"/>
      <c r="O474" s="424"/>
    </row>
    <row r="475" spans="1:15" s="848" customFormat="1">
      <c r="A475" s="849"/>
      <c r="B475" s="849"/>
      <c r="C475" s="849"/>
      <c r="O475" s="424"/>
    </row>
    <row r="476" spans="1:15" s="848" customFormat="1">
      <c r="A476" s="849"/>
      <c r="B476" s="849"/>
      <c r="C476" s="849"/>
      <c r="O476" s="424"/>
    </row>
    <row r="477" spans="1:15" s="848" customFormat="1">
      <c r="A477" s="849"/>
      <c r="B477" s="849"/>
      <c r="C477" s="849"/>
      <c r="O477" s="424"/>
    </row>
    <row r="478" spans="1:15" s="848" customFormat="1">
      <c r="A478" s="849"/>
      <c r="B478" s="849"/>
      <c r="C478" s="849"/>
      <c r="O478" s="424"/>
    </row>
    <row r="479" spans="1:15" s="848" customFormat="1">
      <c r="A479" s="849"/>
      <c r="B479" s="849"/>
      <c r="C479" s="849"/>
      <c r="O479" s="424"/>
    </row>
    <row r="480" spans="1:15" s="848" customFormat="1">
      <c r="A480" s="849"/>
      <c r="B480" s="849"/>
      <c r="C480" s="849"/>
      <c r="O480" s="424"/>
    </row>
    <row r="481" spans="1:15" s="848" customFormat="1">
      <c r="A481" s="849"/>
      <c r="B481" s="849"/>
      <c r="C481" s="849"/>
      <c r="O481" s="424"/>
    </row>
    <row r="482" spans="1:15" s="848" customFormat="1">
      <c r="A482" s="849"/>
      <c r="B482" s="849"/>
      <c r="C482" s="849"/>
      <c r="O482" s="424"/>
    </row>
    <row r="483" spans="1:15" s="848" customFormat="1">
      <c r="A483" s="849"/>
      <c r="B483" s="849"/>
      <c r="C483" s="849"/>
      <c r="O483" s="424"/>
    </row>
    <row r="484" spans="1:15" s="848" customFormat="1">
      <c r="A484" s="849"/>
      <c r="B484" s="849"/>
      <c r="C484" s="849"/>
      <c r="O484" s="424"/>
    </row>
    <row r="485" spans="1:15" s="848" customFormat="1">
      <c r="A485" s="849"/>
      <c r="B485" s="849"/>
      <c r="C485" s="849"/>
      <c r="O485" s="424"/>
    </row>
    <row r="486" spans="1:15" s="848" customFormat="1">
      <c r="A486" s="849"/>
      <c r="B486" s="849"/>
      <c r="C486" s="849"/>
      <c r="O486" s="424"/>
    </row>
    <row r="487" spans="1:15" s="848" customFormat="1">
      <c r="A487" s="849"/>
      <c r="B487" s="849"/>
      <c r="C487" s="849"/>
      <c r="O487" s="424"/>
    </row>
    <row r="488" spans="1:15" s="848" customFormat="1">
      <c r="A488" s="849"/>
      <c r="B488" s="849"/>
      <c r="C488" s="849"/>
      <c r="O488" s="424"/>
    </row>
    <row r="489" spans="1:15" s="848" customFormat="1">
      <c r="A489" s="849"/>
      <c r="B489" s="849"/>
      <c r="C489" s="849"/>
      <c r="O489" s="424"/>
    </row>
    <row r="490" spans="1:15" s="848" customFormat="1">
      <c r="A490" s="849"/>
      <c r="B490" s="849"/>
      <c r="C490" s="849"/>
      <c r="O490" s="424"/>
    </row>
    <row r="491" spans="1:15" s="848" customFormat="1">
      <c r="A491" s="849"/>
      <c r="B491" s="849"/>
      <c r="C491" s="849"/>
      <c r="O491" s="424"/>
    </row>
    <row r="492" spans="1:15" s="848" customFormat="1">
      <c r="A492" s="849"/>
      <c r="B492" s="849"/>
      <c r="C492" s="849"/>
      <c r="O492" s="424"/>
    </row>
    <row r="493" spans="1:15" s="848" customFormat="1">
      <c r="A493" s="849"/>
      <c r="B493" s="849"/>
      <c r="C493" s="849"/>
      <c r="O493" s="424"/>
    </row>
    <row r="494" spans="1:15" s="848" customFormat="1">
      <c r="A494" s="849"/>
      <c r="B494" s="849"/>
      <c r="C494" s="849"/>
      <c r="O494" s="424"/>
    </row>
    <row r="495" spans="1:15" s="848" customFormat="1">
      <c r="A495" s="849"/>
      <c r="B495" s="849"/>
      <c r="C495" s="849"/>
      <c r="O495" s="424"/>
    </row>
    <row r="496" spans="1:15" s="848" customFormat="1">
      <c r="A496" s="849"/>
      <c r="B496" s="849"/>
      <c r="C496" s="849"/>
      <c r="O496" s="424"/>
    </row>
    <row r="497" spans="1:15" s="848" customFormat="1">
      <c r="A497" s="849"/>
      <c r="B497" s="849"/>
      <c r="C497" s="849"/>
      <c r="O497" s="424"/>
    </row>
    <row r="498" spans="1:15" s="848" customFormat="1">
      <c r="A498" s="849"/>
      <c r="B498" s="849"/>
      <c r="C498" s="849"/>
      <c r="O498" s="424"/>
    </row>
    <row r="499" spans="1:15" s="848" customFormat="1">
      <c r="A499" s="849"/>
      <c r="B499" s="849"/>
      <c r="C499" s="849"/>
      <c r="O499" s="424"/>
    </row>
    <row r="500" spans="1:15" s="848" customFormat="1">
      <c r="A500" s="849"/>
      <c r="B500" s="849"/>
      <c r="C500" s="849"/>
      <c r="O500" s="424"/>
    </row>
    <row r="501" spans="1:15" s="848" customFormat="1">
      <c r="A501" s="849"/>
      <c r="B501" s="849"/>
      <c r="C501" s="849"/>
      <c r="O501" s="424"/>
    </row>
    <row r="502" spans="1:15" s="848" customFormat="1">
      <c r="A502" s="849"/>
      <c r="B502" s="849"/>
      <c r="C502" s="849"/>
      <c r="O502" s="424"/>
    </row>
    <row r="503" spans="1:15" s="848" customFormat="1">
      <c r="A503" s="849"/>
      <c r="B503" s="849"/>
      <c r="C503" s="849"/>
      <c r="O503" s="424"/>
    </row>
    <row r="504" spans="1:15" s="848" customFormat="1">
      <c r="A504" s="849"/>
      <c r="B504" s="849"/>
      <c r="C504" s="849"/>
      <c r="O504" s="424"/>
    </row>
    <row r="505" spans="1:15" s="848" customFormat="1">
      <c r="A505" s="849"/>
      <c r="B505" s="849"/>
      <c r="C505" s="849"/>
      <c r="O505" s="424"/>
    </row>
    <row r="506" spans="1:15" s="848" customFormat="1">
      <c r="A506" s="849"/>
      <c r="B506" s="849"/>
      <c r="C506" s="849"/>
      <c r="O506" s="424"/>
    </row>
    <row r="507" spans="1:15" s="848" customFormat="1">
      <c r="A507" s="849"/>
      <c r="B507" s="849"/>
      <c r="C507" s="849"/>
      <c r="O507" s="424"/>
    </row>
    <row r="508" spans="1:15" s="848" customFormat="1">
      <c r="A508" s="849"/>
      <c r="B508" s="849"/>
      <c r="C508" s="849"/>
      <c r="O508" s="424"/>
    </row>
    <row r="509" spans="1:15" s="848" customFormat="1">
      <c r="A509" s="849"/>
      <c r="B509" s="849"/>
      <c r="C509" s="849"/>
      <c r="O509" s="424"/>
    </row>
    <row r="510" spans="1:15" s="848" customFormat="1">
      <c r="A510" s="849"/>
      <c r="B510" s="849"/>
      <c r="C510" s="849"/>
      <c r="O510" s="424"/>
    </row>
    <row r="511" spans="1:15" s="848" customFormat="1">
      <c r="A511" s="849"/>
      <c r="B511" s="849"/>
      <c r="C511" s="849"/>
      <c r="O511" s="424"/>
    </row>
    <row r="512" spans="1:15" s="848" customFormat="1">
      <c r="A512" s="849"/>
      <c r="B512" s="849"/>
      <c r="C512" s="849"/>
      <c r="O512" s="424"/>
    </row>
    <row r="513" spans="1:15" s="848" customFormat="1">
      <c r="A513" s="849"/>
      <c r="B513" s="849"/>
      <c r="C513" s="849"/>
      <c r="O513" s="424"/>
    </row>
    <row r="514" spans="1:15" s="848" customFormat="1">
      <c r="A514" s="849"/>
      <c r="B514" s="849"/>
      <c r="C514" s="849"/>
      <c r="O514" s="424"/>
    </row>
    <row r="515" spans="1:15" s="848" customFormat="1">
      <c r="A515" s="849"/>
      <c r="B515" s="849"/>
      <c r="C515" s="849"/>
      <c r="O515" s="424"/>
    </row>
    <row r="516" spans="1:15" s="848" customFormat="1">
      <c r="A516" s="849"/>
      <c r="B516" s="849"/>
      <c r="C516" s="849"/>
      <c r="O516" s="424"/>
    </row>
    <row r="517" spans="1:15" s="848" customFormat="1">
      <c r="A517" s="849"/>
      <c r="B517" s="849"/>
      <c r="C517" s="849"/>
      <c r="O517" s="424"/>
    </row>
    <row r="518" spans="1:15" s="848" customFormat="1">
      <c r="A518" s="849"/>
      <c r="B518" s="849"/>
      <c r="C518" s="849"/>
      <c r="O518" s="424"/>
    </row>
    <row r="519" spans="1:15" s="848" customFormat="1">
      <c r="A519" s="849"/>
      <c r="B519" s="849"/>
      <c r="C519" s="849"/>
      <c r="O519" s="424"/>
    </row>
    <row r="520" spans="1:15" s="848" customFormat="1">
      <c r="A520" s="849"/>
      <c r="B520" s="849"/>
      <c r="C520" s="849"/>
      <c r="O520" s="424"/>
    </row>
    <row r="521" spans="1:15" s="848" customFormat="1">
      <c r="A521" s="849"/>
      <c r="B521" s="849"/>
      <c r="C521" s="849"/>
      <c r="O521" s="424"/>
    </row>
    <row r="522" spans="1:15" s="848" customFormat="1">
      <c r="A522" s="849"/>
      <c r="B522" s="849"/>
      <c r="C522" s="849"/>
      <c r="O522" s="424"/>
    </row>
    <row r="523" spans="1:15" s="848" customFormat="1">
      <c r="A523" s="849"/>
      <c r="B523" s="849"/>
      <c r="C523" s="849"/>
      <c r="O523" s="424"/>
    </row>
    <row r="524" spans="1:15" s="848" customFormat="1">
      <c r="A524" s="849"/>
      <c r="B524" s="849"/>
      <c r="C524" s="849"/>
      <c r="O524" s="424"/>
    </row>
    <row r="525" spans="1:15" s="848" customFormat="1">
      <c r="A525" s="849"/>
      <c r="B525" s="849"/>
      <c r="C525" s="849"/>
      <c r="O525" s="424"/>
    </row>
    <row r="526" spans="1:15" s="848" customFormat="1">
      <c r="A526" s="849"/>
      <c r="B526" s="849"/>
      <c r="C526" s="849"/>
      <c r="O526" s="424"/>
    </row>
    <row r="527" spans="1:15" s="848" customFormat="1">
      <c r="A527" s="849"/>
      <c r="B527" s="849"/>
      <c r="C527" s="849"/>
      <c r="O527" s="424"/>
    </row>
    <row r="528" spans="1:15" s="848" customFormat="1">
      <c r="A528" s="849"/>
      <c r="B528" s="849"/>
      <c r="C528" s="849"/>
      <c r="O528" s="424"/>
    </row>
    <row r="529" spans="1:15" s="848" customFormat="1">
      <c r="A529" s="849"/>
      <c r="B529" s="849"/>
      <c r="C529" s="849"/>
      <c r="O529" s="424"/>
    </row>
    <row r="530" spans="1:15" s="848" customFormat="1">
      <c r="A530" s="849"/>
      <c r="B530" s="849"/>
      <c r="C530" s="849"/>
      <c r="O530" s="424"/>
    </row>
    <row r="531" spans="1:15" s="848" customFormat="1">
      <c r="A531" s="849"/>
      <c r="B531" s="849"/>
      <c r="C531" s="849"/>
      <c r="O531" s="424"/>
    </row>
    <row r="532" spans="1:15" s="848" customFormat="1">
      <c r="A532" s="849"/>
      <c r="B532" s="849"/>
      <c r="C532" s="849"/>
      <c r="O532" s="424"/>
    </row>
    <row r="533" spans="1:15" s="848" customFormat="1">
      <c r="A533" s="849"/>
      <c r="B533" s="849"/>
      <c r="C533" s="849"/>
      <c r="O533" s="424"/>
    </row>
    <row r="534" spans="1:15" s="848" customFormat="1">
      <c r="A534" s="849"/>
      <c r="B534" s="849"/>
      <c r="C534" s="849"/>
      <c r="O534" s="424"/>
    </row>
    <row r="535" spans="1:15" s="848" customFormat="1">
      <c r="A535" s="849"/>
      <c r="B535" s="849"/>
      <c r="C535" s="849"/>
      <c r="O535" s="424"/>
    </row>
    <row r="536" spans="1:15" s="848" customFormat="1">
      <c r="A536" s="849"/>
      <c r="B536" s="849"/>
      <c r="C536" s="849"/>
      <c r="O536" s="424"/>
    </row>
    <row r="537" spans="1:15" s="848" customFormat="1">
      <c r="A537" s="849"/>
      <c r="B537" s="849"/>
      <c r="C537" s="849"/>
      <c r="O537" s="424"/>
    </row>
    <row r="538" spans="1:15" s="848" customFormat="1">
      <c r="A538" s="849"/>
      <c r="B538" s="849"/>
      <c r="C538" s="849"/>
      <c r="O538" s="424"/>
    </row>
    <row r="539" spans="1:15" s="848" customFormat="1">
      <c r="A539" s="849"/>
      <c r="B539" s="849"/>
      <c r="C539" s="849"/>
      <c r="O539" s="424"/>
    </row>
    <row r="540" spans="1:15" s="848" customFormat="1">
      <c r="A540" s="849"/>
      <c r="B540" s="849"/>
      <c r="C540" s="849"/>
      <c r="O540" s="424"/>
    </row>
    <row r="541" spans="1:15" s="848" customFormat="1">
      <c r="A541" s="849"/>
      <c r="B541" s="849"/>
      <c r="C541" s="849"/>
      <c r="O541" s="424"/>
    </row>
    <row r="542" spans="1:15" s="848" customFormat="1">
      <c r="A542" s="849"/>
      <c r="B542" s="849"/>
      <c r="C542" s="849"/>
      <c r="O542" s="424"/>
    </row>
    <row r="543" spans="1:15" s="848" customFormat="1">
      <c r="A543" s="849"/>
      <c r="B543" s="849"/>
      <c r="C543" s="849"/>
      <c r="O543" s="424"/>
    </row>
    <row r="544" spans="1:15" s="848" customFormat="1">
      <c r="A544" s="849"/>
      <c r="B544" s="849"/>
      <c r="C544" s="849"/>
      <c r="O544" s="424"/>
    </row>
    <row r="545" spans="1:15" s="848" customFormat="1">
      <c r="A545" s="849"/>
      <c r="B545" s="849"/>
      <c r="C545" s="849"/>
      <c r="O545" s="424"/>
    </row>
    <row r="546" spans="1:15" s="848" customFormat="1">
      <c r="A546" s="849"/>
      <c r="B546" s="849"/>
      <c r="C546" s="849"/>
      <c r="O546" s="424"/>
    </row>
    <row r="547" spans="1:15" s="848" customFormat="1">
      <c r="A547" s="849"/>
      <c r="B547" s="849"/>
      <c r="C547" s="849"/>
      <c r="O547" s="424"/>
    </row>
    <row r="548" spans="1:15" s="848" customFormat="1">
      <c r="A548" s="849"/>
      <c r="B548" s="849"/>
      <c r="C548" s="849"/>
      <c r="O548" s="424"/>
    </row>
    <row r="549" spans="1:15" s="848" customFormat="1">
      <c r="A549" s="849"/>
      <c r="B549" s="849"/>
      <c r="C549" s="849"/>
      <c r="O549" s="424"/>
    </row>
    <row r="550" spans="1:15" s="848" customFormat="1">
      <c r="A550" s="849"/>
      <c r="B550" s="849"/>
      <c r="C550" s="849"/>
      <c r="O550" s="424"/>
    </row>
    <row r="551" spans="1:15" s="848" customFormat="1">
      <c r="A551" s="849"/>
      <c r="B551" s="849"/>
      <c r="C551" s="849"/>
      <c r="O551" s="424"/>
    </row>
    <row r="552" spans="1:15" s="848" customFormat="1">
      <c r="A552" s="849"/>
      <c r="B552" s="849"/>
      <c r="C552" s="849"/>
      <c r="O552" s="424"/>
    </row>
    <row r="553" spans="1:15" s="848" customFormat="1">
      <c r="A553" s="849"/>
      <c r="B553" s="849"/>
      <c r="C553" s="849"/>
      <c r="O553" s="424"/>
    </row>
    <row r="554" spans="1:15" s="848" customFormat="1">
      <c r="A554" s="849"/>
      <c r="B554" s="849"/>
      <c r="C554" s="849"/>
      <c r="O554" s="424"/>
    </row>
    <row r="555" spans="1:15" s="848" customFormat="1">
      <c r="A555" s="849"/>
      <c r="B555" s="849"/>
      <c r="C555" s="849"/>
      <c r="O555" s="424"/>
    </row>
    <row r="556" spans="1:15" s="848" customFormat="1">
      <c r="A556" s="849"/>
      <c r="B556" s="849"/>
      <c r="C556" s="849"/>
      <c r="O556" s="424"/>
    </row>
    <row r="557" spans="1:15" s="848" customFormat="1">
      <c r="A557" s="849"/>
      <c r="B557" s="849"/>
      <c r="C557" s="849"/>
      <c r="O557" s="424"/>
    </row>
    <row r="558" spans="1:15" s="848" customFormat="1">
      <c r="A558" s="849"/>
      <c r="B558" s="849"/>
      <c r="C558" s="849"/>
      <c r="O558" s="424"/>
    </row>
    <row r="559" spans="1:15" s="848" customFormat="1">
      <c r="A559" s="849"/>
      <c r="B559" s="849"/>
      <c r="C559" s="849"/>
      <c r="O559" s="424"/>
    </row>
    <row r="560" spans="1:15" s="848" customFormat="1">
      <c r="A560" s="849"/>
      <c r="B560" s="849"/>
      <c r="C560" s="849"/>
      <c r="O560" s="424"/>
    </row>
    <row r="561" spans="1:15" s="848" customFormat="1">
      <c r="A561" s="849"/>
      <c r="B561" s="849"/>
      <c r="C561" s="849"/>
      <c r="O561" s="424"/>
    </row>
    <row r="562" spans="1:15" s="848" customFormat="1">
      <c r="A562" s="849"/>
      <c r="B562" s="849"/>
      <c r="C562" s="849"/>
      <c r="O562" s="424"/>
    </row>
    <row r="563" spans="1:15" s="848" customFormat="1">
      <c r="A563" s="849"/>
      <c r="B563" s="849"/>
      <c r="C563" s="849"/>
      <c r="O563" s="424"/>
    </row>
    <row r="564" spans="1:15" s="848" customFormat="1">
      <c r="A564" s="849"/>
      <c r="B564" s="849"/>
      <c r="C564" s="849"/>
      <c r="O564" s="424"/>
    </row>
    <row r="565" spans="1:15" s="848" customFormat="1">
      <c r="A565" s="849"/>
      <c r="B565" s="849"/>
      <c r="C565" s="849"/>
      <c r="O565" s="424"/>
    </row>
    <row r="566" spans="1:15" s="848" customFormat="1">
      <c r="A566" s="849"/>
      <c r="B566" s="849"/>
      <c r="C566" s="849"/>
      <c r="O566" s="424"/>
    </row>
    <row r="567" spans="1:15" s="848" customFormat="1">
      <c r="A567" s="849"/>
      <c r="B567" s="849"/>
      <c r="C567" s="849"/>
      <c r="O567" s="424"/>
    </row>
    <row r="568" spans="1:15" s="848" customFormat="1">
      <c r="A568" s="849"/>
      <c r="B568" s="849"/>
      <c r="C568" s="849"/>
      <c r="O568" s="424"/>
    </row>
    <row r="569" spans="1:15" s="848" customFormat="1">
      <c r="A569" s="849"/>
      <c r="B569" s="849"/>
      <c r="C569" s="849"/>
      <c r="O569" s="424"/>
    </row>
    <row r="570" spans="1:15" s="848" customFormat="1">
      <c r="A570" s="849"/>
      <c r="B570" s="849"/>
      <c r="C570" s="849"/>
      <c r="O570" s="424"/>
    </row>
    <row r="571" spans="1:15" s="848" customFormat="1">
      <c r="A571" s="849"/>
      <c r="B571" s="849"/>
      <c r="C571" s="849"/>
      <c r="O571" s="424"/>
    </row>
    <row r="572" spans="1:15" s="848" customFormat="1">
      <c r="A572" s="849"/>
      <c r="B572" s="849"/>
      <c r="C572" s="849"/>
      <c r="O572" s="424"/>
    </row>
    <row r="573" spans="1:15" s="848" customFormat="1">
      <c r="A573" s="849"/>
      <c r="B573" s="849"/>
      <c r="C573" s="849"/>
      <c r="O573" s="424"/>
    </row>
    <row r="574" spans="1:15" s="848" customFormat="1">
      <c r="A574" s="849"/>
      <c r="B574" s="849"/>
      <c r="C574" s="849"/>
      <c r="O574" s="424"/>
    </row>
    <row r="575" spans="1:15" s="848" customFormat="1">
      <c r="A575" s="849"/>
      <c r="B575" s="849"/>
      <c r="C575" s="849"/>
      <c r="O575" s="424"/>
    </row>
    <row r="576" spans="1:15" s="848" customFormat="1">
      <c r="A576" s="849"/>
      <c r="B576" s="849"/>
      <c r="C576" s="849"/>
      <c r="O576" s="424"/>
    </row>
    <row r="577" spans="1:15" s="848" customFormat="1">
      <c r="A577" s="849"/>
      <c r="B577" s="849"/>
      <c r="C577" s="849"/>
      <c r="O577" s="424"/>
    </row>
    <row r="578" spans="1:15" s="848" customFormat="1">
      <c r="A578" s="849"/>
      <c r="B578" s="849"/>
      <c r="C578" s="849"/>
      <c r="O578" s="424"/>
    </row>
    <row r="579" spans="1:15" s="848" customFormat="1">
      <c r="A579" s="849"/>
      <c r="B579" s="849"/>
      <c r="C579" s="849"/>
      <c r="O579" s="424"/>
    </row>
    <row r="580" spans="1:15" s="848" customFormat="1">
      <c r="A580" s="849"/>
      <c r="B580" s="849"/>
      <c r="C580" s="849"/>
      <c r="O580" s="424"/>
    </row>
    <row r="581" spans="1:15" s="848" customFormat="1">
      <c r="A581" s="849"/>
      <c r="B581" s="849"/>
      <c r="C581" s="849"/>
      <c r="O581" s="424"/>
    </row>
    <row r="582" spans="1:15" s="848" customFormat="1">
      <c r="A582" s="849"/>
      <c r="B582" s="849"/>
      <c r="C582" s="849"/>
      <c r="O582" s="424"/>
    </row>
    <row r="583" spans="1:15" s="848" customFormat="1">
      <c r="A583" s="849"/>
      <c r="B583" s="849"/>
      <c r="C583" s="849"/>
      <c r="O583" s="424"/>
    </row>
    <row r="584" spans="1:15" s="848" customFormat="1">
      <c r="A584" s="849"/>
      <c r="B584" s="849"/>
      <c r="C584" s="849"/>
      <c r="O584" s="424"/>
    </row>
    <row r="585" spans="1:15" s="848" customFormat="1">
      <c r="A585" s="849"/>
      <c r="B585" s="849"/>
      <c r="C585" s="849"/>
      <c r="O585" s="424"/>
    </row>
    <row r="586" spans="1:15" s="848" customFormat="1">
      <c r="A586" s="849"/>
      <c r="B586" s="849"/>
      <c r="C586" s="849"/>
      <c r="O586" s="424"/>
    </row>
    <row r="587" spans="1:15" s="848" customFormat="1">
      <c r="A587" s="849"/>
      <c r="B587" s="849"/>
      <c r="C587" s="849"/>
      <c r="O587" s="424"/>
    </row>
    <row r="588" spans="1:15" s="848" customFormat="1">
      <c r="A588" s="849"/>
      <c r="B588" s="849"/>
      <c r="C588" s="849"/>
      <c r="O588" s="424"/>
    </row>
    <row r="589" spans="1:15" s="848" customFormat="1">
      <c r="A589" s="849"/>
      <c r="B589" s="849"/>
      <c r="C589" s="849"/>
      <c r="O589" s="424"/>
    </row>
    <row r="590" spans="1:15" s="848" customFormat="1">
      <c r="A590" s="849"/>
      <c r="B590" s="849"/>
      <c r="C590" s="849"/>
      <c r="O590" s="424"/>
    </row>
    <row r="591" spans="1:15" s="848" customFormat="1">
      <c r="A591" s="849"/>
      <c r="B591" s="849"/>
      <c r="C591" s="849"/>
      <c r="O591" s="424"/>
    </row>
    <row r="592" spans="1:15" s="848" customFormat="1">
      <c r="A592" s="849"/>
      <c r="B592" s="849"/>
      <c r="C592" s="849"/>
      <c r="O592" s="424"/>
    </row>
    <row r="593" spans="1:15" s="848" customFormat="1">
      <c r="A593" s="849"/>
      <c r="B593" s="849"/>
      <c r="C593" s="849"/>
      <c r="O593" s="424"/>
    </row>
    <row r="594" spans="1:15" s="848" customFormat="1">
      <c r="A594" s="849"/>
      <c r="B594" s="849"/>
      <c r="C594" s="849"/>
      <c r="O594" s="424"/>
    </row>
    <row r="595" spans="1:15" s="848" customFormat="1">
      <c r="A595" s="849"/>
      <c r="B595" s="849"/>
      <c r="C595" s="849"/>
      <c r="O595" s="424"/>
    </row>
    <row r="596" spans="1:15" s="848" customFormat="1">
      <c r="A596" s="849"/>
      <c r="B596" s="849"/>
      <c r="C596" s="849"/>
      <c r="O596" s="424"/>
    </row>
    <row r="597" spans="1:15" s="848" customFormat="1">
      <c r="A597" s="849"/>
      <c r="B597" s="849"/>
      <c r="C597" s="849"/>
      <c r="O597" s="424"/>
    </row>
    <row r="598" spans="1:15" s="848" customFormat="1">
      <c r="A598" s="849"/>
      <c r="B598" s="849"/>
      <c r="C598" s="849"/>
      <c r="O598" s="424"/>
    </row>
    <row r="599" spans="1:15" s="848" customFormat="1">
      <c r="A599" s="849"/>
      <c r="B599" s="849"/>
      <c r="C599" s="849"/>
      <c r="O599" s="424"/>
    </row>
    <row r="600" spans="1:15" s="848" customFormat="1">
      <c r="A600" s="849"/>
      <c r="B600" s="849"/>
      <c r="C600" s="849"/>
      <c r="O600" s="424"/>
    </row>
    <row r="601" spans="1:15" s="848" customFormat="1">
      <c r="A601" s="849"/>
      <c r="B601" s="849"/>
      <c r="C601" s="849"/>
      <c r="O601" s="424"/>
    </row>
    <row r="602" spans="1:15" s="848" customFormat="1">
      <c r="A602" s="849"/>
      <c r="B602" s="849"/>
      <c r="C602" s="849"/>
      <c r="O602" s="424"/>
    </row>
    <row r="603" spans="1:15" s="848" customFormat="1">
      <c r="A603" s="849"/>
      <c r="B603" s="849"/>
      <c r="C603" s="849"/>
      <c r="O603" s="424"/>
    </row>
    <row r="604" spans="1:15" s="848" customFormat="1">
      <c r="A604" s="849"/>
      <c r="B604" s="849"/>
      <c r="C604" s="849"/>
      <c r="O604" s="424"/>
    </row>
    <row r="605" spans="1:15" s="848" customFormat="1">
      <c r="A605" s="849"/>
      <c r="B605" s="849"/>
      <c r="C605" s="849"/>
      <c r="O605" s="424"/>
    </row>
    <row r="606" spans="1:15" s="848" customFormat="1">
      <c r="A606" s="849"/>
      <c r="B606" s="849"/>
      <c r="C606" s="849"/>
      <c r="O606" s="424"/>
    </row>
    <row r="607" spans="1:15" s="848" customFormat="1">
      <c r="A607" s="849"/>
      <c r="B607" s="849"/>
      <c r="C607" s="849"/>
      <c r="O607" s="424"/>
    </row>
    <row r="608" spans="1:15" s="848" customFormat="1">
      <c r="A608" s="849"/>
      <c r="B608" s="849"/>
      <c r="C608" s="849"/>
      <c r="O608" s="424"/>
    </row>
    <row r="609" spans="1:15" s="848" customFormat="1">
      <c r="A609" s="849"/>
      <c r="B609" s="849"/>
      <c r="C609" s="849"/>
      <c r="O609" s="424"/>
    </row>
    <row r="610" spans="1:15" s="848" customFormat="1">
      <c r="A610" s="849"/>
      <c r="B610" s="849"/>
      <c r="C610" s="849"/>
      <c r="O610" s="424"/>
    </row>
    <row r="611" spans="1:15" s="848" customFormat="1">
      <c r="A611" s="849"/>
      <c r="B611" s="849"/>
      <c r="C611" s="849"/>
      <c r="O611" s="424"/>
    </row>
    <row r="612" spans="1:15" s="848" customFormat="1">
      <c r="A612" s="849"/>
      <c r="B612" s="849"/>
      <c r="C612" s="849"/>
      <c r="O612" s="424"/>
    </row>
    <row r="613" spans="1:15" s="848" customFormat="1">
      <c r="A613" s="849"/>
      <c r="B613" s="849"/>
      <c r="C613" s="849"/>
      <c r="O613" s="424"/>
    </row>
    <row r="614" spans="1:15" s="848" customFormat="1">
      <c r="A614" s="849"/>
      <c r="B614" s="849"/>
      <c r="C614" s="849"/>
      <c r="O614" s="424"/>
    </row>
    <row r="615" spans="1:15" s="848" customFormat="1">
      <c r="A615" s="849"/>
      <c r="B615" s="849"/>
      <c r="C615" s="849"/>
      <c r="O615" s="424"/>
    </row>
    <row r="616" spans="1:15" s="848" customFormat="1">
      <c r="A616" s="849"/>
      <c r="B616" s="849"/>
      <c r="C616" s="849"/>
      <c r="O616" s="424"/>
    </row>
    <row r="617" spans="1:15" s="848" customFormat="1">
      <c r="A617" s="849"/>
      <c r="B617" s="849"/>
      <c r="C617" s="849"/>
      <c r="O617" s="424"/>
    </row>
    <row r="618" spans="1:15" s="848" customFormat="1">
      <c r="A618" s="849"/>
      <c r="B618" s="849"/>
      <c r="C618" s="849"/>
      <c r="O618" s="424"/>
    </row>
    <row r="619" spans="1:15" s="848" customFormat="1">
      <c r="A619" s="849"/>
      <c r="B619" s="849"/>
      <c r="C619" s="849"/>
      <c r="O619" s="424"/>
    </row>
    <row r="620" spans="1:15" s="848" customFormat="1">
      <c r="A620" s="849"/>
      <c r="B620" s="849"/>
      <c r="C620" s="849"/>
      <c r="O620" s="424"/>
    </row>
    <row r="621" spans="1:15" s="848" customFormat="1">
      <c r="A621" s="849"/>
      <c r="B621" s="849"/>
      <c r="C621" s="849"/>
      <c r="O621" s="424"/>
    </row>
    <row r="622" spans="1:15" s="848" customFormat="1">
      <c r="A622" s="849"/>
      <c r="B622" s="849"/>
      <c r="C622" s="849"/>
      <c r="O622" s="424"/>
    </row>
    <row r="623" spans="1:15" s="848" customFormat="1">
      <c r="A623" s="849"/>
      <c r="B623" s="849"/>
      <c r="C623" s="849"/>
      <c r="O623" s="424"/>
    </row>
    <row r="624" spans="1:15" s="848" customFormat="1">
      <c r="A624" s="849"/>
      <c r="B624" s="849"/>
      <c r="C624" s="849"/>
      <c r="O624" s="424"/>
    </row>
    <row r="625" spans="1:15" s="848" customFormat="1">
      <c r="A625" s="849"/>
      <c r="B625" s="849"/>
      <c r="C625" s="849"/>
      <c r="O625" s="424"/>
    </row>
    <row r="626" spans="1:15" s="848" customFormat="1">
      <c r="A626" s="849"/>
      <c r="B626" s="849"/>
      <c r="C626" s="849"/>
      <c r="O626" s="424"/>
    </row>
    <row r="627" spans="1:15" s="848" customFormat="1">
      <c r="A627" s="849"/>
      <c r="B627" s="849"/>
      <c r="C627" s="849"/>
      <c r="O627" s="424"/>
    </row>
    <row r="628" spans="1:15" s="848" customFormat="1">
      <c r="A628" s="849"/>
      <c r="B628" s="849"/>
      <c r="C628" s="849"/>
      <c r="O628" s="424"/>
    </row>
    <row r="629" spans="1:15" s="848" customFormat="1">
      <c r="A629" s="849"/>
      <c r="B629" s="849"/>
      <c r="C629" s="849"/>
      <c r="O629" s="424"/>
    </row>
    <row r="630" spans="1:15" s="848" customFormat="1">
      <c r="A630" s="849"/>
      <c r="B630" s="849"/>
      <c r="C630" s="849"/>
      <c r="O630" s="424"/>
    </row>
    <row r="631" spans="1:15" s="848" customFormat="1">
      <c r="A631" s="849"/>
      <c r="B631" s="849"/>
      <c r="C631" s="849"/>
      <c r="O631" s="424"/>
    </row>
    <row r="632" spans="1:15" s="848" customFormat="1">
      <c r="A632" s="849"/>
      <c r="B632" s="849"/>
      <c r="C632" s="849"/>
      <c r="O632" s="424"/>
    </row>
    <row r="633" spans="1:15" s="848" customFormat="1">
      <c r="A633" s="849"/>
      <c r="B633" s="849"/>
      <c r="C633" s="849"/>
      <c r="O633" s="424"/>
    </row>
    <row r="634" spans="1:15" s="848" customFormat="1">
      <c r="A634" s="849"/>
      <c r="B634" s="849"/>
      <c r="C634" s="849"/>
      <c r="O634" s="424"/>
    </row>
    <row r="635" spans="1:15" s="848" customFormat="1">
      <c r="A635" s="849"/>
      <c r="B635" s="849"/>
      <c r="C635" s="849"/>
      <c r="O635" s="424"/>
    </row>
    <row r="636" spans="1:15" s="848" customFormat="1">
      <c r="A636" s="849"/>
      <c r="B636" s="849"/>
      <c r="C636" s="849"/>
      <c r="O636" s="424"/>
    </row>
    <row r="637" spans="1:15" s="848" customFormat="1">
      <c r="A637" s="849"/>
      <c r="B637" s="849"/>
      <c r="C637" s="849"/>
      <c r="O637" s="424"/>
    </row>
    <row r="638" spans="1:15" s="848" customFormat="1">
      <c r="A638" s="849"/>
      <c r="B638" s="849"/>
      <c r="C638" s="849"/>
      <c r="O638" s="424"/>
    </row>
    <row r="639" spans="1:15" s="848" customFormat="1">
      <c r="A639" s="849"/>
      <c r="B639" s="849"/>
      <c r="C639" s="849"/>
      <c r="O639" s="424"/>
    </row>
    <row r="640" spans="1:15" s="848" customFormat="1">
      <c r="A640" s="849"/>
      <c r="B640" s="849"/>
      <c r="C640" s="849"/>
      <c r="O640" s="424"/>
    </row>
    <row r="641" spans="1:15" s="848" customFormat="1">
      <c r="A641" s="849"/>
      <c r="B641" s="849"/>
      <c r="C641" s="849"/>
      <c r="O641" s="424"/>
    </row>
    <row r="642" spans="1:15" s="848" customFormat="1">
      <c r="A642" s="849"/>
      <c r="B642" s="849"/>
      <c r="C642" s="849"/>
      <c r="O642" s="424"/>
    </row>
    <row r="643" spans="1:15" s="848" customFormat="1">
      <c r="A643" s="849"/>
      <c r="B643" s="849"/>
      <c r="C643" s="849"/>
      <c r="O643" s="424"/>
    </row>
    <row r="644" spans="1:15" s="848" customFormat="1">
      <c r="A644" s="849"/>
      <c r="B644" s="849"/>
      <c r="C644" s="849"/>
      <c r="O644" s="424"/>
    </row>
    <row r="645" spans="1:15" s="848" customFormat="1">
      <c r="A645" s="849"/>
      <c r="B645" s="849"/>
      <c r="C645" s="849"/>
      <c r="O645" s="424"/>
    </row>
    <row r="646" spans="1:15" s="848" customFormat="1">
      <c r="A646" s="849"/>
      <c r="B646" s="849"/>
      <c r="C646" s="849"/>
      <c r="O646" s="424"/>
    </row>
    <row r="647" spans="1:15" s="848" customFormat="1">
      <c r="A647" s="849"/>
      <c r="B647" s="849"/>
      <c r="C647" s="849"/>
      <c r="O647" s="424"/>
    </row>
    <row r="648" spans="1:15" s="848" customFormat="1">
      <c r="A648" s="849"/>
      <c r="B648" s="849"/>
      <c r="C648" s="849"/>
      <c r="O648" s="424"/>
    </row>
    <row r="649" spans="1:15" s="848" customFormat="1">
      <c r="A649" s="849"/>
      <c r="B649" s="849"/>
      <c r="C649" s="849"/>
      <c r="O649" s="424"/>
    </row>
    <row r="650" spans="1:15" s="848" customFormat="1">
      <c r="A650" s="849"/>
      <c r="B650" s="849"/>
      <c r="C650" s="849"/>
      <c r="O650" s="424"/>
    </row>
    <row r="651" spans="1:15" s="848" customFormat="1">
      <c r="A651" s="849"/>
      <c r="B651" s="849"/>
      <c r="C651" s="849"/>
      <c r="O651" s="424"/>
    </row>
    <row r="652" spans="1:15" s="848" customFormat="1">
      <c r="A652" s="849"/>
      <c r="B652" s="849"/>
      <c r="C652" s="849"/>
      <c r="O652" s="424"/>
    </row>
    <row r="653" spans="1:15" s="848" customFormat="1">
      <c r="A653" s="849"/>
      <c r="B653" s="849"/>
      <c r="C653" s="849"/>
      <c r="O653" s="424"/>
    </row>
    <row r="654" spans="1:15" s="848" customFormat="1">
      <c r="A654" s="849"/>
      <c r="B654" s="849"/>
      <c r="C654" s="849"/>
      <c r="O654" s="424"/>
    </row>
    <row r="655" spans="1:15" s="848" customFormat="1">
      <c r="A655" s="849"/>
      <c r="B655" s="849"/>
      <c r="C655" s="849"/>
      <c r="O655" s="424"/>
    </row>
    <row r="656" spans="1:15" s="848" customFormat="1">
      <c r="A656" s="849"/>
      <c r="B656" s="849"/>
      <c r="C656" s="849"/>
      <c r="O656" s="424"/>
    </row>
    <row r="657" spans="1:15" s="848" customFormat="1">
      <c r="A657" s="849"/>
      <c r="B657" s="849"/>
      <c r="C657" s="849"/>
      <c r="O657" s="424"/>
    </row>
    <row r="658" spans="1:15" s="848" customFormat="1">
      <c r="A658" s="849"/>
      <c r="B658" s="849"/>
      <c r="C658" s="849"/>
      <c r="O658" s="424"/>
    </row>
    <row r="659" spans="1:15" s="848" customFormat="1">
      <c r="A659" s="849"/>
      <c r="B659" s="849"/>
      <c r="C659" s="849"/>
      <c r="O659" s="424"/>
    </row>
    <row r="660" spans="1:15" s="848" customFormat="1">
      <c r="A660" s="849"/>
      <c r="B660" s="849"/>
      <c r="C660" s="849"/>
      <c r="O660" s="424"/>
    </row>
    <row r="661" spans="1:15" s="848" customFormat="1">
      <c r="A661" s="849"/>
      <c r="B661" s="849"/>
      <c r="C661" s="849"/>
      <c r="O661" s="424"/>
    </row>
    <row r="662" spans="1:15" s="848" customFormat="1">
      <c r="A662" s="849"/>
      <c r="B662" s="849"/>
      <c r="C662" s="849"/>
      <c r="O662" s="424"/>
    </row>
    <row r="663" spans="1:15" s="848" customFormat="1">
      <c r="A663" s="849"/>
      <c r="B663" s="849"/>
      <c r="C663" s="849"/>
      <c r="O663" s="424"/>
    </row>
    <row r="664" spans="1:15" s="848" customFormat="1">
      <c r="A664" s="849"/>
      <c r="B664" s="849"/>
      <c r="C664" s="849"/>
      <c r="O664" s="424"/>
    </row>
    <row r="665" spans="1:15" s="848" customFormat="1">
      <c r="A665" s="849"/>
      <c r="B665" s="849"/>
      <c r="C665" s="849"/>
      <c r="O665" s="424"/>
    </row>
    <row r="666" spans="1:15" s="848" customFormat="1">
      <c r="A666" s="849"/>
      <c r="B666" s="849"/>
      <c r="C666" s="849"/>
      <c r="O666" s="424"/>
    </row>
    <row r="667" spans="1:15" s="848" customFormat="1">
      <c r="A667" s="849"/>
      <c r="B667" s="849"/>
      <c r="C667" s="849"/>
      <c r="O667" s="424"/>
    </row>
    <row r="668" spans="1:15" s="848" customFormat="1">
      <c r="A668" s="849"/>
      <c r="B668" s="849"/>
      <c r="C668" s="849"/>
      <c r="O668" s="424"/>
    </row>
    <row r="669" spans="1:15" s="848" customFormat="1">
      <c r="A669" s="849"/>
      <c r="B669" s="849"/>
      <c r="C669" s="849"/>
      <c r="O669" s="424"/>
    </row>
    <row r="670" spans="1:15" s="848" customFormat="1">
      <c r="A670" s="849"/>
      <c r="B670" s="849"/>
      <c r="C670" s="849"/>
      <c r="O670" s="424"/>
    </row>
    <row r="671" spans="1:15" s="848" customFormat="1">
      <c r="A671" s="849"/>
      <c r="B671" s="849"/>
      <c r="C671" s="849"/>
      <c r="O671" s="424"/>
    </row>
    <row r="672" spans="1:15" s="848" customFormat="1">
      <c r="A672" s="849"/>
      <c r="B672" s="849"/>
      <c r="C672" s="849"/>
      <c r="O672" s="424"/>
    </row>
    <row r="673" spans="1:15" s="848" customFormat="1">
      <c r="A673" s="849"/>
      <c r="B673" s="849"/>
      <c r="C673" s="849"/>
      <c r="O673" s="424"/>
    </row>
    <row r="674" spans="1:15" s="848" customFormat="1">
      <c r="A674" s="849"/>
      <c r="B674" s="849"/>
      <c r="C674" s="849"/>
      <c r="O674" s="424"/>
    </row>
    <row r="675" spans="1:15" s="848" customFormat="1">
      <c r="A675" s="849"/>
      <c r="B675" s="849"/>
      <c r="C675" s="849"/>
      <c r="O675" s="424"/>
    </row>
    <row r="676" spans="1:15" s="848" customFormat="1">
      <c r="A676" s="849"/>
      <c r="B676" s="849"/>
      <c r="C676" s="849"/>
      <c r="O676" s="424"/>
    </row>
    <row r="677" spans="1:15" s="848" customFormat="1">
      <c r="A677" s="849"/>
      <c r="B677" s="849"/>
      <c r="C677" s="849"/>
      <c r="O677" s="424"/>
    </row>
    <row r="678" spans="1:15" s="848" customFormat="1">
      <c r="A678" s="849"/>
      <c r="B678" s="849"/>
      <c r="C678" s="849"/>
      <c r="O678" s="424"/>
    </row>
    <row r="679" spans="1:15" s="848" customFormat="1">
      <c r="A679" s="849"/>
      <c r="B679" s="849"/>
      <c r="C679" s="849"/>
      <c r="O679" s="424"/>
    </row>
    <row r="680" spans="1:15" s="848" customFormat="1">
      <c r="A680" s="849"/>
      <c r="B680" s="849"/>
      <c r="C680" s="849"/>
      <c r="O680" s="424"/>
    </row>
    <row r="681" spans="1:15" s="848" customFormat="1">
      <c r="A681" s="849"/>
      <c r="B681" s="849"/>
      <c r="C681" s="849"/>
      <c r="O681" s="424"/>
    </row>
    <row r="682" spans="1:15" s="848" customFormat="1">
      <c r="A682" s="849"/>
      <c r="B682" s="849"/>
      <c r="C682" s="849"/>
      <c r="O682" s="424"/>
    </row>
    <row r="683" spans="1:15" s="848" customFormat="1">
      <c r="A683" s="849"/>
      <c r="B683" s="849"/>
      <c r="C683" s="849"/>
      <c r="O683" s="424"/>
    </row>
    <row r="684" spans="1:15" s="848" customFormat="1">
      <c r="A684" s="849"/>
      <c r="B684" s="849"/>
      <c r="C684" s="849"/>
      <c r="O684" s="424"/>
    </row>
    <row r="685" spans="1:15" s="848" customFormat="1">
      <c r="A685" s="849"/>
      <c r="B685" s="849"/>
      <c r="C685" s="849"/>
      <c r="O685" s="424"/>
    </row>
    <row r="686" spans="1:15" s="848" customFormat="1">
      <c r="A686" s="849"/>
      <c r="B686" s="849"/>
      <c r="C686" s="849"/>
      <c r="O686" s="424"/>
    </row>
    <row r="687" spans="1:15" s="848" customFormat="1">
      <c r="A687" s="849"/>
      <c r="B687" s="849"/>
      <c r="C687" s="849"/>
      <c r="O687" s="424"/>
    </row>
    <row r="688" spans="1:15" s="848" customFormat="1">
      <c r="A688" s="849"/>
      <c r="B688" s="849"/>
      <c r="C688" s="849"/>
      <c r="O688" s="424"/>
    </row>
    <row r="689" spans="1:15" s="848" customFormat="1">
      <c r="A689" s="849"/>
      <c r="B689" s="849"/>
      <c r="C689" s="849"/>
      <c r="O689" s="424"/>
    </row>
    <row r="690" spans="1:15" s="848" customFormat="1">
      <c r="A690" s="849"/>
      <c r="B690" s="849"/>
      <c r="C690" s="849"/>
      <c r="O690" s="424"/>
    </row>
    <row r="691" spans="1:15" s="848" customFormat="1">
      <c r="A691" s="849"/>
      <c r="B691" s="849"/>
      <c r="C691" s="849"/>
      <c r="O691" s="424"/>
    </row>
    <row r="692" spans="1:15" s="848" customFormat="1">
      <c r="A692" s="849"/>
      <c r="B692" s="849"/>
      <c r="C692" s="849"/>
      <c r="O692" s="424"/>
    </row>
    <row r="693" spans="1:15" s="848" customFormat="1">
      <c r="A693" s="849"/>
      <c r="B693" s="849"/>
      <c r="C693" s="849"/>
      <c r="O693" s="424"/>
    </row>
    <row r="694" spans="1:15" s="848" customFormat="1">
      <c r="A694" s="849"/>
      <c r="B694" s="849"/>
      <c r="C694" s="849"/>
      <c r="O694" s="424"/>
    </row>
    <row r="695" spans="1:15" s="848" customFormat="1">
      <c r="A695" s="849"/>
      <c r="B695" s="849"/>
      <c r="C695" s="849"/>
      <c r="O695" s="424"/>
    </row>
    <row r="696" spans="1:15" s="848" customFormat="1">
      <c r="A696" s="849"/>
      <c r="B696" s="849"/>
      <c r="C696" s="849"/>
      <c r="O696" s="424"/>
    </row>
    <row r="697" spans="1:15" s="848" customFormat="1">
      <c r="A697" s="849"/>
      <c r="B697" s="849"/>
      <c r="C697" s="849"/>
      <c r="O697" s="424"/>
    </row>
    <row r="698" spans="1:15" s="848" customFormat="1">
      <c r="A698" s="849"/>
      <c r="B698" s="849"/>
      <c r="C698" s="849"/>
      <c r="O698" s="424"/>
    </row>
    <row r="699" spans="1:15" s="848" customFormat="1">
      <c r="A699" s="849"/>
      <c r="B699" s="849"/>
      <c r="C699" s="849"/>
      <c r="O699" s="424"/>
    </row>
    <row r="700" spans="1:15" s="848" customFormat="1">
      <c r="A700" s="849"/>
      <c r="B700" s="849"/>
      <c r="C700" s="849"/>
      <c r="O700" s="424"/>
    </row>
    <row r="701" spans="1:15" s="848" customFormat="1">
      <c r="A701" s="849"/>
      <c r="B701" s="849"/>
      <c r="C701" s="849"/>
      <c r="O701" s="424"/>
    </row>
    <row r="702" spans="1:15" s="848" customFormat="1">
      <c r="A702" s="849"/>
      <c r="B702" s="849"/>
      <c r="C702" s="849"/>
      <c r="O702" s="424"/>
    </row>
    <row r="703" spans="1:15" s="848" customFormat="1">
      <c r="A703" s="849"/>
      <c r="B703" s="849"/>
      <c r="C703" s="849"/>
      <c r="O703" s="424"/>
    </row>
    <row r="704" spans="1:15" s="848" customFormat="1">
      <c r="A704" s="849"/>
      <c r="B704" s="849"/>
      <c r="C704" s="849"/>
      <c r="O704" s="424"/>
    </row>
    <row r="705" spans="1:15" s="848" customFormat="1">
      <c r="A705" s="849"/>
      <c r="B705" s="849"/>
      <c r="C705" s="849"/>
      <c r="O705" s="424"/>
    </row>
    <row r="706" spans="1:15" s="848" customFormat="1">
      <c r="A706" s="849"/>
      <c r="B706" s="849"/>
      <c r="C706" s="849"/>
      <c r="O706" s="424"/>
    </row>
    <row r="707" spans="1:15" s="848" customFormat="1">
      <c r="A707" s="849"/>
      <c r="B707" s="849"/>
      <c r="C707" s="849"/>
      <c r="O707" s="424"/>
    </row>
    <row r="708" spans="1:15" s="848" customFormat="1">
      <c r="A708" s="849"/>
      <c r="B708" s="849"/>
      <c r="C708" s="849"/>
      <c r="O708" s="424"/>
    </row>
    <row r="709" spans="1:15" s="848" customFormat="1">
      <c r="A709" s="849"/>
      <c r="B709" s="849"/>
      <c r="C709" s="849"/>
      <c r="O709" s="424"/>
    </row>
    <row r="710" spans="1:15" s="848" customFormat="1">
      <c r="A710" s="849"/>
      <c r="B710" s="849"/>
      <c r="C710" s="849"/>
      <c r="O710" s="424"/>
    </row>
    <row r="711" spans="1:15" s="848" customFormat="1">
      <c r="A711" s="849"/>
      <c r="B711" s="849"/>
      <c r="C711" s="849"/>
      <c r="O711" s="424"/>
    </row>
    <row r="712" spans="1:15" s="848" customFormat="1">
      <c r="A712" s="849"/>
      <c r="B712" s="849"/>
      <c r="C712" s="849"/>
      <c r="O712" s="424"/>
    </row>
    <row r="713" spans="1:15" s="848" customFormat="1">
      <c r="A713" s="849"/>
      <c r="B713" s="849"/>
      <c r="C713" s="849"/>
      <c r="O713" s="424"/>
    </row>
    <row r="714" spans="1:15" s="848" customFormat="1">
      <c r="A714" s="849"/>
      <c r="B714" s="849"/>
      <c r="C714" s="849"/>
      <c r="O714" s="424"/>
    </row>
    <row r="715" spans="1:15" s="848" customFormat="1">
      <c r="A715" s="849"/>
      <c r="B715" s="849"/>
      <c r="C715" s="849"/>
      <c r="O715" s="424"/>
    </row>
    <row r="716" spans="1:15" s="848" customFormat="1">
      <c r="A716" s="849"/>
      <c r="B716" s="849"/>
      <c r="C716" s="849"/>
      <c r="O716" s="424"/>
    </row>
    <row r="717" spans="1:15" s="848" customFormat="1">
      <c r="A717" s="849"/>
      <c r="B717" s="849"/>
      <c r="C717" s="849"/>
      <c r="O717" s="424"/>
    </row>
    <row r="718" spans="1:15" s="848" customFormat="1">
      <c r="A718" s="849"/>
      <c r="B718" s="849"/>
      <c r="C718" s="849"/>
      <c r="O718" s="424"/>
    </row>
    <row r="719" spans="1:15" s="848" customFormat="1">
      <c r="A719" s="849"/>
      <c r="B719" s="849"/>
      <c r="C719" s="849"/>
      <c r="O719" s="424"/>
    </row>
    <row r="720" spans="1:15" s="848" customFormat="1">
      <c r="A720" s="849"/>
      <c r="B720" s="849"/>
      <c r="C720" s="849"/>
      <c r="O720" s="424"/>
    </row>
    <row r="721" spans="1:15" s="848" customFormat="1">
      <c r="A721" s="849"/>
      <c r="B721" s="849"/>
      <c r="C721" s="849"/>
      <c r="O721" s="424"/>
    </row>
    <row r="722" spans="1:15" s="848" customFormat="1">
      <c r="A722" s="849"/>
      <c r="B722" s="849"/>
      <c r="C722" s="849"/>
      <c r="O722" s="424"/>
    </row>
    <row r="723" spans="1:15" s="848" customFormat="1">
      <c r="A723" s="849"/>
      <c r="B723" s="849"/>
      <c r="C723" s="849"/>
      <c r="O723" s="424"/>
    </row>
    <row r="724" spans="1:15" s="848" customFormat="1">
      <c r="A724" s="849"/>
      <c r="B724" s="849"/>
      <c r="C724" s="849"/>
      <c r="O724" s="424"/>
    </row>
    <row r="725" spans="1:15" s="848" customFormat="1">
      <c r="A725" s="849"/>
      <c r="B725" s="849"/>
      <c r="C725" s="849"/>
      <c r="O725" s="424"/>
    </row>
    <row r="726" spans="1:15" s="848" customFormat="1">
      <c r="A726" s="849"/>
      <c r="B726" s="849"/>
      <c r="C726" s="849"/>
      <c r="O726" s="424"/>
    </row>
    <row r="727" spans="1:15" s="848" customFormat="1">
      <c r="A727" s="849"/>
      <c r="B727" s="849"/>
      <c r="C727" s="849"/>
      <c r="O727" s="424"/>
    </row>
    <row r="728" spans="1:15" s="848" customFormat="1">
      <c r="A728" s="849"/>
      <c r="B728" s="849"/>
      <c r="C728" s="849"/>
      <c r="O728" s="424"/>
    </row>
    <row r="729" spans="1:15" s="848" customFormat="1">
      <c r="A729" s="849"/>
      <c r="B729" s="849"/>
      <c r="C729" s="849"/>
      <c r="O729" s="424"/>
    </row>
    <row r="730" spans="1:15" s="848" customFormat="1">
      <c r="A730" s="849"/>
      <c r="B730" s="849"/>
      <c r="C730" s="849"/>
      <c r="O730" s="424"/>
    </row>
    <row r="731" spans="1:15" s="848" customFormat="1">
      <c r="A731" s="849"/>
      <c r="B731" s="849"/>
      <c r="C731" s="849"/>
      <c r="O731" s="424"/>
    </row>
    <row r="732" spans="1:15" s="848" customFormat="1">
      <c r="A732" s="849"/>
      <c r="B732" s="849"/>
      <c r="C732" s="849"/>
      <c r="O732" s="424"/>
    </row>
    <row r="733" spans="1:15" s="848" customFormat="1">
      <c r="A733" s="849"/>
      <c r="B733" s="849"/>
      <c r="C733" s="849"/>
      <c r="O733" s="424"/>
    </row>
    <row r="734" spans="1:15" s="848" customFormat="1">
      <c r="A734" s="849"/>
      <c r="B734" s="849"/>
      <c r="C734" s="849"/>
      <c r="O734" s="424"/>
    </row>
    <row r="735" spans="1:15" s="848" customFormat="1">
      <c r="A735" s="849"/>
      <c r="B735" s="849"/>
      <c r="C735" s="849"/>
      <c r="O735" s="424"/>
    </row>
    <row r="736" spans="1:15" s="848" customFormat="1">
      <c r="A736" s="849"/>
      <c r="B736" s="849"/>
      <c r="C736" s="849"/>
      <c r="O736" s="424"/>
    </row>
    <row r="737" spans="1:15" s="848" customFormat="1">
      <c r="A737" s="849"/>
      <c r="B737" s="849"/>
      <c r="C737" s="849"/>
      <c r="O737" s="424"/>
    </row>
    <row r="738" spans="1:15" s="848" customFormat="1">
      <c r="A738" s="849"/>
      <c r="B738" s="849"/>
      <c r="C738" s="849"/>
      <c r="O738" s="424"/>
    </row>
    <row r="739" spans="1:15" s="848" customFormat="1">
      <c r="A739" s="849"/>
      <c r="B739" s="849"/>
      <c r="C739" s="849"/>
      <c r="O739" s="424"/>
    </row>
    <row r="740" spans="1:15" s="848" customFormat="1">
      <c r="A740" s="849"/>
      <c r="B740" s="849"/>
      <c r="C740" s="849"/>
      <c r="O740" s="424"/>
    </row>
    <row r="741" spans="1:15" s="848" customFormat="1">
      <c r="A741" s="849"/>
      <c r="B741" s="849"/>
      <c r="C741" s="849"/>
      <c r="O741" s="424"/>
    </row>
    <row r="742" spans="1:15" s="848" customFormat="1">
      <c r="A742" s="849"/>
      <c r="B742" s="849"/>
      <c r="C742" s="849"/>
      <c r="O742" s="424"/>
    </row>
    <row r="743" spans="1:15" s="848" customFormat="1">
      <c r="A743" s="849"/>
      <c r="B743" s="849"/>
      <c r="C743" s="849"/>
      <c r="O743" s="424"/>
    </row>
    <row r="744" spans="1:15" s="848" customFormat="1">
      <c r="A744" s="849"/>
      <c r="B744" s="849"/>
      <c r="C744" s="849"/>
      <c r="O744" s="424"/>
    </row>
    <row r="745" spans="1:15" s="848" customFormat="1">
      <c r="A745" s="849"/>
      <c r="B745" s="849"/>
      <c r="C745" s="849"/>
      <c r="O745" s="424"/>
    </row>
    <row r="746" spans="1:15" s="848" customFormat="1">
      <c r="A746" s="849"/>
      <c r="B746" s="849"/>
      <c r="C746" s="849"/>
      <c r="O746" s="424"/>
    </row>
    <row r="747" spans="1:15" s="848" customFormat="1">
      <c r="A747" s="849"/>
      <c r="B747" s="849"/>
      <c r="C747" s="849"/>
      <c r="O747" s="424"/>
    </row>
    <row r="748" spans="1:15" s="848" customFormat="1">
      <c r="A748" s="849"/>
      <c r="B748" s="849"/>
      <c r="C748" s="849"/>
      <c r="O748" s="424"/>
    </row>
    <row r="749" spans="1:15" s="848" customFormat="1">
      <c r="A749" s="849"/>
      <c r="B749" s="849"/>
      <c r="C749" s="849"/>
      <c r="O749" s="424"/>
    </row>
    <row r="750" spans="1:15" s="848" customFormat="1">
      <c r="A750" s="849"/>
      <c r="B750" s="849"/>
      <c r="C750" s="849"/>
      <c r="O750" s="424"/>
    </row>
    <row r="751" spans="1:15" s="848" customFormat="1">
      <c r="A751" s="849"/>
      <c r="B751" s="849"/>
      <c r="C751" s="849"/>
      <c r="O751" s="424"/>
    </row>
    <row r="752" spans="1:15" s="848" customFormat="1">
      <c r="A752" s="849"/>
      <c r="B752" s="849"/>
      <c r="C752" s="849"/>
      <c r="O752" s="424"/>
    </row>
    <row r="753" spans="1:15" s="848" customFormat="1">
      <c r="A753" s="849"/>
      <c r="B753" s="849"/>
      <c r="C753" s="849"/>
      <c r="O753" s="424"/>
    </row>
    <row r="754" spans="1:15" s="848" customFormat="1">
      <c r="A754" s="849"/>
      <c r="B754" s="849"/>
      <c r="C754" s="849"/>
      <c r="O754" s="424"/>
    </row>
    <row r="755" spans="1:15" s="848" customFormat="1">
      <c r="A755" s="849"/>
      <c r="B755" s="849"/>
      <c r="C755" s="849"/>
      <c r="O755" s="424"/>
    </row>
    <row r="756" spans="1:15" s="848" customFormat="1">
      <c r="A756" s="849"/>
      <c r="B756" s="849"/>
      <c r="C756" s="849"/>
      <c r="O756" s="424"/>
    </row>
    <row r="757" spans="1:15" s="848" customFormat="1">
      <c r="A757" s="849"/>
      <c r="B757" s="849"/>
      <c r="C757" s="849"/>
      <c r="O757" s="424"/>
    </row>
    <row r="758" spans="1:15" s="848" customFormat="1">
      <c r="A758" s="849"/>
      <c r="B758" s="849"/>
      <c r="C758" s="849"/>
      <c r="O758" s="424"/>
    </row>
    <row r="759" spans="1:15" s="848" customFormat="1">
      <c r="A759" s="849"/>
      <c r="B759" s="849"/>
      <c r="C759" s="849"/>
      <c r="O759" s="424"/>
    </row>
    <row r="760" spans="1:15" s="848" customFormat="1">
      <c r="A760" s="849"/>
      <c r="B760" s="849"/>
      <c r="C760" s="849"/>
      <c r="O760" s="424"/>
    </row>
    <row r="761" spans="1:15" s="848" customFormat="1">
      <c r="A761" s="849"/>
      <c r="B761" s="849"/>
      <c r="C761" s="849"/>
      <c r="O761" s="424"/>
    </row>
    <row r="762" spans="1:15" s="848" customFormat="1">
      <c r="A762" s="849"/>
      <c r="B762" s="849"/>
      <c r="C762" s="849"/>
      <c r="O762" s="424"/>
    </row>
    <row r="763" spans="1:15" s="848" customFormat="1">
      <c r="A763" s="849"/>
      <c r="B763" s="849"/>
      <c r="C763" s="849"/>
      <c r="O763" s="424"/>
    </row>
    <row r="764" spans="1:15" s="848" customFormat="1">
      <c r="A764" s="849"/>
      <c r="B764" s="849"/>
      <c r="C764" s="849"/>
      <c r="O764" s="424"/>
    </row>
    <row r="765" spans="1:15" s="848" customFormat="1">
      <c r="A765" s="849"/>
      <c r="B765" s="849"/>
      <c r="C765" s="849"/>
      <c r="O765" s="424"/>
    </row>
    <row r="766" spans="1:15" s="848" customFormat="1">
      <c r="A766" s="849"/>
      <c r="B766" s="849"/>
      <c r="C766" s="849"/>
      <c r="O766" s="424"/>
    </row>
    <row r="767" spans="1:15" s="848" customFormat="1">
      <c r="A767" s="849"/>
      <c r="B767" s="849"/>
      <c r="C767" s="849"/>
      <c r="O767" s="424"/>
    </row>
    <row r="768" spans="1:15" s="848" customFormat="1">
      <c r="A768" s="849"/>
      <c r="B768" s="849"/>
      <c r="C768" s="849"/>
      <c r="O768" s="424"/>
    </row>
    <row r="769" spans="1:27" s="848" customFormat="1">
      <c r="A769" s="849"/>
      <c r="B769" s="849"/>
      <c r="C769" s="849"/>
      <c r="O769" s="424"/>
    </row>
    <row r="770" spans="1:27" s="848" customFormat="1">
      <c r="A770" s="849"/>
      <c r="B770" s="849"/>
      <c r="C770" s="849"/>
      <c r="O770" s="424"/>
    </row>
    <row r="771" spans="1:27" s="848" customFormat="1">
      <c r="A771" s="849"/>
      <c r="B771" s="849"/>
      <c r="C771" s="849"/>
      <c r="O771" s="424"/>
    </row>
    <row r="772" spans="1:27" s="848" customFormat="1">
      <c r="A772" s="849"/>
      <c r="B772" s="849"/>
      <c r="C772" s="849"/>
      <c r="O772" s="424"/>
    </row>
    <row r="773" spans="1:27" s="848" customFormat="1">
      <c r="A773" s="849"/>
      <c r="B773" s="849"/>
      <c r="C773" s="849"/>
      <c r="O773" s="424"/>
    </row>
    <row r="774" spans="1:27" s="848" customFormat="1">
      <c r="A774" s="849"/>
      <c r="B774" s="849"/>
      <c r="C774" s="849"/>
      <c r="O774" s="424"/>
    </row>
    <row r="775" spans="1:27" s="848" customFormat="1">
      <c r="A775" s="849"/>
      <c r="B775" s="849"/>
      <c r="C775" s="849"/>
      <c r="O775" s="424"/>
    </row>
    <row r="776" spans="1:27" s="848" customFormat="1">
      <c r="A776" s="849"/>
      <c r="B776" s="849"/>
      <c r="C776" s="849"/>
      <c r="O776" s="424"/>
    </row>
    <row r="777" spans="1:27" s="848" customFormat="1">
      <c r="A777" s="849"/>
      <c r="B777" s="849"/>
      <c r="C777" s="849"/>
      <c r="O777" s="424"/>
    </row>
    <row r="778" spans="1:27" s="848" customFormat="1">
      <c r="A778" s="849"/>
      <c r="B778" s="849"/>
      <c r="C778" s="849"/>
      <c r="O778" s="424"/>
    </row>
    <row r="779" spans="1:27" s="848" customFormat="1">
      <c r="A779" s="849"/>
      <c r="B779" s="849"/>
      <c r="C779" s="849"/>
      <c r="O779" s="424"/>
    </row>
    <row r="780" spans="1:27" s="848" customFormat="1">
      <c r="A780" s="849"/>
      <c r="B780" s="849"/>
      <c r="C780" s="849"/>
      <c r="O780" s="424"/>
      <c r="Y780" s="424"/>
      <c r="Z780" s="424"/>
      <c r="AA780" s="424"/>
    </row>
  </sheetData>
  <sortState xmlns:xlrd2="http://schemas.microsoft.com/office/spreadsheetml/2017/richdata2" ref="Y24:AB30">
    <sortCondition ref="Y24:Y30"/>
  </sortState>
  <mergeCells count="4">
    <mergeCell ref="A5:C5"/>
    <mergeCell ref="B8:C8"/>
    <mergeCell ref="P5:Q5"/>
    <mergeCell ref="S7:U7"/>
  </mergeCells>
  <hyperlinks>
    <hyperlink ref="K1" location="Index!A1" display="Return to Index" xr:uid="{00000000-0004-0000-0C00-000000000000}"/>
  </hyperlinks>
  <printOptions horizontalCentered="1"/>
  <pageMargins left="0.25" right="0.25" top="0.5" bottom="0.5" header="0.5" footer="0.5"/>
  <pageSetup scale="57" fitToHeight="0" orientation="landscape" horizontalDpi="1200" verticalDpi="1200" r:id="rId1"/>
  <headerFooter alignWithMargins="0">
    <oddFooter>&amp;L&amp;8Planning &amp; Accountability&amp;R&amp;8&amp;D</oddFooter>
  </headerFooter>
  <rowBreaks count="1" manualBreakCount="1">
    <brk id="23" max="12" man="1"/>
  </rowBreaks>
  <legacy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indexed="41"/>
  </sheetPr>
  <dimension ref="A1:R775"/>
  <sheetViews>
    <sheetView showGridLines="0" zoomScale="85" zoomScaleNormal="85" workbookViewId="0">
      <pane xSplit="7" ySplit="9" topLeftCell="H10" activePane="bottomRight" state="frozen"/>
      <selection activeCell="I90" sqref="I90"/>
      <selection pane="topRight" activeCell="I90" sqref="I90"/>
      <selection pane="bottomLeft" activeCell="I90" sqref="I90"/>
      <selection pane="bottomRight" activeCell="I90" sqref="I90"/>
    </sheetView>
  </sheetViews>
  <sheetFormatPr defaultColWidth="9.109375" defaultRowHeight="13.2" outlineLevelRow="1"/>
  <cols>
    <col min="1" max="1" width="7.33203125" style="436" customWidth="1"/>
    <col min="2" max="2" width="5" style="436" customWidth="1"/>
    <col min="3" max="3" width="9" style="436" customWidth="1"/>
    <col min="4" max="4" width="34.44140625" style="424" customWidth="1"/>
    <col min="5" max="5" width="10.33203125" style="424" customWidth="1"/>
    <col min="6" max="6" width="13.33203125" style="424" customWidth="1"/>
    <col min="7" max="7" width="10.44140625" style="424" customWidth="1"/>
    <col min="8" max="8" width="18.6640625" style="816" customWidth="1"/>
    <col min="9" max="9" width="15.88671875" style="424" customWidth="1"/>
    <col min="10" max="10" width="17.33203125" style="816" customWidth="1"/>
    <col min="11" max="11" width="16.44140625" style="816" customWidth="1"/>
    <col min="12" max="12" width="18.5546875" style="816" customWidth="1"/>
    <col min="13" max="13" width="17.33203125" style="816" customWidth="1"/>
    <col min="14" max="14" width="7.6640625" style="424" customWidth="1"/>
    <col min="15" max="15" width="4" style="424" customWidth="1"/>
    <col min="16" max="16" width="19.44140625" style="424" customWidth="1"/>
    <col min="17" max="17" width="16.5546875" style="424" customWidth="1"/>
    <col min="18" max="18" width="26.88671875" style="424" customWidth="1"/>
    <col min="19" max="16384" width="9.109375" style="424"/>
  </cols>
  <sheetData>
    <row r="1" spans="1:18" ht="13.8" thickBot="1">
      <c r="B1" s="436" t="s">
        <v>1129</v>
      </c>
      <c r="H1" s="848"/>
      <c r="I1" s="827" t="s">
        <v>1411</v>
      </c>
      <c r="J1" s="848"/>
      <c r="K1" s="848"/>
      <c r="L1" s="426" t="s">
        <v>1079</v>
      </c>
      <c r="M1" s="848"/>
    </row>
    <row r="2" spans="1:18">
      <c r="H2" s="848"/>
      <c r="I2" s="436" t="s">
        <v>1619</v>
      </c>
      <c r="J2" s="848"/>
      <c r="K2" s="848"/>
      <c r="L2" s="848"/>
      <c r="M2" s="848"/>
    </row>
    <row r="3" spans="1:18">
      <c r="A3" s="850"/>
      <c r="H3" s="848"/>
      <c r="I3" s="851">
        <v>45054</v>
      </c>
      <c r="J3" s="848"/>
      <c r="K3" s="848"/>
      <c r="L3" s="848"/>
      <c r="M3" s="848"/>
    </row>
    <row r="4" spans="1:18" ht="13.8" thickBot="1">
      <c r="E4" s="436">
        <v>2022</v>
      </c>
      <c r="H4" s="848"/>
      <c r="J4" s="848"/>
      <c r="K4" s="848"/>
      <c r="L4" s="848"/>
      <c r="M4" s="848"/>
    </row>
    <row r="5" spans="1:18" ht="13.8" thickBot="1">
      <c r="A5" s="424" t="s">
        <v>1383</v>
      </c>
      <c r="G5" s="436"/>
      <c r="H5" s="1282" t="s">
        <v>1397</v>
      </c>
      <c r="I5" s="1283"/>
      <c r="J5" s="1283"/>
      <c r="K5" s="1283"/>
      <c r="L5" s="1283"/>
      <c r="M5" s="1284"/>
      <c r="N5" s="848"/>
    </row>
    <row r="6" spans="1:18">
      <c r="A6" s="424" t="s">
        <v>1384</v>
      </c>
      <c r="E6" s="436"/>
      <c r="F6" s="436"/>
      <c r="G6" s="436"/>
      <c r="H6" s="849">
        <v>1</v>
      </c>
      <c r="I6" s="849">
        <v>2</v>
      </c>
      <c r="J6" s="849">
        <v>3</v>
      </c>
      <c r="K6" s="849">
        <v>4</v>
      </c>
      <c r="L6" s="849">
        <v>5</v>
      </c>
      <c r="M6" s="849">
        <v>6</v>
      </c>
    </row>
    <row r="7" spans="1:18">
      <c r="A7" s="424" t="s">
        <v>1398</v>
      </c>
      <c r="G7" s="436"/>
      <c r="H7" s="849">
        <v>1</v>
      </c>
      <c r="I7" s="849">
        <v>1</v>
      </c>
      <c r="J7" s="849">
        <v>1</v>
      </c>
      <c r="K7" s="849">
        <v>1</v>
      </c>
      <c r="L7" s="849">
        <v>1</v>
      </c>
      <c r="M7" s="849">
        <v>1</v>
      </c>
    </row>
    <row r="8" spans="1:18" s="734" customFormat="1" ht="48.75" customHeight="1" thickBot="1">
      <c r="A8" s="855" t="s">
        <v>1031</v>
      </c>
      <c r="B8" s="1276" t="s">
        <v>1150</v>
      </c>
      <c r="C8" s="1276"/>
      <c r="D8" s="856" t="s">
        <v>219</v>
      </c>
      <c r="E8" s="856" t="s">
        <v>1095</v>
      </c>
      <c r="F8" s="857" t="s">
        <v>1386</v>
      </c>
      <c r="G8" s="856" t="s">
        <v>102</v>
      </c>
      <c r="H8" s="860" t="s">
        <v>1</v>
      </c>
      <c r="I8" s="856" t="s">
        <v>1399</v>
      </c>
      <c r="J8" s="860" t="s">
        <v>1152</v>
      </c>
      <c r="K8" s="860" t="s">
        <v>649</v>
      </c>
      <c r="L8" s="860" t="s">
        <v>83</v>
      </c>
      <c r="M8" s="860" t="s">
        <v>1151</v>
      </c>
      <c r="N8" s="862"/>
      <c r="O8" s="936"/>
      <c r="P8" s="424"/>
      <c r="Q8" s="424"/>
      <c r="R8" s="424"/>
    </row>
    <row r="9" spans="1:18" ht="18" customHeight="1">
      <c r="A9" s="424" t="s">
        <v>1400</v>
      </c>
      <c r="D9" s="864"/>
      <c r="E9" s="869" t="s">
        <v>1109</v>
      </c>
      <c r="F9" s="865" t="s">
        <v>1386</v>
      </c>
      <c r="G9" s="436" t="s">
        <v>1024</v>
      </c>
      <c r="H9" s="937" t="s">
        <v>1156</v>
      </c>
      <c r="I9" s="869" t="s">
        <v>1159</v>
      </c>
      <c r="J9" s="938" t="s">
        <v>1401</v>
      </c>
      <c r="K9" s="869" t="s">
        <v>1157</v>
      </c>
      <c r="L9" s="869" t="s">
        <v>1402</v>
      </c>
      <c r="M9" s="869" t="s">
        <v>1154</v>
      </c>
      <c r="N9" s="874"/>
      <c r="P9" s="733"/>
      <c r="Q9" s="733"/>
      <c r="R9" s="733"/>
    </row>
    <row r="10" spans="1:18" ht="14.25" customHeight="1">
      <c r="A10" s="436">
        <v>550</v>
      </c>
      <c r="C10" s="424"/>
      <c r="D10" s="486" t="s">
        <v>1148</v>
      </c>
      <c r="E10" s="436">
        <f>$E$4</f>
        <v>2022</v>
      </c>
      <c r="F10" s="436">
        <v>8</v>
      </c>
      <c r="G10" s="875">
        <v>3634</v>
      </c>
      <c r="H10" s="877">
        <f>'TSTCW Sum'!$G$11</f>
        <v>48907458</v>
      </c>
      <c r="I10" s="877">
        <f>'TSTCW Sum'!$G$14</f>
        <v>3500499</v>
      </c>
      <c r="J10" s="877">
        <f>'TSTCW Sum'!$F$20</f>
        <v>14351562</v>
      </c>
      <c r="K10" s="877">
        <f>'TSTCW Sum'!$F$23</f>
        <v>50222404</v>
      </c>
      <c r="L10" s="877">
        <f>'TSTCW Sum'!$F$32</f>
        <v>3688605</v>
      </c>
      <c r="M10" s="877">
        <f>'TSTCW Sum'!$G$35</f>
        <v>117170029</v>
      </c>
      <c r="N10" s="874"/>
      <c r="P10" s="733"/>
      <c r="Q10" s="733"/>
      <c r="R10" s="733"/>
    </row>
    <row r="11" spans="1:18" ht="14.25" customHeight="1">
      <c r="A11" s="436">
        <v>520</v>
      </c>
      <c r="C11" s="424"/>
      <c r="D11" s="890" t="s">
        <v>1146</v>
      </c>
      <c r="E11" s="837">
        <f t="shared" ref="E11:E20" si="0">$E$4</f>
        <v>2022</v>
      </c>
      <c r="F11" s="436">
        <v>8</v>
      </c>
      <c r="G11" s="875">
        <v>9225</v>
      </c>
      <c r="H11" s="877">
        <f>'TSTCH Sum'!$G$11</f>
        <v>31041482</v>
      </c>
      <c r="I11" s="877">
        <f>'TSTCH Sum'!$G$14</f>
        <v>2268221</v>
      </c>
      <c r="J11" s="877">
        <f>'TSTCH Sum'!$F$20</f>
        <v>8105224</v>
      </c>
      <c r="K11" s="877">
        <f>'TSTCH Sum'!$F$23</f>
        <v>7646370</v>
      </c>
      <c r="L11" s="877">
        <f>'TSTCH Sum'!$F$32</f>
        <v>2795901</v>
      </c>
      <c r="M11" s="877">
        <f>'TSTCH Sum'!$G$35</f>
        <v>49588977</v>
      </c>
      <c r="N11" s="886"/>
      <c r="P11" s="939"/>
      <c r="Q11" s="939"/>
      <c r="R11" s="939"/>
    </row>
    <row r="12" spans="1:18" ht="16.5" customHeight="1">
      <c r="A12" s="436">
        <v>530</v>
      </c>
      <c r="C12" s="424"/>
      <c r="D12" s="890" t="s">
        <v>1301</v>
      </c>
      <c r="E12" s="837">
        <f t="shared" si="0"/>
        <v>2022</v>
      </c>
      <c r="F12" s="436">
        <v>8</v>
      </c>
      <c r="G12" s="875">
        <v>9932</v>
      </c>
      <c r="H12" s="877">
        <f>'TSTCWT Sum'!$G$11</f>
        <v>19134280</v>
      </c>
      <c r="I12" s="877">
        <f>'TSTCWT Sum'!$G$14</f>
        <v>970665</v>
      </c>
      <c r="J12" s="877">
        <f>'TSTCWT Sum'!$F$20</f>
        <v>2796495</v>
      </c>
      <c r="K12" s="877">
        <f>'TSTCWT Sum'!$F$23</f>
        <v>4940500</v>
      </c>
      <c r="L12" s="877">
        <f>'TSTCWT Sum'!$F$32</f>
        <v>1314293</v>
      </c>
      <c r="M12" s="877">
        <f>'TSTCWT Sum'!$G$35</f>
        <v>28185568</v>
      </c>
      <c r="N12" s="886"/>
      <c r="P12" s="939"/>
      <c r="Q12" s="939"/>
      <c r="R12" s="939"/>
    </row>
    <row r="13" spans="1:18" ht="15" customHeight="1">
      <c r="A13" s="436">
        <v>540</v>
      </c>
      <c r="C13" s="424"/>
      <c r="D13" s="890" t="s">
        <v>1147</v>
      </c>
      <c r="E13" s="837">
        <f t="shared" si="0"/>
        <v>2022</v>
      </c>
      <c r="F13" s="436">
        <v>8</v>
      </c>
      <c r="G13" s="875">
        <v>33965</v>
      </c>
      <c r="H13" s="877">
        <f>'TSTCM Sum'!$G$11</f>
        <v>7005717</v>
      </c>
      <c r="I13" s="877">
        <f>'TSTCM Sum'!$G$14</f>
        <v>357565</v>
      </c>
      <c r="J13" s="877">
        <f>'TSTCM Sum'!$F$20</f>
        <v>2144116</v>
      </c>
      <c r="K13" s="877">
        <f>'TSTCM Sum'!$F$23</f>
        <v>2787099</v>
      </c>
      <c r="L13" s="877">
        <f>'TSTCM Sum'!$F$32</f>
        <v>239572</v>
      </c>
      <c r="M13" s="877">
        <f>'TSTCM Sum'!$G$35</f>
        <v>12176504</v>
      </c>
      <c r="N13" s="940"/>
      <c r="P13" s="939"/>
      <c r="Q13" s="939"/>
      <c r="R13" s="939"/>
    </row>
    <row r="14" spans="1:18" ht="15" customHeight="1">
      <c r="A14" s="436">
        <v>552</v>
      </c>
      <c r="C14" s="424"/>
      <c r="D14" s="890" t="s">
        <v>1425</v>
      </c>
      <c r="E14" s="837">
        <f t="shared" si="0"/>
        <v>2022</v>
      </c>
      <c r="F14" s="436">
        <v>8</v>
      </c>
      <c r="G14" s="894">
        <v>133965</v>
      </c>
      <c r="H14" s="877">
        <f>'TSTCNT Sum'!$G$11</f>
        <v>5390538</v>
      </c>
      <c r="I14" s="877">
        <f>'TSTCNT Sum'!$G$14</f>
        <v>63750</v>
      </c>
      <c r="J14" s="877">
        <f>'TSTCNT Sum'!$F$20</f>
        <v>743329</v>
      </c>
      <c r="K14" s="877">
        <f>'TSTCNT Sum'!$F$23</f>
        <v>1206763</v>
      </c>
      <c r="L14" s="877">
        <f>'TSTCNT Sum'!$F$32</f>
        <v>183070</v>
      </c>
      <c r="M14" s="877">
        <f>'TSTCNT Sum'!$G$35</f>
        <v>7523700</v>
      </c>
      <c r="N14" s="940"/>
      <c r="P14" s="939"/>
      <c r="Q14" s="939"/>
      <c r="R14" s="939"/>
    </row>
    <row r="15" spans="1:18" ht="15" customHeight="1">
      <c r="A15" s="436">
        <v>553</v>
      </c>
      <c r="C15" s="424"/>
      <c r="D15" s="890" t="s">
        <v>1426</v>
      </c>
      <c r="E15" s="837">
        <f t="shared" si="0"/>
        <v>2022</v>
      </c>
      <c r="F15" s="436">
        <v>8</v>
      </c>
      <c r="G15" s="894">
        <v>203634</v>
      </c>
      <c r="H15" s="877">
        <f>'TSTCFB Sum'!$G$11</f>
        <v>8864155</v>
      </c>
      <c r="I15" s="877">
        <f>'TSTCFB Sum'!$G$14</f>
        <v>1501800</v>
      </c>
      <c r="J15" s="877">
        <f>'TSTCFB Sum'!$F$20</f>
        <v>2256743</v>
      </c>
      <c r="K15" s="877">
        <f>'TSTCFB Sum'!$F$23</f>
        <v>2642594</v>
      </c>
      <c r="L15" s="877">
        <f>'TSTCFB Sum'!$F$32</f>
        <v>928224</v>
      </c>
      <c r="M15" s="877">
        <f>'TSTCFB Sum'!$G$35</f>
        <v>14691716</v>
      </c>
      <c r="N15" s="940"/>
      <c r="P15" s="939"/>
      <c r="Q15" s="939"/>
      <c r="R15" s="939"/>
    </row>
    <row r="16" spans="1:18" ht="15" customHeight="1">
      <c r="C16" s="424"/>
      <c r="D16" s="896" t="s">
        <v>1412</v>
      </c>
      <c r="E16" s="897">
        <f t="shared" si="0"/>
        <v>2022</v>
      </c>
      <c r="F16" s="733">
        <v>8</v>
      </c>
      <c r="G16" s="898" t="s">
        <v>1414</v>
      </c>
      <c r="H16" s="900">
        <f>'Smmy TSTC'!$G$20</f>
        <v>120343630</v>
      </c>
      <c r="I16" s="900">
        <f>'Smmy TSTC'!$G$23</f>
        <v>8662500</v>
      </c>
      <c r="J16" s="900">
        <f>'Smmy TSTC'!$F$29</f>
        <v>30397469</v>
      </c>
      <c r="K16" s="900">
        <f>'Smmy TSTC'!$F$32</f>
        <v>69445730</v>
      </c>
      <c r="L16" s="900">
        <f>'Smmy TSTC'!$F$41</f>
        <v>9149665</v>
      </c>
      <c r="M16" s="941">
        <f>'Smmy TSTC'!$G$44</f>
        <v>229336494</v>
      </c>
      <c r="N16" s="940"/>
      <c r="P16" s="939"/>
      <c r="Q16" s="939"/>
      <c r="R16" s="939"/>
    </row>
    <row r="17" spans="1:18" ht="15.75" customHeight="1">
      <c r="A17" s="436">
        <v>510</v>
      </c>
      <c r="C17" s="424"/>
      <c r="D17" s="890" t="s">
        <v>109</v>
      </c>
      <c r="E17" s="837">
        <f t="shared" si="0"/>
        <v>2022</v>
      </c>
      <c r="F17" s="436">
        <v>7</v>
      </c>
      <c r="G17" s="875">
        <v>23485</v>
      </c>
      <c r="H17" s="877">
        <f>'LSCPA Sum'!$G$11</f>
        <v>17929636</v>
      </c>
      <c r="I17" s="877">
        <f>'LSCPA Sum'!$G$14</f>
        <v>2217102</v>
      </c>
      <c r="J17" s="877">
        <f>'LSCPA Sum'!$F$20</f>
        <v>4216820</v>
      </c>
      <c r="K17" s="877">
        <f>'LSCPA Sum'!$F$23</f>
        <v>12853314</v>
      </c>
      <c r="L17" s="877">
        <f>'LSCPA Sum'!$F$32</f>
        <v>3782022</v>
      </c>
      <c r="M17" s="877">
        <f>'LSCPA Sum'!$G$35</f>
        <v>38781792</v>
      </c>
      <c r="N17" s="940"/>
      <c r="P17" s="939"/>
      <c r="Q17" s="939"/>
      <c r="R17" s="939"/>
    </row>
    <row r="18" spans="1:18" ht="15" customHeight="1">
      <c r="A18" s="436">
        <v>500</v>
      </c>
      <c r="C18" s="424"/>
      <c r="D18" s="890" t="s">
        <v>96</v>
      </c>
      <c r="E18" s="837">
        <f t="shared" si="0"/>
        <v>2022</v>
      </c>
      <c r="F18" s="436">
        <v>7</v>
      </c>
      <c r="G18" s="875">
        <v>23582</v>
      </c>
      <c r="H18" s="877">
        <f>'LSCO Sum'!$G$11</f>
        <v>16184511</v>
      </c>
      <c r="I18" s="877">
        <f>'LSCO Sum'!$G$14</f>
        <v>1488396</v>
      </c>
      <c r="J18" s="877">
        <f>'LSCO Sum'!$F$20</f>
        <v>4054195</v>
      </c>
      <c r="K18" s="877">
        <f>'LSCO Sum'!$F$23</f>
        <v>9510924</v>
      </c>
      <c r="L18" s="877">
        <f>'LSCO Sum'!$F$32</f>
        <v>2756298</v>
      </c>
      <c r="M18" s="877">
        <f>'LSCO Sum'!$G$35</f>
        <v>32505928</v>
      </c>
      <c r="N18" s="886"/>
      <c r="P18" s="939"/>
      <c r="Q18" s="939"/>
      <c r="R18" s="939"/>
    </row>
    <row r="19" spans="1:18" ht="12" customHeight="1">
      <c r="A19" s="436">
        <v>490</v>
      </c>
      <c r="C19" s="424"/>
      <c r="D19" s="890" t="s">
        <v>94</v>
      </c>
      <c r="E19" s="837">
        <f t="shared" si="0"/>
        <v>2022</v>
      </c>
      <c r="F19" s="436">
        <v>7</v>
      </c>
      <c r="G19" s="875">
        <v>36273</v>
      </c>
      <c r="H19" s="877">
        <f>'LIT Sum'!$G$11</f>
        <v>23142100</v>
      </c>
      <c r="I19" s="877">
        <f>'LIT Sum'!$G$14</f>
        <v>2553130</v>
      </c>
      <c r="J19" s="877">
        <f>'LIT Sum'!$F$20</f>
        <v>4494454</v>
      </c>
      <c r="K19" s="877">
        <f>'LIT Sum'!$F$23</f>
        <v>12001627</v>
      </c>
      <c r="L19" s="877">
        <f>'LIT Sum'!$F$32</f>
        <v>4034188</v>
      </c>
      <c r="M19" s="877">
        <f>'LIT Sum'!$G$35</f>
        <v>43672369</v>
      </c>
      <c r="N19" s="940"/>
      <c r="P19" s="939"/>
      <c r="Q19" s="939"/>
      <c r="R19" s="939"/>
    </row>
    <row r="20" spans="1:18" ht="12" customHeight="1">
      <c r="C20" s="424"/>
      <c r="D20" s="896" t="s">
        <v>1413</v>
      </c>
      <c r="E20" s="837">
        <f t="shared" si="0"/>
        <v>2022</v>
      </c>
      <c r="F20" s="436">
        <v>7</v>
      </c>
      <c r="G20" s="898" t="s">
        <v>1415</v>
      </c>
      <c r="H20" s="900">
        <f>'Smmy LIT'!$G$20</f>
        <v>57256247</v>
      </c>
      <c r="I20" s="900">
        <f>'Smmy LIT'!$G$23</f>
        <v>6258628</v>
      </c>
      <c r="J20" s="900">
        <f>'Smmy LIT'!$F$29</f>
        <v>12765469</v>
      </c>
      <c r="K20" s="900">
        <f>'Smmy LIT'!$F$32</f>
        <v>34365865</v>
      </c>
      <c r="L20" s="900">
        <f>'Smmy LIT'!$F$41</f>
        <v>10572508</v>
      </c>
      <c r="M20" s="900">
        <f>'Smmy LIT'!$G$44</f>
        <v>114960089</v>
      </c>
      <c r="N20" s="940"/>
      <c r="P20" s="939"/>
      <c r="Q20" s="939"/>
      <c r="R20" s="939"/>
    </row>
    <row r="21" spans="1:18" ht="13.8" thickBot="1">
      <c r="A21" s="904"/>
      <c r="B21" s="904"/>
      <c r="C21" s="904">
        <f>COUNTA(D10:D15)+COUNTA(D17:D19)</f>
        <v>9</v>
      </c>
      <c r="D21" s="905" t="s">
        <v>113</v>
      </c>
      <c r="E21" s="942">
        <f t="shared" ref="E21" si="1">$E$4</f>
        <v>2022</v>
      </c>
      <c r="F21" s="942">
        <v>14</v>
      </c>
      <c r="G21" s="906">
        <v>999999</v>
      </c>
      <c r="H21" s="908">
        <f>'Smmy LIT-TSTC Sum'!$G$20</f>
        <v>177599877</v>
      </c>
      <c r="I21" s="908">
        <f>'Smmy LIT-TSTC Sum'!$G$23</f>
        <v>14921128</v>
      </c>
      <c r="J21" s="908">
        <f>'Smmy LIT-TSTC Sum'!$F$29</f>
        <v>43162938</v>
      </c>
      <c r="K21" s="908">
        <f>'Smmy LIT-TSTC Sum'!$F$32</f>
        <v>103811595</v>
      </c>
      <c r="L21" s="908">
        <f>'Smmy LIT-TSTC Sum'!$F$41</f>
        <v>19722173</v>
      </c>
      <c r="M21" s="908">
        <f>'Smmy LIT-TSTC Sum'!$G$44</f>
        <v>344296583</v>
      </c>
      <c r="N21" s="917"/>
      <c r="P21" s="848"/>
      <c r="Q21" s="848"/>
      <c r="R21" s="848"/>
    </row>
    <row r="22" spans="1:18" s="848" customFormat="1" ht="13.8" thickTop="1">
      <c r="A22" s="849"/>
      <c r="B22" s="849"/>
      <c r="C22" s="849"/>
      <c r="I22" s="943"/>
      <c r="N22" s="918"/>
    </row>
    <row r="23" spans="1:18" s="848" customFormat="1">
      <c r="A23" s="849"/>
      <c r="B23" s="848" t="s">
        <v>1051</v>
      </c>
      <c r="C23" s="849"/>
      <c r="I23" s="943"/>
      <c r="N23" s="918"/>
    </row>
    <row r="24" spans="1:18" s="848" customFormat="1">
      <c r="A24" s="849"/>
      <c r="B24" s="848" t="s">
        <v>1052</v>
      </c>
      <c r="C24" s="849"/>
      <c r="H24" s="849" t="s">
        <v>1160</v>
      </c>
      <c r="I24" s="943"/>
      <c r="J24" s="849" t="s">
        <v>1160</v>
      </c>
      <c r="K24" s="849"/>
      <c r="L24" s="849" t="s">
        <v>1160</v>
      </c>
      <c r="M24" s="849" t="s">
        <v>1160</v>
      </c>
      <c r="N24" s="918"/>
    </row>
    <row r="25" spans="1:18" s="848" customFormat="1" ht="39.6">
      <c r="A25" s="849"/>
      <c r="B25" s="849"/>
      <c r="H25" s="944" t="s">
        <v>1</v>
      </c>
      <c r="I25" s="424"/>
      <c r="J25" s="945" t="s">
        <v>39</v>
      </c>
      <c r="K25" s="945" t="s">
        <v>7</v>
      </c>
      <c r="L25" s="945" t="s">
        <v>42</v>
      </c>
      <c r="M25" s="946" t="s">
        <v>84</v>
      </c>
    </row>
    <row r="26" spans="1:18" s="848" customFormat="1" ht="39.6" outlineLevel="1">
      <c r="A26" s="849"/>
      <c r="B26" s="849"/>
      <c r="C26" s="849"/>
      <c r="D26" s="848" t="s">
        <v>115</v>
      </c>
      <c r="H26" s="944" t="s">
        <v>2</v>
      </c>
      <c r="I26" s="424"/>
      <c r="J26" s="945" t="s">
        <v>40</v>
      </c>
      <c r="K26" s="947"/>
      <c r="L26" s="945" t="s">
        <v>9</v>
      </c>
      <c r="M26" s="922" t="s">
        <v>1161</v>
      </c>
    </row>
    <row r="27" spans="1:18" s="848" customFormat="1" ht="26.4" outlineLevel="1">
      <c r="A27" s="849"/>
      <c r="B27" s="849"/>
      <c r="C27" s="849"/>
      <c r="H27" s="944" t="s">
        <v>116</v>
      </c>
      <c r="I27" s="424"/>
      <c r="J27" s="922" t="s">
        <v>80</v>
      </c>
      <c r="K27" s="948"/>
      <c r="L27" s="945" t="s">
        <v>10</v>
      </c>
      <c r="M27" s="922" t="s">
        <v>1403</v>
      </c>
    </row>
    <row r="28" spans="1:18" s="848" customFormat="1" ht="26.4" outlineLevel="1">
      <c r="A28" s="849"/>
      <c r="B28" s="849"/>
      <c r="C28" s="849"/>
      <c r="H28" s="948"/>
      <c r="I28" s="424"/>
      <c r="J28" s="424"/>
      <c r="K28" s="424"/>
      <c r="L28" s="945" t="s">
        <v>11</v>
      </c>
      <c r="M28" s="922" t="s">
        <v>1404</v>
      </c>
    </row>
    <row r="29" spans="1:18" s="848" customFormat="1" ht="26.4" outlineLevel="1">
      <c r="A29" s="849"/>
      <c r="B29" s="849"/>
      <c r="C29" s="849"/>
      <c r="I29" s="424"/>
      <c r="L29" s="949" t="s">
        <v>1162</v>
      </c>
    </row>
    <row r="30" spans="1:18" s="848" customFormat="1" ht="26.4" outlineLevel="1">
      <c r="A30" s="849"/>
      <c r="B30" s="849"/>
      <c r="C30" s="849"/>
      <c r="I30" s="424"/>
      <c r="L30" s="945" t="s">
        <v>43</v>
      </c>
    </row>
    <row r="31" spans="1:18" s="848" customFormat="1" outlineLevel="1">
      <c r="A31" s="849"/>
      <c r="B31" s="849"/>
      <c r="C31" s="849"/>
      <c r="H31" s="827"/>
      <c r="I31" s="424"/>
      <c r="J31" s="827"/>
      <c r="K31" s="827"/>
      <c r="L31" s="827"/>
      <c r="M31" s="827"/>
    </row>
    <row r="32" spans="1:18" s="848" customFormat="1" outlineLevel="1">
      <c r="A32" s="849"/>
      <c r="B32" s="849"/>
      <c r="C32" s="849"/>
      <c r="H32" s="924"/>
      <c r="I32" s="424"/>
      <c r="J32" s="924"/>
      <c r="K32" s="924"/>
      <c r="L32" s="924"/>
      <c r="M32" s="924"/>
    </row>
    <row r="33" spans="1:16" s="848" customFormat="1">
      <c r="A33" s="849"/>
      <c r="B33" s="849"/>
      <c r="C33" s="849"/>
      <c r="I33" s="424"/>
      <c r="P33" s="925"/>
    </row>
    <row r="34" spans="1:16" s="848" customFormat="1">
      <c r="A34" s="849"/>
      <c r="B34" s="849"/>
      <c r="C34" s="849"/>
      <c r="I34" s="424"/>
    </row>
    <row r="35" spans="1:16" s="848" customFormat="1">
      <c r="A35" s="849"/>
      <c r="B35" s="849"/>
      <c r="C35" s="849"/>
      <c r="H35" s="926" t="str">
        <f>IF((SUM(H10:H19)-H16)&lt;&gt;'Smmy LIT-TSTC Sum'!$G$20,"Error","Balanced")</f>
        <v>Balanced</v>
      </c>
      <c r="I35" s="926" t="str">
        <f>IF((SUM(I10:I19)-I16)&lt;&gt;'Smmy LIT-TSTC Sum'!$G$23,"Error","Balanced")</f>
        <v>Balanced</v>
      </c>
      <c r="J35" s="926" t="str">
        <f>IF((SUM(J10:J19)-J16)&lt;&gt;'Smmy LIT-TSTC Sum'!$F$29,"Error","Balanced")</f>
        <v>Balanced</v>
      </c>
      <c r="K35" s="926" t="str">
        <f>IF((SUM(K10:K19)-K16)&lt;&gt;'Smmy LIT-TSTC Sum'!$F$32,"Error","Balanced")</f>
        <v>Balanced</v>
      </c>
      <c r="L35" s="926" t="str">
        <f>IF((SUM(L10:L19)-L16)&lt;&gt;'Smmy LIT-TSTC Sum'!$F$41,"Error","Balanced")</f>
        <v>Balanced</v>
      </c>
      <c r="M35" s="926" t="str">
        <f>IF((SUM(M10:M19)-M16)&lt;&gt;'Smmy LIT-TSTC Sum'!$G$44,"Error","Balanced")</f>
        <v>Balanced</v>
      </c>
      <c r="N35" s="926"/>
    </row>
    <row r="36" spans="1:16" s="848" customFormat="1">
      <c r="A36" s="849"/>
      <c r="B36" s="849"/>
      <c r="C36" s="849"/>
      <c r="I36" s="424"/>
    </row>
    <row r="37" spans="1:16" s="848" customFormat="1">
      <c r="A37" s="849"/>
      <c r="B37" s="849"/>
      <c r="C37" s="849"/>
      <c r="H37" s="849"/>
      <c r="I37" s="849"/>
      <c r="J37" s="849"/>
      <c r="K37" s="849"/>
      <c r="L37" s="849"/>
      <c r="M37" s="849"/>
      <c r="N37" s="849"/>
    </row>
    <row r="38" spans="1:16" s="848" customFormat="1">
      <c r="A38" s="849"/>
      <c r="B38" s="849"/>
      <c r="C38" s="849"/>
      <c r="I38" s="424"/>
    </row>
    <row r="39" spans="1:16" s="848" customFormat="1">
      <c r="A39" s="849"/>
      <c r="B39" s="849"/>
      <c r="C39" s="849"/>
    </row>
    <row r="40" spans="1:16" s="848" customFormat="1">
      <c r="A40" s="849"/>
      <c r="B40" s="849"/>
      <c r="C40" s="849"/>
      <c r="J40" s="928"/>
      <c r="K40" s="928"/>
      <c r="L40" s="928"/>
      <c r="M40" s="928"/>
      <c r="N40" s="928"/>
    </row>
    <row r="41" spans="1:16" s="848" customFormat="1">
      <c r="A41" s="849"/>
      <c r="B41" s="849"/>
      <c r="C41" s="849"/>
    </row>
    <row r="42" spans="1:16" s="848" customFormat="1" hidden="1">
      <c r="A42" s="849"/>
      <c r="B42" s="849"/>
      <c r="C42" s="849"/>
      <c r="D42" s="827" t="s">
        <v>1405</v>
      </c>
      <c r="F42" s="950">
        <f>SUM(F10:F20)+F21</f>
        <v>98</v>
      </c>
      <c r="G42" s="929">
        <f>SUM(G10:G20)+G21</f>
        <v>1477694</v>
      </c>
      <c r="H42" s="929">
        <f>SUM(H10:H20)+H21</f>
        <v>532799631</v>
      </c>
      <c r="I42" s="929">
        <f t="shared" ref="I42:M42" si="2">SUM(I10:I20)+I21</f>
        <v>44763384</v>
      </c>
      <c r="J42" s="929">
        <f t="shared" si="2"/>
        <v>129488814</v>
      </c>
      <c r="K42" s="929">
        <f t="shared" si="2"/>
        <v>311434785</v>
      </c>
      <c r="L42" s="929">
        <f t="shared" si="2"/>
        <v>59166519</v>
      </c>
      <c r="M42" s="929">
        <f t="shared" si="2"/>
        <v>1032889749</v>
      </c>
      <c r="P42" s="929">
        <f>SUM(F42:O42)</f>
        <v>2112020674</v>
      </c>
    </row>
    <row r="43" spans="1:16" s="848" customFormat="1" hidden="1">
      <c r="A43" s="849"/>
      <c r="B43" s="849"/>
      <c r="C43" s="849"/>
      <c r="P43" s="934"/>
    </row>
    <row r="44" spans="1:16" s="848" customFormat="1" hidden="1">
      <c r="A44" s="849"/>
      <c r="B44" s="849"/>
      <c r="C44" s="849"/>
      <c r="P44" s="934"/>
    </row>
    <row r="45" spans="1:16" s="848" customFormat="1" hidden="1">
      <c r="A45" s="849"/>
      <c r="B45" s="849"/>
      <c r="C45" s="849"/>
      <c r="D45" s="932" t="s">
        <v>1420</v>
      </c>
      <c r="F45" s="848">
        <v>98</v>
      </c>
      <c r="G45" s="848">
        <v>1477694</v>
      </c>
      <c r="H45" s="848">
        <v>490549491</v>
      </c>
      <c r="I45" s="848">
        <v>44763384</v>
      </c>
      <c r="J45" s="848">
        <v>123466098</v>
      </c>
      <c r="K45" s="848">
        <v>236840085</v>
      </c>
      <c r="L45" s="848">
        <v>44678751</v>
      </c>
      <c r="M45" s="848">
        <v>895534425</v>
      </c>
      <c r="P45" s="934">
        <v>1837310026</v>
      </c>
    </row>
    <row r="46" spans="1:16" s="848" customFormat="1" hidden="1">
      <c r="A46" s="849"/>
      <c r="B46" s="849"/>
      <c r="C46" s="849"/>
      <c r="D46" s="933">
        <v>44537</v>
      </c>
      <c r="F46" s="934">
        <f t="shared" ref="F46:I46" si="3">F42-F45</f>
        <v>0</v>
      </c>
      <c r="G46" s="934">
        <f t="shared" si="3"/>
        <v>0</v>
      </c>
      <c r="H46" s="934">
        <f t="shared" si="3"/>
        <v>42250140</v>
      </c>
      <c r="I46" s="934">
        <f t="shared" si="3"/>
        <v>0</v>
      </c>
      <c r="J46" s="934">
        <f>J42-J45</f>
        <v>6022716</v>
      </c>
      <c r="K46" s="934">
        <f t="shared" ref="K46" si="4">K42-K45</f>
        <v>74594700</v>
      </c>
      <c r="L46" s="934">
        <f>L42-L45</f>
        <v>14487768</v>
      </c>
      <c r="M46" s="934">
        <f>M42-M45</f>
        <v>137355324</v>
      </c>
      <c r="P46" s="934">
        <f>P42-P45</f>
        <v>274710648</v>
      </c>
    </row>
    <row r="47" spans="1:16" s="848" customFormat="1" hidden="1">
      <c r="A47" s="849"/>
      <c r="B47" s="849"/>
      <c r="C47" s="849"/>
    </row>
    <row r="48" spans="1:16" s="848" customFormat="1" hidden="1">
      <c r="A48" s="849"/>
      <c r="B48" s="849"/>
      <c r="C48" s="849"/>
    </row>
    <row r="49" spans="1:4" s="848" customFormat="1" hidden="1">
      <c r="A49" s="849"/>
      <c r="B49" s="849"/>
      <c r="C49" s="849"/>
      <c r="D49" s="848" t="s">
        <v>1477</v>
      </c>
    </row>
    <row r="50" spans="1:4" s="848" customFormat="1" hidden="1">
      <c r="A50" s="849"/>
      <c r="B50" s="849"/>
      <c r="C50" s="849"/>
      <c r="D50" s="933">
        <v>44537</v>
      </c>
    </row>
    <row r="51" spans="1:4" s="848" customFormat="1">
      <c r="A51" s="849"/>
      <c r="B51" s="849"/>
      <c r="C51" s="849"/>
    </row>
    <row r="52" spans="1:4" s="848" customFormat="1">
      <c r="A52" s="849"/>
      <c r="B52" s="849"/>
      <c r="C52" s="849"/>
    </row>
    <row r="53" spans="1:4" s="848" customFormat="1">
      <c r="A53" s="849"/>
      <c r="B53" s="849"/>
      <c r="C53" s="849"/>
    </row>
    <row r="54" spans="1:4" s="848" customFormat="1">
      <c r="A54" s="849"/>
      <c r="B54" s="849"/>
      <c r="C54" s="849"/>
    </row>
    <row r="55" spans="1:4" s="848" customFormat="1">
      <c r="A55" s="849"/>
      <c r="B55" s="849"/>
      <c r="C55" s="849"/>
    </row>
    <row r="56" spans="1:4" s="848" customFormat="1">
      <c r="A56" s="849"/>
      <c r="B56" s="849"/>
      <c r="C56" s="849"/>
    </row>
    <row r="57" spans="1:4" s="848" customFormat="1">
      <c r="A57" s="849"/>
      <c r="B57" s="849"/>
      <c r="C57" s="849"/>
    </row>
    <row r="58" spans="1:4" s="848" customFormat="1">
      <c r="A58" s="849"/>
      <c r="B58" s="849"/>
      <c r="C58" s="849"/>
    </row>
    <row r="59" spans="1:4" s="848" customFormat="1">
      <c r="A59" s="849"/>
      <c r="B59" s="849"/>
      <c r="C59" s="849"/>
    </row>
    <row r="60" spans="1:4" s="848" customFormat="1">
      <c r="A60" s="849"/>
      <c r="B60" s="849"/>
      <c r="C60" s="849"/>
    </row>
    <row r="61" spans="1:4" s="848" customFormat="1">
      <c r="A61" s="849"/>
      <c r="B61" s="849"/>
      <c r="C61" s="849"/>
    </row>
    <row r="62" spans="1:4" s="848" customFormat="1">
      <c r="A62" s="849"/>
      <c r="B62" s="849"/>
      <c r="C62" s="849"/>
    </row>
    <row r="63" spans="1:4" s="848" customFormat="1">
      <c r="A63" s="849"/>
      <c r="B63" s="849"/>
      <c r="C63" s="849"/>
    </row>
    <row r="64" spans="1:4" s="848" customFormat="1">
      <c r="A64" s="849"/>
      <c r="B64" s="849"/>
      <c r="C64" s="849"/>
    </row>
    <row r="65" spans="1:3" s="848" customFormat="1">
      <c r="A65" s="849"/>
      <c r="B65" s="849"/>
      <c r="C65" s="849"/>
    </row>
    <row r="66" spans="1:3" s="848" customFormat="1">
      <c r="A66" s="849"/>
      <c r="B66" s="849"/>
      <c r="C66" s="849"/>
    </row>
    <row r="67" spans="1:3" s="848" customFormat="1">
      <c r="A67" s="849"/>
      <c r="B67" s="849"/>
      <c r="C67" s="849"/>
    </row>
    <row r="68" spans="1:3" s="848" customFormat="1">
      <c r="A68" s="849"/>
      <c r="B68" s="849"/>
      <c r="C68" s="849"/>
    </row>
    <row r="69" spans="1:3" s="848" customFormat="1">
      <c r="A69" s="849"/>
      <c r="B69" s="849"/>
      <c r="C69" s="849"/>
    </row>
    <row r="70" spans="1:3" s="848" customFormat="1">
      <c r="A70" s="849"/>
      <c r="B70" s="849"/>
      <c r="C70" s="849"/>
    </row>
    <row r="71" spans="1:3" s="848" customFormat="1">
      <c r="A71" s="849"/>
      <c r="B71" s="849"/>
      <c r="C71" s="849"/>
    </row>
    <row r="72" spans="1:3" s="848" customFormat="1">
      <c r="A72" s="849"/>
      <c r="B72" s="849"/>
      <c r="C72" s="849"/>
    </row>
    <row r="73" spans="1:3" s="848" customFormat="1">
      <c r="A73" s="849"/>
      <c r="B73" s="849"/>
      <c r="C73" s="849"/>
    </row>
    <row r="74" spans="1:3" s="848" customFormat="1">
      <c r="A74" s="849"/>
      <c r="B74" s="849"/>
      <c r="C74" s="849"/>
    </row>
    <row r="75" spans="1:3" s="848" customFormat="1">
      <c r="A75" s="849"/>
      <c r="B75" s="849"/>
      <c r="C75" s="849"/>
    </row>
    <row r="76" spans="1:3" s="848" customFormat="1">
      <c r="A76" s="849"/>
      <c r="B76" s="849"/>
      <c r="C76" s="849"/>
    </row>
    <row r="77" spans="1:3" s="848" customFormat="1">
      <c r="A77" s="849"/>
      <c r="B77" s="849"/>
      <c r="C77" s="849"/>
    </row>
    <row r="78" spans="1:3" s="848" customFormat="1">
      <c r="A78" s="849"/>
      <c r="B78" s="849"/>
      <c r="C78" s="849"/>
    </row>
    <row r="79" spans="1:3" s="848" customFormat="1">
      <c r="A79" s="849"/>
      <c r="B79" s="849"/>
      <c r="C79" s="849"/>
    </row>
    <row r="80" spans="1:3" s="848" customFormat="1">
      <c r="A80" s="849"/>
      <c r="B80" s="849"/>
      <c r="C80" s="849"/>
    </row>
    <row r="81" spans="1:3" s="848" customFormat="1">
      <c r="A81" s="849"/>
      <c r="B81" s="849"/>
      <c r="C81" s="849"/>
    </row>
    <row r="82" spans="1:3" s="848" customFormat="1">
      <c r="A82" s="849"/>
      <c r="B82" s="849"/>
      <c r="C82" s="849"/>
    </row>
    <row r="83" spans="1:3" s="848" customFormat="1">
      <c r="A83" s="849"/>
      <c r="B83" s="849"/>
      <c r="C83" s="849"/>
    </row>
    <row r="84" spans="1:3" s="848" customFormat="1">
      <c r="A84" s="849"/>
      <c r="B84" s="849"/>
      <c r="C84" s="849"/>
    </row>
    <row r="85" spans="1:3" s="848" customFormat="1">
      <c r="A85" s="849"/>
      <c r="B85" s="849"/>
      <c r="C85" s="849"/>
    </row>
    <row r="86" spans="1:3" s="848" customFormat="1">
      <c r="A86" s="849"/>
      <c r="B86" s="849"/>
      <c r="C86" s="849"/>
    </row>
    <row r="87" spans="1:3" s="848" customFormat="1">
      <c r="A87" s="849"/>
      <c r="B87" s="849"/>
      <c r="C87" s="849"/>
    </row>
    <row r="88" spans="1:3" s="848" customFormat="1">
      <c r="A88" s="849"/>
      <c r="B88" s="849"/>
      <c r="C88" s="849"/>
    </row>
    <row r="89" spans="1:3" s="848" customFormat="1">
      <c r="A89" s="849"/>
      <c r="B89" s="849"/>
      <c r="C89" s="849"/>
    </row>
    <row r="90" spans="1:3" s="848" customFormat="1">
      <c r="A90" s="849"/>
      <c r="B90" s="849"/>
      <c r="C90" s="849"/>
    </row>
    <row r="91" spans="1:3" s="848" customFormat="1">
      <c r="A91" s="849"/>
      <c r="B91" s="849"/>
      <c r="C91" s="849"/>
    </row>
    <row r="92" spans="1:3" s="848" customFormat="1">
      <c r="A92" s="849"/>
      <c r="B92" s="849"/>
      <c r="C92" s="849"/>
    </row>
    <row r="93" spans="1:3" s="848" customFormat="1">
      <c r="A93" s="849"/>
      <c r="B93" s="849"/>
      <c r="C93" s="849"/>
    </row>
    <row r="94" spans="1:3" s="848" customFormat="1">
      <c r="A94" s="849"/>
      <c r="B94" s="849"/>
      <c r="C94" s="849"/>
    </row>
    <row r="95" spans="1:3" s="848" customFormat="1">
      <c r="A95" s="849"/>
      <c r="B95" s="849"/>
      <c r="C95" s="849"/>
    </row>
    <row r="96" spans="1:3" s="848" customFormat="1">
      <c r="A96" s="849"/>
      <c r="B96" s="849"/>
      <c r="C96" s="849"/>
    </row>
    <row r="97" spans="1:3" s="848" customFormat="1">
      <c r="A97" s="849"/>
      <c r="B97" s="849"/>
      <c r="C97" s="849"/>
    </row>
    <row r="98" spans="1:3" s="848" customFormat="1">
      <c r="A98" s="849"/>
      <c r="B98" s="849"/>
      <c r="C98" s="849"/>
    </row>
    <row r="99" spans="1:3" s="848" customFormat="1">
      <c r="A99" s="849"/>
      <c r="B99" s="849"/>
      <c r="C99" s="849"/>
    </row>
    <row r="100" spans="1:3" s="848" customFormat="1">
      <c r="A100" s="849"/>
      <c r="B100" s="849"/>
      <c r="C100" s="849"/>
    </row>
    <row r="101" spans="1:3" s="848" customFormat="1">
      <c r="A101" s="849"/>
      <c r="B101" s="849"/>
      <c r="C101" s="849"/>
    </row>
    <row r="102" spans="1:3" s="848" customFormat="1">
      <c r="A102" s="849"/>
      <c r="B102" s="849"/>
      <c r="C102" s="849"/>
    </row>
    <row r="103" spans="1:3" s="848" customFormat="1">
      <c r="A103" s="849"/>
      <c r="B103" s="849"/>
      <c r="C103" s="849"/>
    </row>
    <row r="104" spans="1:3" s="848" customFormat="1">
      <c r="A104" s="849"/>
      <c r="B104" s="849"/>
      <c r="C104" s="849"/>
    </row>
    <row r="105" spans="1:3" s="848" customFormat="1">
      <c r="A105" s="849"/>
      <c r="B105" s="849"/>
      <c r="C105" s="849"/>
    </row>
    <row r="106" spans="1:3" s="848" customFormat="1">
      <c r="A106" s="849"/>
      <c r="B106" s="849"/>
      <c r="C106" s="849"/>
    </row>
    <row r="107" spans="1:3" s="848" customFormat="1">
      <c r="A107" s="849"/>
      <c r="B107" s="849"/>
      <c r="C107" s="849"/>
    </row>
    <row r="108" spans="1:3" s="848" customFormat="1">
      <c r="A108" s="849"/>
      <c r="B108" s="849"/>
      <c r="C108" s="849"/>
    </row>
    <row r="109" spans="1:3" s="848" customFormat="1">
      <c r="A109" s="849"/>
      <c r="B109" s="849"/>
      <c r="C109" s="849"/>
    </row>
    <row r="110" spans="1:3" s="848" customFormat="1">
      <c r="A110" s="849"/>
      <c r="B110" s="849"/>
      <c r="C110" s="849"/>
    </row>
    <row r="111" spans="1:3" s="848" customFormat="1">
      <c r="A111" s="849"/>
      <c r="B111" s="849"/>
      <c r="C111" s="849"/>
    </row>
    <row r="112" spans="1:3" s="848" customFormat="1">
      <c r="A112" s="849"/>
      <c r="B112" s="849"/>
      <c r="C112" s="849"/>
    </row>
    <row r="113" spans="1:3" s="848" customFormat="1">
      <c r="A113" s="849"/>
      <c r="B113" s="849"/>
      <c r="C113" s="849"/>
    </row>
    <row r="114" spans="1:3" s="848" customFormat="1">
      <c r="A114" s="849"/>
      <c r="B114" s="849"/>
      <c r="C114" s="849"/>
    </row>
    <row r="115" spans="1:3" s="848" customFormat="1">
      <c r="A115" s="849"/>
      <c r="B115" s="849"/>
      <c r="C115" s="849"/>
    </row>
    <row r="116" spans="1:3" s="848" customFormat="1">
      <c r="A116" s="849"/>
      <c r="B116" s="849"/>
      <c r="C116" s="849"/>
    </row>
    <row r="117" spans="1:3" s="848" customFormat="1">
      <c r="A117" s="849"/>
      <c r="B117" s="849"/>
      <c r="C117" s="849"/>
    </row>
    <row r="118" spans="1:3" s="848" customFormat="1">
      <c r="A118" s="849"/>
      <c r="B118" s="849"/>
      <c r="C118" s="849"/>
    </row>
    <row r="119" spans="1:3" s="848" customFormat="1">
      <c r="A119" s="849"/>
      <c r="B119" s="849"/>
      <c r="C119" s="849"/>
    </row>
    <row r="120" spans="1:3" s="848" customFormat="1">
      <c r="A120" s="849"/>
      <c r="B120" s="849"/>
      <c r="C120" s="849"/>
    </row>
    <row r="121" spans="1:3" s="848" customFormat="1">
      <c r="A121" s="849"/>
      <c r="B121" s="849"/>
      <c r="C121" s="849"/>
    </row>
    <row r="122" spans="1:3" s="848" customFormat="1">
      <c r="A122" s="849"/>
      <c r="B122" s="849"/>
      <c r="C122" s="849"/>
    </row>
    <row r="123" spans="1:3" s="848" customFormat="1">
      <c r="A123" s="849"/>
      <c r="B123" s="849"/>
      <c r="C123" s="849"/>
    </row>
    <row r="124" spans="1:3" s="848" customFormat="1">
      <c r="A124" s="849"/>
      <c r="B124" s="849"/>
      <c r="C124" s="849"/>
    </row>
    <row r="125" spans="1:3" s="848" customFormat="1">
      <c r="A125" s="849"/>
      <c r="B125" s="849"/>
      <c r="C125" s="849"/>
    </row>
    <row r="126" spans="1:3" s="848" customFormat="1">
      <c r="A126" s="849"/>
      <c r="B126" s="849"/>
      <c r="C126" s="849"/>
    </row>
    <row r="127" spans="1:3" s="848" customFormat="1">
      <c r="A127" s="849"/>
      <c r="B127" s="849"/>
      <c r="C127" s="849"/>
    </row>
    <row r="128" spans="1:3" s="848" customFormat="1">
      <c r="A128" s="849"/>
      <c r="B128" s="849"/>
      <c r="C128" s="849"/>
    </row>
    <row r="129" spans="1:3" s="848" customFormat="1">
      <c r="A129" s="849"/>
      <c r="B129" s="849"/>
      <c r="C129" s="849"/>
    </row>
    <row r="130" spans="1:3" s="848" customFormat="1">
      <c r="A130" s="849"/>
      <c r="B130" s="849"/>
      <c r="C130" s="849"/>
    </row>
    <row r="131" spans="1:3" s="848" customFormat="1">
      <c r="A131" s="849"/>
      <c r="B131" s="849"/>
      <c r="C131" s="849"/>
    </row>
    <row r="132" spans="1:3" s="848" customFormat="1">
      <c r="A132" s="849"/>
      <c r="B132" s="849"/>
      <c r="C132" s="849"/>
    </row>
    <row r="133" spans="1:3" s="848" customFormat="1">
      <c r="A133" s="849"/>
      <c r="B133" s="849"/>
      <c r="C133" s="849"/>
    </row>
    <row r="134" spans="1:3" s="848" customFormat="1">
      <c r="A134" s="849"/>
      <c r="B134" s="849"/>
      <c r="C134" s="849"/>
    </row>
    <row r="135" spans="1:3" s="848" customFormat="1">
      <c r="A135" s="849"/>
      <c r="B135" s="849"/>
      <c r="C135" s="849"/>
    </row>
    <row r="136" spans="1:3" s="848" customFormat="1">
      <c r="A136" s="849"/>
      <c r="B136" s="849"/>
      <c r="C136" s="849"/>
    </row>
    <row r="137" spans="1:3" s="848" customFormat="1">
      <c r="A137" s="849"/>
      <c r="B137" s="849"/>
      <c r="C137" s="849"/>
    </row>
    <row r="138" spans="1:3" s="848" customFormat="1">
      <c r="A138" s="849"/>
      <c r="B138" s="849"/>
      <c r="C138" s="849"/>
    </row>
    <row r="139" spans="1:3" s="848" customFormat="1">
      <c r="A139" s="849"/>
      <c r="B139" s="849"/>
      <c r="C139" s="849"/>
    </row>
    <row r="140" spans="1:3" s="848" customFormat="1">
      <c r="A140" s="849"/>
      <c r="B140" s="849"/>
      <c r="C140" s="849"/>
    </row>
    <row r="141" spans="1:3" s="848" customFormat="1">
      <c r="A141" s="849"/>
      <c r="B141" s="849"/>
      <c r="C141" s="849"/>
    </row>
    <row r="142" spans="1:3" s="848" customFormat="1">
      <c r="A142" s="849"/>
      <c r="B142" s="849"/>
      <c r="C142" s="849"/>
    </row>
    <row r="143" spans="1:3" s="848" customFormat="1">
      <c r="A143" s="849"/>
      <c r="B143" s="849"/>
      <c r="C143" s="849"/>
    </row>
    <row r="144" spans="1:3" s="848" customFormat="1">
      <c r="A144" s="849"/>
      <c r="B144" s="849"/>
      <c r="C144" s="849"/>
    </row>
    <row r="145" spans="1:3" s="848" customFormat="1">
      <c r="A145" s="849"/>
      <c r="B145" s="849"/>
      <c r="C145" s="849"/>
    </row>
    <row r="146" spans="1:3" s="848" customFormat="1">
      <c r="A146" s="849"/>
      <c r="B146" s="849"/>
      <c r="C146" s="849"/>
    </row>
    <row r="147" spans="1:3" s="848" customFormat="1">
      <c r="A147" s="849"/>
      <c r="B147" s="849"/>
      <c r="C147" s="849"/>
    </row>
    <row r="148" spans="1:3" s="848" customFormat="1">
      <c r="A148" s="849"/>
      <c r="B148" s="849"/>
      <c r="C148" s="849"/>
    </row>
    <row r="149" spans="1:3" s="848" customFormat="1">
      <c r="A149" s="849"/>
      <c r="B149" s="849"/>
      <c r="C149" s="849"/>
    </row>
    <row r="150" spans="1:3" s="848" customFormat="1">
      <c r="A150" s="849"/>
      <c r="B150" s="849"/>
      <c r="C150" s="849"/>
    </row>
    <row r="151" spans="1:3" s="848" customFormat="1">
      <c r="A151" s="849"/>
      <c r="B151" s="849"/>
      <c r="C151" s="849"/>
    </row>
    <row r="152" spans="1:3" s="848" customFormat="1">
      <c r="A152" s="849"/>
      <c r="B152" s="849"/>
      <c r="C152" s="849"/>
    </row>
    <row r="153" spans="1:3" s="848" customFormat="1">
      <c r="A153" s="849"/>
      <c r="B153" s="849"/>
      <c r="C153" s="849"/>
    </row>
    <row r="154" spans="1:3" s="848" customFormat="1">
      <c r="A154" s="849"/>
      <c r="B154" s="849"/>
      <c r="C154" s="849"/>
    </row>
    <row r="155" spans="1:3" s="848" customFormat="1">
      <c r="A155" s="849"/>
      <c r="B155" s="849"/>
      <c r="C155" s="849"/>
    </row>
    <row r="156" spans="1:3" s="848" customFormat="1">
      <c r="A156" s="849"/>
      <c r="B156" s="849"/>
      <c r="C156" s="849"/>
    </row>
    <row r="157" spans="1:3" s="848" customFormat="1">
      <c r="A157" s="849"/>
      <c r="B157" s="849"/>
      <c r="C157" s="849"/>
    </row>
    <row r="158" spans="1:3" s="848" customFormat="1">
      <c r="A158" s="849"/>
      <c r="B158" s="849"/>
      <c r="C158" s="849"/>
    </row>
    <row r="159" spans="1:3" s="848" customFormat="1">
      <c r="A159" s="849"/>
      <c r="B159" s="849"/>
      <c r="C159" s="849"/>
    </row>
    <row r="160" spans="1:3" s="848" customFormat="1">
      <c r="A160" s="849"/>
      <c r="B160" s="849"/>
      <c r="C160" s="849"/>
    </row>
    <row r="161" spans="1:3" s="848" customFormat="1">
      <c r="A161" s="849"/>
      <c r="B161" s="849"/>
      <c r="C161" s="849"/>
    </row>
    <row r="162" spans="1:3" s="848" customFormat="1">
      <c r="A162" s="849"/>
      <c r="B162" s="849"/>
      <c r="C162" s="849"/>
    </row>
    <row r="163" spans="1:3" s="848" customFormat="1">
      <c r="A163" s="849"/>
      <c r="B163" s="849"/>
      <c r="C163" s="849"/>
    </row>
    <row r="164" spans="1:3" s="848" customFormat="1">
      <c r="A164" s="849"/>
      <c r="B164" s="849"/>
      <c r="C164" s="849"/>
    </row>
    <row r="165" spans="1:3" s="848" customFormat="1">
      <c r="A165" s="849"/>
      <c r="B165" s="849"/>
      <c r="C165" s="849"/>
    </row>
    <row r="166" spans="1:3" s="848" customFormat="1">
      <c r="A166" s="849"/>
      <c r="B166" s="849"/>
      <c r="C166" s="849"/>
    </row>
    <row r="167" spans="1:3" s="848" customFormat="1">
      <c r="A167" s="849"/>
      <c r="B167" s="849"/>
      <c r="C167" s="849"/>
    </row>
    <row r="168" spans="1:3" s="848" customFormat="1">
      <c r="A168" s="849"/>
      <c r="B168" s="849"/>
      <c r="C168" s="849"/>
    </row>
    <row r="169" spans="1:3" s="848" customFormat="1">
      <c r="A169" s="849"/>
      <c r="B169" s="849"/>
      <c r="C169" s="849"/>
    </row>
    <row r="170" spans="1:3" s="848" customFormat="1">
      <c r="A170" s="849"/>
      <c r="B170" s="849"/>
      <c r="C170" s="849"/>
    </row>
    <row r="171" spans="1:3" s="848" customFormat="1">
      <c r="A171" s="849"/>
      <c r="B171" s="849"/>
      <c r="C171" s="849"/>
    </row>
    <row r="172" spans="1:3" s="848" customFormat="1">
      <c r="A172" s="849"/>
      <c r="B172" s="849"/>
      <c r="C172" s="849"/>
    </row>
    <row r="173" spans="1:3" s="848" customFormat="1">
      <c r="A173" s="849"/>
      <c r="B173" s="849"/>
      <c r="C173" s="849"/>
    </row>
    <row r="174" spans="1:3" s="848" customFormat="1">
      <c r="A174" s="849"/>
      <c r="B174" s="849"/>
      <c r="C174" s="849"/>
    </row>
    <row r="175" spans="1:3" s="848" customFormat="1">
      <c r="A175" s="849"/>
      <c r="B175" s="849"/>
      <c r="C175" s="849"/>
    </row>
    <row r="176" spans="1:3" s="848" customFormat="1">
      <c r="A176" s="849"/>
      <c r="B176" s="849"/>
      <c r="C176" s="849"/>
    </row>
    <row r="177" spans="1:3" s="848" customFormat="1">
      <c r="A177" s="849"/>
      <c r="B177" s="849"/>
      <c r="C177" s="849"/>
    </row>
    <row r="178" spans="1:3" s="848" customFormat="1">
      <c r="A178" s="849"/>
      <c r="B178" s="849"/>
      <c r="C178" s="849"/>
    </row>
    <row r="179" spans="1:3" s="848" customFormat="1">
      <c r="A179" s="849"/>
      <c r="B179" s="849"/>
      <c r="C179" s="849"/>
    </row>
    <row r="180" spans="1:3" s="848" customFormat="1">
      <c r="A180" s="849"/>
      <c r="B180" s="849"/>
      <c r="C180" s="849"/>
    </row>
    <row r="181" spans="1:3" s="848" customFormat="1">
      <c r="A181" s="849"/>
      <c r="B181" s="849"/>
      <c r="C181" s="849"/>
    </row>
    <row r="182" spans="1:3" s="848" customFormat="1">
      <c r="A182" s="849"/>
      <c r="B182" s="849"/>
      <c r="C182" s="849"/>
    </row>
    <row r="183" spans="1:3" s="848" customFormat="1">
      <c r="A183" s="849"/>
      <c r="B183" s="849"/>
      <c r="C183" s="849"/>
    </row>
    <row r="184" spans="1:3" s="848" customFormat="1">
      <c r="A184" s="849"/>
      <c r="B184" s="849"/>
      <c r="C184" s="849"/>
    </row>
    <row r="185" spans="1:3" s="848" customFormat="1">
      <c r="A185" s="849"/>
      <c r="B185" s="849"/>
      <c r="C185" s="849"/>
    </row>
    <row r="186" spans="1:3" s="848" customFormat="1">
      <c r="A186" s="849"/>
      <c r="B186" s="849"/>
      <c r="C186" s="849"/>
    </row>
    <row r="187" spans="1:3" s="848" customFormat="1">
      <c r="A187" s="849"/>
      <c r="B187" s="849"/>
      <c r="C187" s="849"/>
    </row>
    <row r="188" spans="1:3" s="848" customFormat="1">
      <c r="A188" s="849"/>
      <c r="B188" s="849"/>
      <c r="C188" s="849"/>
    </row>
    <row r="189" spans="1:3" s="848" customFormat="1">
      <c r="A189" s="849"/>
      <c r="B189" s="849"/>
      <c r="C189" s="849"/>
    </row>
    <row r="190" spans="1:3" s="848" customFormat="1">
      <c r="A190" s="849"/>
      <c r="B190" s="849"/>
      <c r="C190" s="849"/>
    </row>
    <row r="191" spans="1:3" s="848" customFormat="1">
      <c r="A191" s="849"/>
      <c r="B191" s="849"/>
      <c r="C191" s="849"/>
    </row>
    <row r="192" spans="1:3" s="848" customFormat="1">
      <c r="A192" s="849"/>
      <c r="B192" s="849"/>
      <c r="C192" s="849"/>
    </row>
    <row r="193" spans="1:3" s="848" customFormat="1">
      <c r="A193" s="849"/>
      <c r="B193" s="849"/>
      <c r="C193" s="849"/>
    </row>
    <row r="194" spans="1:3" s="848" customFormat="1">
      <c r="A194" s="849"/>
      <c r="B194" s="849"/>
      <c r="C194" s="849"/>
    </row>
    <row r="195" spans="1:3" s="848" customFormat="1">
      <c r="A195" s="849"/>
      <c r="B195" s="849"/>
      <c r="C195" s="849"/>
    </row>
    <row r="196" spans="1:3" s="848" customFormat="1">
      <c r="A196" s="849"/>
      <c r="B196" s="849"/>
      <c r="C196" s="849"/>
    </row>
    <row r="197" spans="1:3" s="848" customFormat="1">
      <c r="A197" s="849"/>
      <c r="B197" s="849"/>
      <c r="C197" s="849"/>
    </row>
    <row r="198" spans="1:3" s="848" customFormat="1">
      <c r="A198" s="849"/>
      <c r="B198" s="849"/>
      <c r="C198" s="849"/>
    </row>
    <row r="199" spans="1:3" s="848" customFormat="1">
      <c r="A199" s="849"/>
      <c r="B199" s="849"/>
      <c r="C199" s="849"/>
    </row>
    <row r="200" spans="1:3" s="848" customFormat="1">
      <c r="A200" s="849"/>
      <c r="B200" s="849"/>
      <c r="C200" s="849"/>
    </row>
    <row r="201" spans="1:3" s="848" customFormat="1">
      <c r="A201" s="849"/>
      <c r="B201" s="849"/>
      <c r="C201" s="849"/>
    </row>
    <row r="202" spans="1:3" s="848" customFormat="1">
      <c r="A202" s="849"/>
      <c r="B202" s="849"/>
      <c r="C202" s="849"/>
    </row>
    <row r="203" spans="1:3" s="848" customFormat="1">
      <c r="A203" s="849"/>
      <c r="B203" s="849"/>
      <c r="C203" s="849"/>
    </row>
    <row r="204" spans="1:3" s="848" customFormat="1">
      <c r="A204" s="849"/>
      <c r="B204" s="849"/>
      <c r="C204" s="849"/>
    </row>
    <row r="205" spans="1:3" s="848" customFormat="1">
      <c r="A205" s="849"/>
      <c r="B205" s="849"/>
      <c r="C205" s="849"/>
    </row>
    <row r="206" spans="1:3" s="848" customFormat="1">
      <c r="A206" s="849"/>
      <c r="B206" s="849"/>
      <c r="C206" s="849"/>
    </row>
    <row r="207" spans="1:3" s="848" customFormat="1">
      <c r="A207" s="849"/>
      <c r="B207" s="849"/>
      <c r="C207" s="849"/>
    </row>
    <row r="208" spans="1:3" s="848" customFormat="1">
      <c r="A208" s="849"/>
      <c r="B208" s="849"/>
      <c r="C208" s="849"/>
    </row>
    <row r="209" spans="1:3" s="848" customFormat="1">
      <c r="A209" s="849"/>
      <c r="B209" s="849"/>
      <c r="C209" s="849"/>
    </row>
    <row r="210" spans="1:3" s="848" customFormat="1">
      <c r="A210" s="849"/>
      <c r="B210" s="849"/>
      <c r="C210" s="849"/>
    </row>
    <row r="211" spans="1:3" s="848" customFormat="1">
      <c r="A211" s="849"/>
      <c r="B211" s="849"/>
      <c r="C211" s="849"/>
    </row>
    <row r="212" spans="1:3" s="848" customFormat="1">
      <c r="A212" s="849"/>
      <c r="B212" s="849"/>
      <c r="C212" s="849"/>
    </row>
    <row r="213" spans="1:3" s="848" customFormat="1">
      <c r="A213" s="849"/>
      <c r="B213" s="849"/>
      <c r="C213" s="849"/>
    </row>
    <row r="214" spans="1:3" s="848" customFormat="1">
      <c r="A214" s="849"/>
      <c r="B214" s="849"/>
      <c r="C214" s="849"/>
    </row>
    <row r="215" spans="1:3" s="848" customFormat="1">
      <c r="A215" s="849"/>
      <c r="B215" s="849"/>
      <c r="C215" s="849"/>
    </row>
    <row r="216" spans="1:3" s="848" customFormat="1">
      <c r="A216" s="849"/>
      <c r="B216" s="849"/>
      <c r="C216" s="849"/>
    </row>
    <row r="217" spans="1:3" s="848" customFormat="1">
      <c r="A217" s="849"/>
      <c r="B217" s="849"/>
      <c r="C217" s="849"/>
    </row>
    <row r="218" spans="1:3" s="848" customFormat="1">
      <c r="A218" s="849"/>
      <c r="B218" s="849"/>
      <c r="C218" s="849"/>
    </row>
    <row r="219" spans="1:3" s="848" customFormat="1">
      <c r="A219" s="849"/>
      <c r="B219" s="849"/>
      <c r="C219" s="849"/>
    </row>
    <row r="220" spans="1:3" s="848" customFormat="1">
      <c r="A220" s="849"/>
      <c r="B220" s="849"/>
      <c r="C220" s="849"/>
    </row>
    <row r="221" spans="1:3" s="848" customFormat="1">
      <c r="A221" s="849"/>
      <c r="B221" s="849"/>
      <c r="C221" s="849"/>
    </row>
    <row r="222" spans="1:3" s="848" customFormat="1">
      <c r="A222" s="849"/>
      <c r="B222" s="849"/>
      <c r="C222" s="849"/>
    </row>
    <row r="223" spans="1:3" s="848" customFormat="1">
      <c r="A223" s="849"/>
      <c r="B223" s="849"/>
      <c r="C223" s="849"/>
    </row>
    <row r="224" spans="1:3" s="848" customFormat="1">
      <c r="A224" s="849"/>
      <c r="B224" s="849"/>
      <c r="C224" s="849"/>
    </row>
    <row r="225" spans="1:3" s="848" customFormat="1">
      <c r="A225" s="849"/>
      <c r="B225" s="849"/>
      <c r="C225" s="849"/>
    </row>
    <row r="226" spans="1:3" s="848" customFormat="1">
      <c r="A226" s="849"/>
      <c r="B226" s="849"/>
      <c r="C226" s="849"/>
    </row>
    <row r="227" spans="1:3" s="848" customFormat="1">
      <c r="A227" s="849"/>
      <c r="B227" s="849"/>
      <c r="C227" s="849"/>
    </row>
    <row r="228" spans="1:3" s="848" customFormat="1">
      <c r="A228" s="849"/>
      <c r="B228" s="849"/>
      <c r="C228" s="849"/>
    </row>
    <row r="229" spans="1:3" s="848" customFormat="1">
      <c r="A229" s="849"/>
      <c r="B229" s="849"/>
      <c r="C229" s="849"/>
    </row>
    <row r="230" spans="1:3" s="848" customFormat="1">
      <c r="A230" s="849"/>
      <c r="B230" s="849"/>
      <c r="C230" s="849"/>
    </row>
    <row r="231" spans="1:3" s="848" customFormat="1">
      <c r="A231" s="849"/>
      <c r="B231" s="849"/>
      <c r="C231" s="849"/>
    </row>
    <row r="232" spans="1:3" s="848" customFormat="1">
      <c r="A232" s="849"/>
      <c r="B232" s="849"/>
      <c r="C232" s="849"/>
    </row>
    <row r="233" spans="1:3" s="848" customFormat="1">
      <c r="A233" s="849"/>
      <c r="B233" s="849"/>
      <c r="C233" s="849"/>
    </row>
    <row r="234" spans="1:3" s="848" customFormat="1">
      <c r="A234" s="849"/>
      <c r="B234" s="849"/>
      <c r="C234" s="849"/>
    </row>
    <row r="235" spans="1:3" s="848" customFormat="1">
      <c r="A235" s="849"/>
      <c r="B235" s="849"/>
      <c r="C235" s="849"/>
    </row>
    <row r="236" spans="1:3" s="848" customFormat="1">
      <c r="A236" s="849"/>
      <c r="B236" s="849"/>
      <c r="C236" s="849"/>
    </row>
    <row r="237" spans="1:3" s="848" customFormat="1">
      <c r="A237" s="849"/>
      <c r="B237" s="849"/>
      <c r="C237" s="849"/>
    </row>
    <row r="238" spans="1:3" s="848" customFormat="1">
      <c r="A238" s="849"/>
      <c r="B238" s="849"/>
      <c r="C238" s="849"/>
    </row>
    <row r="239" spans="1:3" s="848" customFormat="1">
      <c r="A239" s="849"/>
      <c r="B239" s="849"/>
      <c r="C239" s="849"/>
    </row>
    <row r="240" spans="1:3" s="848" customFormat="1">
      <c r="A240" s="849"/>
      <c r="B240" s="849"/>
      <c r="C240" s="849"/>
    </row>
    <row r="241" spans="1:3" s="848" customFormat="1">
      <c r="A241" s="849"/>
      <c r="B241" s="849"/>
      <c r="C241" s="849"/>
    </row>
    <row r="242" spans="1:3" s="848" customFormat="1">
      <c r="A242" s="849"/>
      <c r="B242" s="849"/>
      <c r="C242" s="849"/>
    </row>
    <row r="243" spans="1:3" s="848" customFormat="1">
      <c r="A243" s="849"/>
      <c r="B243" s="849"/>
      <c r="C243" s="849"/>
    </row>
    <row r="244" spans="1:3" s="848" customFormat="1">
      <c r="A244" s="849"/>
      <c r="B244" s="849"/>
      <c r="C244" s="849"/>
    </row>
    <row r="245" spans="1:3" s="848" customFormat="1">
      <c r="A245" s="849"/>
      <c r="B245" s="849"/>
      <c r="C245" s="849"/>
    </row>
    <row r="246" spans="1:3" s="848" customFormat="1">
      <c r="A246" s="849"/>
      <c r="B246" s="849"/>
      <c r="C246" s="849"/>
    </row>
    <row r="247" spans="1:3" s="848" customFormat="1">
      <c r="A247" s="849"/>
      <c r="B247" s="849"/>
      <c r="C247" s="849"/>
    </row>
    <row r="248" spans="1:3" s="848" customFormat="1">
      <c r="A248" s="849"/>
      <c r="B248" s="849"/>
      <c r="C248" s="849"/>
    </row>
    <row r="249" spans="1:3" s="848" customFormat="1">
      <c r="A249" s="849"/>
      <c r="B249" s="849"/>
      <c r="C249" s="849"/>
    </row>
    <row r="250" spans="1:3" s="848" customFormat="1">
      <c r="A250" s="849"/>
      <c r="B250" s="849"/>
      <c r="C250" s="849"/>
    </row>
    <row r="251" spans="1:3" s="848" customFormat="1">
      <c r="A251" s="849"/>
      <c r="B251" s="849"/>
      <c r="C251" s="849"/>
    </row>
    <row r="252" spans="1:3" s="848" customFormat="1">
      <c r="A252" s="849"/>
      <c r="B252" s="849"/>
      <c r="C252" s="849"/>
    </row>
    <row r="253" spans="1:3" s="848" customFormat="1">
      <c r="A253" s="849"/>
      <c r="B253" s="849"/>
      <c r="C253" s="849"/>
    </row>
    <row r="254" spans="1:3" s="848" customFormat="1">
      <c r="A254" s="849"/>
      <c r="B254" s="849"/>
      <c r="C254" s="849"/>
    </row>
    <row r="255" spans="1:3" s="848" customFormat="1">
      <c r="A255" s="849"/>
      <c r="B255" s="849"/>
      <c r="C255" s="849"/>
    </row>
    <row r="256" spans="1:3" s="848" customFormat="1">
      <c r="A256" s="849"/>
      <c r="B256" s="849"/>
      <c r="C256" s="849"/>
    </row>
    <row r="257" spans="1:3" s="848" customFormat="1">
      <c r="A257" s="849"/>
      <c r="B257" s="849"/>
      <c r="C257" s="849"/>
    </row>
    <row r="258" spans="1:3" s="848" customFormat="1">
      <c r="A258" s="849"/>
      <c r="B258" s="849"/>
      <c r="C258" s="849"/>
    </row>
    <row r="259" spans="1:3" s="848" customFormat="1">
      <c r="A259" s="849"/>
      <c r="B259" s="849"/>
      <c r="C259" s="849"/>
    </row>
    <row r="260" spans="1:3" s="848" customFormat="1">
      <c r="A260" s="849"/>
      <c r="B260" s="849"/>
      <c r="C260" s="849"/>
    </row>
    <row r="261" spans="1:3" s="848" customFormat="1">
      <c r="A261" s="849"/>
      <c r="B261" s="849"/>
      <c r="C261" s="849"/>
    </row>
    <row r="262" spans="1:3" s="848" customFormat="1">
      <c r="A262" s="849"/>
      <c r="B262" s="849"/>
      <c r="C262" s="849"/>
    </row>
    <row r="263" spans="1:3" s="848" customFormat="1">
      <c r="A263" s="849"/>
      <c r="B263" s="849"/>
      <c r="C263" s="849"/>
    </row>
    <row r="264" spans="1:3" s="848" customFormat="1">
      <c r="A264" s="849"/>
      <c r="B264" s="849"/>
      <c r="C264" s="849"/>
    </row>
    <row r="265" spans="1:3" s="848" customFormat="1">
      <c r="A265" s="849"/>
      <c r="B265" s="849"/>
      <c r="C265" s="849"/>
    </row>
    <row r="266" spans="1:3" s="848" customFormat="1">
      <c r="A266" s="849"/>
      <c r="B266" s="849"/>
      <c r="C266" s="849"/>
    </row>
    <row r="267" spans="1:3" s="848" customFormat="1">
      <c r="A267" s="849"/>
      <c r="B267" s="849"/>
      <c r="C267" s="849"/>
    </row>
    <row r="268" spans="1:3" s="848" customFormat="1">
      <c r="A268" s="849"/>
      <c r="B268" s="849"/>
      <c r="C268" s="849"/>
    </row>
    <row r="269" spans="1:3" s="848" customFormat="1">
      <c r="A269" s="849"/>
      <c r="B269" s="849"/>
      <c r="C269" s="849"/>
    </row>
    <row r="270" spans="1:3" s="848" customFormat="1">
      <c r="A270" s="849"/>
      <c r="B270" s="849"/>
      <c r="C270" s="849"/>
    </row>
    <row r="271" spans="1:3" s="848" customFormat="1">
      <c r="A271" s="849"/>
      <c r="B271" s="849"/>
      <c r="C271" s="849"/>
    </row>
    <row r="272" spans="1:3" s="848" customFormat="1">
      <c r="A272" s="849"/>
      <c r="B272" s="849"/>
      <c r="C272" s="849"/>
    </row>
    <row r="273" spans="1:3" s="848" customFormat="1">
      <c r="A273" s="849"/>
      <c r="B273" s="849"/>
      <c r="C273" s="849"/>
    </row>
    <row r="274" spans="1:3" s="848" customFormat="1">
      <c r="A274" s="849"/>
      <c r="B274" s="849"/>
      <c r="C274" s="849"/>
    </row>
    <row r="275" spans="1:3" s="848" customFormat="1">
      <c r="A275" s="849"/>
      <c r="B275" s="849"/>
      <c r="C275" s="849"/>
    </row>
    <row r="276" spans="1:3" s="848" customFormat="1">
      <c r="A276" s="849"/>
      <c r="B276" s="849"/>
      <c r="C276" s="849"/>
    </row>
    <row r="277" spans="1:3" s="848" customFormat="1">
      <c r="A277" s="849"/>
      <c r="B277" s="849"/>
      <c r="C277" s="849"/>
    </row>
    <row r="278" spans="1:3" s="848" customFormat="1">
      <c r="A278" s="849"/>
      <c r="B278" s="849"/>
      <c r="C278" s="849"/>
    </row>
    <row r="279" spans="1:3" s="848" customFormat="1">
      <c r="A279" s="849"/>
      <c r="B279" s="849"/>
      <c r="C279" s="849"/>
    </row>
    <row r="280" spans="1:3" s="848" customFormat="1">
      <c r="A280" s="849"/>
      <c r="B280" s="849"/>
      <c r="C280" s="849"/>
    </row>
    <row r="281" spans="1:3" s="848" customFormat="1">
      <c r="A281" s="849"/>
      <c r="B281" s="849"/>
      <c r="C281" s="849"/>
    </row>
    <row r="282" spans="1:3" s="848" customFormat="1">
      <c r="A282" s="849"/>
      <c r="B282" s="849"/>
      <c r="C282" s="849"/>
    </row>
    <row r="283" spans="1:3" s="848" customFormat="1">
      <c r="A283" s="849"/>
      <c r="B283" s="849"/>
      <c r="C283" s="849"/>
    </row>
    <row r="284" spans="1:3" s="848" customFormat="1">
      <c r="A284" s="849"/>
      <c r="B284" s="849"/>
      <c r="C284" s="849"/>
    </row>
    <row r="285" spans="1:3" s="848" customFormat="1">
      <c r="A285" s="849"/>
      <c r="B285" s="849"/>
      <c r="C285" s="849"/>
    </row>
    <row r="286" spans="1:3" s="848" customFormat="1">
      <c r="A286" s="849"/>
      <c r="B286" s="849"/>
      <c r="C286" s="849"/>
    </row>
    <row r="287" spans="1:3" s="848" customFormat="1">
      <c r="A287" s="849"/>
      <c r="B287" s="849"/>
      <c r="C287" s="849"/>
    </row>
    <row r="288" spans="1:3" s="848" customFormat="1">
      <c r="A288" s="849"/>
      <c r="B288" s="849"/>
      <c r="C288" s="849"/>
    </row>
    <row r="289" spans="1:3" s="848" customFormat="1">
      <c r="A289" s="849"/>
      <c r="B289" s="849"/>
      <c r="C289" s="849"/>
    </row>
    <row r="290" spans="1:3" s="848" customFormat="1">
      <c r="A290" s="849"/>
      <c r="B290" s="849"/>
      <c r="C290" s="849"/>
    </row>
    <row r="291" spans="1:3" s="848" customFormat="1">
      <c r="A291" s="849"/>
      <c r="B291" s="849"/>
      <c r="C291" s="849"/>
    </row>
    <row r="292" spans="1:3" s="848" customFormat="1">
      <c r="A292" s="849"/>
      <c r="B292" s="849"/>
      <c r="C292" s="849"/>
    </row>
    <row r="293" spans="1:3" s="848" customFormat="1">
      <c r="A293" s="849"/>
      <c r="B293" s="849"/>
      <c r="C293" s="849"/>
    </row>
    <row r="294" spans="1:3" s="848" customFormat="1">
      <c r="A294" s="849"/>
      <c r="B294" s="849"/>
      <c r="C294" s="849"/>
    </row>
    <row r="295" spans="1:3" s="848" customFormat="1">
      <c r="A295" s="849"/>
      <c r="B295" s="849"/>
      <c r="C295" s="849"/>
    </row>
    <row r="296" spans="1:3" s="848" customFormat="1">
      <c r="A296" s="849"/>
      <c r="B296" s="849"/>
      <c r="C296" s="849"/>
    </row>
    <row r="297" spans="1:3" s="848" customFormat="1">
      <c r="A297" s="849"/>
      <c r="B297" s="849"/>
      <c r="C297" s="849"/>
    </row>
    <row r="298" spans="1:3" s="848" customFormat="1">
      <c r="A298" s="849"/>
      <c r="B298" s="849"/>
      <c r="C298" s="849"/>
    </row>
    <row r="299" spans="1:3" s="848" customFormat="1">
      <c r="A299" s="849"/>
      <c r="B299" s="849"/>
      <c r="C299" s="849"/>
    </row>
    <row r="300" spans="1:3" s="848" customFormat="1">
      <c r="A300" s="849"/>
      <c r="B300" s="849"/>
      <c r="C300" s="849"/>
    </row>
    <row r="301" spans="1:3" s="848" customFormat="1">
      <c r="A301" s="849"/>
      <c r="B301" s="849"/>
      <c r="C301" s="849"/>
    </row>
    <row r="302" spans="1:3" s="848" customFormat="1">
      <c r="A302" s="849"/>
      <c r="B302" s="849"/>
      <c r="C302" s="849"/>
    </row>
    <row r="303" spans="1:3" s="848" customFormat="1">
      <c r="A303" s="849"/>
      <c r="B303" s="849"/>
      <c r="C303" s="849"/>
    </row>
    <row r="304" spans="1:3" s="848" customFormat="1">
      <c r="A304" s="849"/>
      <c r="B304" s="849"/>
      <c r="C304" s="849"/>
    </row>
    <row r="305" spans="1:3" s="848" customFormat="1">
      <c r="A305" s="849"/>
      <c r="B305" s="849"/>
      <c r="C305" s="849"/>
    </row>
    <row r="306" spans="1:3" s="848" customFormat="1">
      <c r="A306" s="849"/>
      <c r="B306" s="849"/>
      <c r="C306" s="849"/>
    </row>
    <row r="307" spans="1:3" s="848" customFormat="1">
      <c r="A307" s="849"/>
      <c r="B307" s="849"/>
      <c r="C307" s="849"/>
    </row>
    <row r="308" spans="1:3" s="848" customFormat="1">
      <c r="A308" s="849"/>
      <c r="B308" s="849"/>
      <c r="C308" s="849"/>
    </row>
    <row r="309" spans="1:3" s="848" customFormat="1">
      <c r="A309" s="849"/>
      <c r="B309" s="849"/>
      <c r="C309" s="849"/>
    </row>
    <row r="310" spans="1:3" s="848" customFormat="1">
      <c r="A310" s="849"/>
      <c r="B310" s="849"/>
      <c r="C310" s="849"/>
    </row>
    <row r="311" spans="1:3" s="848" customFormat="1">
      <c r="A311" s="849"/>
      <c r="B311" s="849"/>
      <c r="C311" s="849"/>
    </row>
    <row r="312" spans="1:3" s="848" customFormat="1">
      <c r="A312" s="849"/>
      <c r="B312" s="849"/>
      <c r="C312" s="849"/>
    </row>
    <row r="313" spans="1:3" s="848" customFormat="1">
      <c r="A313" s="849"/>
      <c r="B313" s="849"/>
      <c r="C313" s="849"/>
    </row>
    <row r="314" spans="1:3" s="848" customFormat="1">
      <c r="A314" s="849"/>
      <c r="B314" s="849"/>
      <c r="C314" s="849"/>
    </row>
    <row r="315" spans="1:3" s="848" customFormat="1">
      <c r="A315" s="849"/>
      <c r="B315" s="849"/>
      <c r="C315" s="849"/>
    </row>
    <row r="316" spans="1:3" s="848" customFormat="1">
      <c r="A316" s="849"/>
      <c r="B316" s="849"/>
      <c r="C316" s="849"/>
    </row>
    <row r="317" spans="1:3" s="848" customFormat="1">
      <c r="A317" s="849"/>
      <c r="B317" s="849"/>
      <c r="C317" s="849"/>
    </row>
    <row r="318" spans="1:3" s="848" customFormat="1">
      <c r="A318" s="849"/>
      <c r="B318" s="849"/>
      <c r="C318" s="849"/>
    </row>
    <row r="319" spans="1:3" s="848" customFormat="1">
      <c r="A319" s="849"/>
      <c r="B319" s="849"/>
      <c r="C319" s="849"/>
    </row>
    <row r="320" spans="1:3" s="848" customFormat="1">
      <c r="A320" s="849"/>
      <c r="B320" s="849"/>
      <c r="C320" s="849"/>
    </row>
    <row r="321" spans="1:3" s="848" customFormat="1">
      <c r="A321" s="849"/>
      <c r="B321" s="849"/>
      <c r="C321" s="849"/>
    </row>
    <row r="322" spans="1:3" s="848" customFormat="1">
      <c r="A322" s="849"/>
      <c r="B322" s="849"/>
      <c r="C322" s="849"/>
    </row>
    <row r="323" spans="1:3" s="848" customFormat="1">
      <c r="A323" s="849"/>
      <c r="B323" s="849"/>
      <c r="C323" s="849"/>
    </row>
    <row r="324" spans="1:3" s="848" customFormat="1">
      <c r="A324" s="849"/>
      <c r="B324" s="849"/>
      <c r="C324" s="849"/>
    </row>
    <row r="325" spans="1:3" s="848" customFormat="1">
      <c r="A325" s="849"/>
      <c r="B325" s="849"/>
      <c r="C325" s="849"/>
    </row>
    <row r="326" spans="1:3" s="848" customFormat="1">
      <c r="A326" s="849"/>
      <c r="B326" s="849"/>
      <c r="C326" s="849"/>
    </row>
    <row r="327" spans="1:3" s="848" customFormat="1">
      <c r="A327" s="849"/>
      <c r="B327" s="849"/>
      <c r="C327" s="849"/>
    </row>
    <row r="328" spans="1:3" s="848" customFormat="1">
      <c r="A328" s="849"/>
      <c r="B328" s="849"/>
      <c r="C328" s="849"/>
    </row>
    <row r="329" spans="1:3" s="848" customFormat="1">
      <c r="A329" s="849"/>
      <c r="B329" s="849"/>
      <c r="C329" s="849"/>
    </row>
    <row r="330" spans="1:3" s="848" customFormat="1">
      <c r="A330" s="849"/>
      <c r="B330" s="849"/>
      <c r="C330" s="849"/>
    </row>
    <row r="331" spans="1:3" s="848" customFormat="1">
      <c r="A331" s="849"/>
      <c r="B331" s="849"/>
      <c r="C331" s="849"/>
    </row>
    <row r="332" spans="1:3" s="848" customFormat="1">
      <c r="A332" s="849"/>
      <c r="B332" s="849"/>
      <c r="C332" s="849"/>
    </row>
    <row r="333" spans="1:3" s="848" customFormat="1">
      <c r="A333" s="849"/>
      <c r="B333" s="849"/>
      <c r="C333" s="849"/>
    </row>
    <row r="334" spans="1:3" s="848" customFormat="1">
      <c r="A334" s="849"/>
      <c r="B334" s="849"/>
      <c r="C334" s="849"/>
    </row>
    <row r="335" spans="1:3" s="848" customFormat="1">
      <c r="A335" s="849"/>
      <c r="B335" s="849"/>
      <c r="C335" s="849"/>
    </row>
    <row r="336" spans="1:3" s="848" customFormat="1">
      <c r="A336" s="849"/>
      <c r="B336" s="849"/>
      <c r="C336" s="849"/>
    </row>
    <row r="337" spans="1:3" s="848" customFormat="1">
      <c r="A337" s="849"/>
      <c r="B337" s="849"/>
      <c r="C337" s="849"/>
    </row>
    <row r="338" spans="1:3" s="848" customFormat="1">
      <c r="A338" s="849"/>
      <c r="B338" s="849"/>
      <c r="C338" s="849"/>
    </row>
    <row r="339" spans="1:3" s="848" customFormat="1">
      <c r="A339" s="849"/>
      <c r="B339" s="849"/>
      <c r="C339" s="849"/>
    </row>
    <row r="340" spans="1:3" s="848" customFormat="1">
      <c r="A340" s="849"/>
      <c r="B340" s="849"/>
      <c r="C340" s="849"/>
    </row>
    <row r="341" spans="1:3" s="848" customFormat="1">
      <c r="A341" s="849"/>
      <c r="B341" s="849"/>
      <c r="C341" s="849"/>
    </row>
    <row r="342" spans="1:3" s="848" customFormat="1">
      <c r="A342" s="849"/>
      <c r="B342" s="849"/>
      <c r="C342" s="849"/>
    </row>
    <row r="343" spans="1:3" s="848" customFormat="1">
      <c r="A343" s="849"/>
      <c r="B343" s="849"/>
      <c r="C343" s="849"/>
    </row>
    <row r="344" spans="1:3" s="848" customFormat="1">
      <c r="A344" s="849"/>
      <c r="B344" s="849"/>
      <c r="C344" s="849"/>
    </row>
    <row r="345" spans="1:3" s="848" customFormat="1">
      <c r="A345" s="849"/>
      <c r="B345" s="849"/>
      <c r="C345" s="849"/>
    </row>
    <row r="346" spans="1:3" s="848" customFormat="1">
      <c r="A346" s="849"/>
      <c r="B346" s="849"/>
      <c r="C346" s="849"/>
    </row>
    <row r="347" spans="1:3" s="848" customFormat="1">
      <c r="A347" s="849"/>
      <c r="B347" s="849"/>
      <c r="C347" s="849"/>
    </row>
    <row r="348" spans="1:3" s="848" customFormat="1">
      <c r="A348" s="849"/>
      <c r="B348" s="849"/>
      <c r="C348" s="849"/>
    </row>
    <row r="349" spans="1:3" s="848" customFormat="1">
      <c r="A349" s="849"/>
      <c r="B349" s="849"/>
      <c r="C349" s="849"/>
    </row>
    <row r="350" spans="1:3" s="848" customFormat="1">
      <c r="A350" s="849"/>
      <c r="B350" s="849"/>
      <c r="C350" s="849"/>
    </row>
    <row r="351" spans="1:3" s="848" customFormat="1">
      <c r="A351" s="849"/>
      <c r="B351" s="849"/>
      <c r="C351" s="849"/>
    </row>
    <row r="352" spans="1:3" s="848" customFormat="1">
      <c r="A352" s="849"/>
      <c r="B352" s="849"/>
      <c r="C352" s="849"/>
    </row>
    <row r="353" spans="1:3" s="848" customFormat="1">
      <c r="A353" s="849"/>
      <c r="B353" s="849"/>
      <c r="C353" s="849"/>
    </row>
    <row r="354" spans="1:3" s="848" customFormat="1">
      <c r="A354" s="849"/>
      <c r="B354" s="849"/>
      <c r="C354" s="849"/>
    </row>
    <row r="355" spans="1:3" s="848" customFormat="1">
      <c r="A355" s="849"/>
      <c r="B355" s="849"/>
      <c r="C355" s="849"/>
    </row>
    <row r="356" spans="1:3" s="848" customFormat="1">
      <c r="A356" s="849"/>
      <c r="B356" s="849"/>
      <c r="C356" s="849"/>
    </row>
    <row r="357" spans="1:3" s="848" customFormat="1">
      <c r="A357" s="849"/>
      <c r="B357" s="849"/>
      <c r="C357" s="849"/>
    </row>
    <row r="358" spans="1:3" s="848" customFormat="1">
      <c r="A358" s="849"/>
      <c r="B358" s="849"/>
      <c r="C358" s="849"/>
    </row>
    <row r="359" spans="1:3" s="848" customFormat="1">
      <c r="A359" s="849"/>
      <c r="B359" s="849"/>
      <c r="C359" s="849"/>
    </row>
    <row r="360" spans="1:3" s="848" customFormat="1">
      <c r="A360" s="849"/>
      <c r="B360" s="849"/>
      <c r="C360" s="849"/>
    </row>
    <row r="361" spans="1:3" s="848" customFormat="1">
      <c r="A361" s="849"/>
      <c r="B361" s="849"/>
      <c r="C361" s="849"/>
    </row>
    <row r="362" spans="1:3" s="848" customFormat="1">
      <c r="A362" s="849"/>
      <c r="B362" s="849"/>
      <c r="C362" s="849"/>
    </row>
    <row r="363" spans="1:3" s="848" customFormat="1">
      <c r="A363" s="849"/>
      <c r="B363" s="849"/>
      <c r="C363" s="849"/>
    </row>
    <row r="364" spans="1:3" s="848" customFormat="1">
      <c r="A364" s="849"/>
      <c r="B364" s="849"/>
      <c r="C364" s="849"/>
    </row>
    <row r="365" spans="1:3" s="848" customFormat="1">
      <c r="A365" s="849"/>
      <c r="B365" s="849"/>
      <c r="C365" s="849"/>
    </row>
    <row r="366" spans="1:3" s="848" customFormat="1">
      <c r="A366" s="849"/>
      <c r="B366" s="849"/>
      <c r="C366" s="849"/>
    </row>
    <row r="367" spans="1:3" s="848" customFormat="1">
      <c r="A367" s="849"/>
      <c r="B367" s="849"/>
      <c r="C367" s="849"/>
    </row>
    <row r="368" spans="1:3" s="848" customFormat="1">
      <c r="A368" s="849"/>
      <c r="B368" s="849"/>
      <c r="C368" s="849"/>
    </row>
    <row r="369" spans="1:3" s="848" customFormat="1">
      <c r="A369" s="849"/>
      <c r="B369" s="849"/>
      <c r="C369" s="849"/>
    </row>
    <row r="370" spans="1:3" s="848" customFormat="1">
      <c r="A370" s="849"/>
      <c r="B370" s="849"/>
      <c r="C370" s="849"/>
    </row>
    <row r="371" spans="1:3" s="848" customFormat="1">
      <c r="A371" s="849"/>
      <c r="B371" s="849"/>
      <c r="C371" s="849"/>
    </row>
    <row r="372" spans="1:3" s="848" customFormat="1">
      <c r="A372" s="849"/>
      <c r="B372" s="849"/>
      <c r="C372" s="849"/>
    </row>
    <row r="373" spans="1:3" s="848" customFormat="1">
      <c r="A373" s="849"/>
      <c r="B373" s="849"/>
      <c r="C373" s="849"/>
    </row>
    <row r="374" spans="1:3" s="848" customFormat="1">
      <c r="A374" s="849"/>
      <c r="B374" s="849"/>
      <c r="C374" s="849"/>
    </row>
    <row r="375" spans="1:3" s="848" customFormat="1">
      <c r="A375" s="849"/>
      <c r="B375" s="849"/>
      <c r="C375" s="849"/>
    </row>
    <row r="376" spans="1:3" s="848" customFormat="1">
      <c r="A376" s="849"/>
      <c r="B376" s="849"/>
      <c r="C376" s="849"/>
    </row>
    <row r="377" spans="1:3" s="848" customFormat="1">
      <c r="A377" s="849"/>
      <c r="B377" s="849"/>
      <c r="C377" s="849"/>
    </row>
    <row r="378" spans="1:3" s="848" customFormat="1">
      <c r="A378" s="849"/>
      <c r="B378" s="849"/>
      <c r="C378" s="849"/>
    </row>
    <row r="379" spans="1:3" s="848" customFormat="1">
      <c r="A379" s="849"/>
      <c r="B379" s="849"/>
      <c r="C379" s="849"/>
    </row>
    <row r="380" spans="1:3" s="848" customFormat="1">
      <c r="A380" s="849"/>
      <c r="B380" s="849"/>
      <c r="C380" s="849"/>
    </row>
    <row r="381" spans="1:3" s="848" customFormat="1">
      <c r="A381" s="849"/>
      <c r="B381" s="849"/>
      <c r="C381" s="849"/>
    </row>
    <row r="382" spans="1:3" s="848" customFormat="1">
      <c r="A382" s="849"/>
      <c r="B382" s="849"/>
      <c r="C382" s="849"/>
    </row>
    <row r="383" spans="1:3" s="848" customFormat="1">
      <c r="A383" s="849"/>
      <c r="B383" s="849"/>
      <c r="C383" s="849"/>
    </row>
    <row r="384" spans="1:3" s="848" customFormat="1">
      <c r="A384" s="849"/>
      <c r="B384" s="849"/>
      <c r="C384" s="849"/>
    </row>
    <row r="385" spans="1:3" s="848" customFormat="1">
      <c r="A385" s="849"/>
      <c r="B385" s="849"/>
      <c r="C385" s="849"/>
    </row>
    <row r="386" spans="1:3" s="848" customFormat="1">
      <c r="A386" s="849"/>
      <c r="B386" s="849"/>
      <c r="C386" s="849"/>
    </row>
    <row r="387" spans="1:3" s="848" customFormat="1">
      <c r="A387" s="849"/>
      <c r="B387" s="849"/>
      <c r="C387" s="849"/>
    </row>
    <row r="388" spans="1:3" s="848" customFormat="1">
      <c r="A388" s="849"/>
      <c r="B388" s="849"/>
      <c r="C388" s="849"/>
    </row>
    <row r="389" spans="1:3" s="848" customFormat="1">
      <c r="A389" s="849"/>
      <c r="B389" s="849"/>
      <c r="C389" s="849"/>
    </row>
    <row r="390" spans="1:3" s="848" customFormat="1">
      <c r="A390" s="849"/>
      <c r="B390" s="849"/>
      <c r="C390" s="849"/>
    </row>
    <row r="391" spans="1:3" s="848" customFormat="1">
      <c r="A391" s="849"/>
      <c r="B391" s="849"/>
      <c r="C391" s="849"/>
    </row>
    <row r="392" spans="1:3" s="848" customFormat="1">
      <c r="A392" s="849"/>
      <c r="B392" s="849"/>
      <c r="C392" s="849"/>
    </row>
    <row r="393" spans="1:3" s="848" customFormat="1">
      <c r="A393" s="849"/>
      <c r="B393" s="849"/>
      <c r="C393" s="849"/>
    </row>
    <row r="394" spans="1:3" s="848" customFormat="1">
      <c r="A394" s="849"/>
      <c r="B394" s="849"/>
      <c r="C394" s="849"/>
    </row>
    <row r="395" spans="1:3" s="848" customFormat="1">
      <c r="A395" s="849"/>
      <c r="B395" s="849"/>
      <c r="C395" s="849"/>
    </row>
    <row r="396" spans="1:3" s="848" customFormat="1">
      <c r="A396" s="849"/>
      <c r="B396" s="849"/>
      <c r="C396" s="849"/>
    </row>
    <row r="397" spans="1:3" s="848" customFormat="1">
      <c r="A397" s="849"/>
      <c r="B397" s="849"/>
      <c r="C397" s="849"/>
    </row>
    <row r="398" spans="1:3" s="848" customFormat="1">
      <c r="A398" s="849"/>
      <c r="B398" s="849"/>
      <c r="C398" s="849"/>
    </row>
    <row r="399" spans="1:3" s="848" customFormat="1">
      <c r="A399" s="849"/>
      <c r="B399" s="849"/>
      <c r="C399" s="849"/>
    </row>
    <row r="400" spans="1:3" s="848" customFormat="1">
      <c r="A400" s="849"/>
      <c r="B400" s="849"/>
      <c r="C400" s="849"/>
    </row>
    <row r="401" spans="1:3" s="848" customFormat="1">
      <c r="A401" s="849"/>
      <c r="B401" s="849"/>
      <c r="C401" s="849"/>
    </row>
    <row r="402" spans="1:3" s="848" customFormat="1">
      <c r="A402" s="849"/>
      <c r="B402" s="849"/>
      <c r="C402" s="849"/>
    </row>
    <row r="403" spans="1:3" s="848" customFormat="1">
      <c r="A403" s="849"/>
      <c r="B403" s="849"/>
      <c r="C403" s="849"/>
    </row>
    <row r="404" spans="1:3" s="848" customFormat="1">
      <c r="A404" s="849"/>
      <c r="B404" s="849"/>
      <c r="C404" s="849"/>
    </row>
    <row r="405" spans="1:3" s="848" customFormat="1">
      <c r="A405" s="849"/>
      <c r="B405" s="849"/>
      <c r="C405" s="849"/>
    </row>
    <row r="406" spans="1:3" s="848" customFormat="1">
      <c r="A406" s="849"/>
      <c r="B406" s="849"/>
      <c r="C406" s="849"/>
    </row>
    <row r="407" spans="1:3" s="848" customFormat="1">
      <c r="A407" s="849"/>
      <c r="B407" s="849"/>
      <c r="C407" s="849"/>
    </row>
    <row r="408" spans="1:3" s="848" customFormat="1">
      <c r="A408" s="849"/>
      <c r="B408" s="849"/>
      <c r="C408" s="849"/>
    </row>
    <row r="409" spans="1:3" s="848" customFormat="1">
      <c r="A409" s="849"/>
      <c r="B409" s="849"/>
      <c r="C409" s="849"/>
    </row>
    <row r="410" spans="1:3" s="848" customFormat="1">
      <c r="A410" s="849"/>
      <c r="B410" s="849"/>
      <c r="C410" s="849"/>
    </row>
    <row r="411" spans="1:3" s="848" customFormat="1">
      <c r="A411" s="849"/>
      <c r="B411" s="849"/>
      <c r="C411" s="849"/>
    </row>
    <row r="412" spans="1:3" s="848" customFormat="1">
      <c r="A412" s="849"/>
      <c r="B412" s="849"/>
      <c r="C412" s="849"/>
    </row>
    <row r="413" spans="1:3" s="848" customFormat="1">
      <c r="A413" s="849"/>
      <c r="B413" s="849"/>
      <c r="C413" s="849"/>
    </row>
    <row r="414" spans="1:3" s="848" customFormat="1">
      <c r="A414" s="849"/>
      <c r="B414" s="849"/>
      <c r="C414" s="849"/>
    </row>
    <row r="415" spans="1:3" s="848" customFormat="1">
      <c r="A415" s="849"/>
      <c r="B415" s="849"/>
      <c r="C415" s="849"/>
    </row>
    <row r="416" spans="1:3" s="848" customFormat="1">
      <c r="A416" s="849"/>
      <c r="B416" s="849"/>
      <c r="C416" s="849"/>
    </row>
    <row r="417" spans="1:3" s="848" customFormat="1">
      <c r="A417" s="849"/>
      <c r="B417" s="849"/>
      <c r="C417" s="849"/>
    </row>
    <row r="418" spans="1:3" s="848" customFormat="1">
      <c r="A418" s="849"/>
      <c r="B418" s="849"/>
      <c r="C418" s="849"/>
    </row>
    <row r="419" spans="1:3" s="848" customFormat="1">
      <c r="A419" s="849"/>
      <c r="B419" s="849"/>
      <c r="C419" s="849"/>
    </row>
    <row r="420" spans="1:3" s="848" customFormat="1">
      <c r="A420" s="849"/>
      <c r="B420" s="849"/>
      <c r="C420" s="849"/>
    </row>
    <row r="421" spans="1:3" s="848" customFormat="1">
      <c r="A421" s="849"/>
      <c r="B421" s="849"/>
      <c r="C421" s="849"/>
    </row>
    <row r="422" spans="1:3" s="848" customFormat="1">
      <c r="A422" s="849"/>
      <c r="B422" s="849"/>
      <c r="C422" s="849"/>
    </row>
    <row r="423" spans="1:3" s="848" customFormat="1">
      <c r="A423" s="849"/>
      <c r="B423" s="849"/>
      <c r="C423" s="849"/>
    </row>
    <row r="424" spans="1:3" s="848" customFormat="1">
      <c r="A424" s="849"/>
      <c r="B424" s="849"/>
      <c r="C424" s="849"/>
    </row>
    <row r="425" spans="1:3" s="848" customFormat="1">
      <c r="A425" s="849"/>
      <c r="B425" s="849"/>
      <c r="C425" s="849"/>
    </row>
    <row r="426" spans="1:3" s="848" customFormat="1">
      <c r="A426" s="849"/>
      <c r="B426" s="849"/>
      <c r="C426" s="849"/>
    </row>
    <row r="427" spans="1:3" s="848" customFormat="1">
      <c r="A427" s="849"/>
      <c r="B427" s="849"/>
      <c r="C427" s="849"/>
    </row>
    <row r="428" spans="1:3" s="848" customFormat="1">
      <c r="A428" s="849"/>
      <c r="B428" s="849"/>
      <c r="C428" s="849"/>
    </row>
    <row r="429" spans="1:3" s="848" customFormat="1">
      <c r="A429" s="849"/>
      <c r="B429" s="849"/>
      <c r="C429" s="849"/>
    </row>
    <row r="430" spans="1:3" s="848" customFormat="1">
      <c r="A430" s="849"/>
      <c r="B430" s="849"/>
      <c r="C430" s="849"/>
    </row>
    <row r="431" spans="1:3" s="848" customFormat="1">
      <c r="A431" s="849"/>
      <c r="B431" s="849"/>
      <c r="C431" s="849"/>
    </row>
    <row r="432" spans="1:3" s="848" customFormat="1">
      <c r="A432" s="849"/>
      <c r="B432" s="849"/>
      <c r="C432" s="849"/>
    </row>
    <row r="433" spans="1:3" s="848" customFormat="1">
      <c r="A433" s="849"/>
      <c r="B433" s="849"/>
      <c r="C433" s="849"/>
    </row>
    <row r="434" spans="1:3" s="848" customFormat="1">
      <c r="A434" s="849"/>
      <c r="B434" s="849"/>
      <c r="C434" s="849"/>
    </row>
    <row r="435" spans="1:3" s="848" customFormat="1">
      <c r="A435" s="849"/>
      <c r="B435" s="849"/>
      <c r="C435" s="849"/>
    </row>
    <row r="436" spans="1:3" s="848" customFormat="1">
      <c r="A436" s="849"/>
      <c r="B436" s="849"/>
      <c r="C436" s="849"/>
    </row>
    <row r="437" spans="1:3" s="848" customFormat="1">
      <c r="A437" s="849"/>
      <c r="B437" s="849"/>
      <c r="C437" s="849"/>
    </row>
    <row r="438" spans="1:3" s="848" customFormat="1">
      <c r="A438" s="849"/>
      <c r="B438" s="849"/>
      <c r="C438" s="849"/>
    </row>
    <row r="439" spans="1:3" s="848" customFormat="1">
      <c r="A439" s="849"/>
      <c r="B439" s="849"/>
      <c r="C439" s="849"/>
    </row>
    <row r="440" spans="1:3" s="848" customFormat="1">
      <c r="A440" s="849"/>
      <c r="B440" s="849"/>
      <c r="C440" s="849"/>
    </row>
    <row r="441" spans="1:3" s="848" customFormat="1">
      <c r="A441" s="849"/>
      <c r="B441" s="849"/>
      <c r="C441" s="849"/>
    </row>
    <row r="442" spans="1:3" s="848" customFormat="1">
      <c r="A442" s="849"/>
      <c r="B442" s="849"/>
      <c r="C442" s="849"/>
    </row>
    <row r="443" spans="1:3" s="848" customFormat="1">
      <c r="A443" s="849"/>
      <c r="B443" s="849"/>
      <c r="C443" s="849"/>
    </row>
    <row r="444" spans="1:3" s="848" customFormat="1">
      <c r="A444" s="849"/>
      <c r="B444" s="849"/>
      <c r="C444" s="849"/>
    </row>
    <row r="445" spans="1:3" s="848" customFormat="1">
      <c r="A445" s="849"/>
      <c r="B445" s="849"/>
      <c r="C445" s="849"/>
    </row>
    <row r="446" spans="1:3" s="848" customFormat="1">
      <c r="A446" s="849"/>
      <c r="B446" s="849"/>
      <c r="C446" s="849"/>
    </row>
    <row r="447" spans="1:3" s="848" customFormat="1">
      <c r="A447" s="849"/>
      <c r="B447" s="849"/>
      <c r="C447" s="849"/>
    </row>
    <row r="448" spans="1:3" s="848" customFormat="1">
      <c r="A448" s="849"/>
      <c r="B448" s="849"/>
      <c r="C448" s="849"/>
    </row>
    <row r="449" spans="1:3" s="848" customFormat="1">
      <c r="A449" s="849"/>
      <c r="B449" s="849"/>
      <c r="C449" s="849"/>
    </row>
    <row r="450" spans="1:3" s="848" customFormat="1">
      <c r="A450" s="849"/>
      <c r="B450" s="849"/>
      <c r="C450" s="849"/>
    </row>
    <row r="451" spans="1:3" s="848" customFormat="1">
      <c r="A451" s="849"/>
      <c r="B451" s="849"/>
      <c r="C451" s="849"/>
    </row>
    <row r="452" spans="1:3" s="848" customFormat="1">
      <c r="A452" s="849"/>
      <c r="B452" s="849"/>
      <c r="C452" s="849"/>
    </row>
    <row r="453" spans="1:3" s="848" customFormat="1">
      <c r="A453" s="849"/>
      <c r="B453" s="849"/>
      <c r="C453" s="849"/>
    </row>
    <row r="454" spans="1:3" s="848" customFormat="1">
      <c r="A454" s="849"/>
      <c r="B454" s="849"/>
      <c r="C454" s="849"/>
    </row>
    <row r="455" spans="1:3" s="848" customFormat="1">
      <c r="A455" s="849"/>
      <c r="B455" s="849"/>
      <c r="C455" s="849"/>
    </row>
    <row r="456" spans="1:3" s="848" customFormat="1">
      <c r="A456" s="849"/>
      <c r="B456" s="849"/>
      <c r="C456" s="849"/>
    </row>
    <row r="457" spans="1:3" s="848" customFormat="1">
      <c r="A457" s="849"/>
      <c r="B457" s="849"/>
      <c r="C457" s="849"/>
    </row>
    <row r="458" spans="1:3" s="848" customFormat="1">
      <c r="A458" s="849"/>
      <c r="B458" s="849"/>
      <c r="C458" s="849"/>
    </row>
    <row r="459" spans="1:3" s="848" customFormat="1">
      <c r="A459" s="849"/>
      <c r="B459" s="849"/>
      <c r="C459" s="849"/>
    </row>
    <row r="460" spans="1:3" s="848" customFormat="1">
      <c r="A460" s="849"/>
      <c r="B460" s="849"/>
      <c r="C460" s="849"/>
    </row>
    <row r="461" spans="1:3" s="848" customFormat="1">
      <c r="A461" s="849"/>
      <c r="B461" s="849"/>
      <c r="C461" s="849"/>
    </row>
    <row r="462" spans="1:3" s="848" customFormat="1">
      <c r="A462" s="849"/>
      <c r="B462" s="849"/>
      <c r="C462" s="849"/>
    </row>
    <row r="463" spans="1:3" s="848" customFormat="1">
      <c r="A463" s="849"/>
      <c r="B463" s="849"/>
      <c r="C463" s="849"/>
    </row>
    <row r="464" spans="1:3" s="848" customFormat="1">
      <c r="A464" s="849"/>
      <c r="B464" s="849"/>
      <c r="C464" s="849"/>
    </row>
    <row r="465" spans="1:3" s="848" customFormat="1">
      <c r="A465" s="849"/>
      <c r="B465" s="849"/>
      <c r="C465" s="849"/>
    </row>
    <row r="466" spans="1:3" s="848" customFormat="1">
      <c r="A466" s="849"/>
      <c r="B466" s="849"/>
      <c r="C466" s="849"/>
    </row>
    <row r="467" spans="1:3" s="848" customFormat="1">
      <c r="A467" s="849"/>
      <c r="B467" s="849"/>
      <c r="C467" s="849"/>
    </row>
    <row r="468" spans="1:3" s="848" customFormat="1">
      <c r="A468" s="849"/>
      <c r="B468" s="849"/>
      <c r="C468" s="849"/>
    </row>
    <row r="469" spans="1:3" s="848" customFormat="1">
      <c r="A469" s="849"/>
      <c r="B469" s="849"/>
      <c r="C469" s="849"/>
    </row>
    <row r="470" spans="1:3" s="848" customFormat="1">
      <c r="A470" s="849"/>
      <c r="B470" s="849"/>
      <c r="C470" s="849"/>
    </row>
    <row r="471" spans="1:3" s="848" customFormat="1">
      <c r="A471" s="849"/>
      <c r="B471" s="849"/>
      <c r="C471" s="849"/>
    </row>
    <row r="472" spans="1:3" s="848" customFormat="1">
      <c r="A472" s="849"/>
      <c r="B472" s="849"/>
      <c r="C472" s="849"/>
    </row>
    <row r="473" spans="1:3" s="848" customFormat="1">
      <c r="A473" s="849"/>
      <c r="B473" s="849"/>
      <c r="C473" s="849"/>
    </row>
    <row r="474" spans="1:3" s="848" customFormat="1">
      <c r="A474" s="849"/>
      <c r="B474" s="849"/>
      <c r="C474" s="849"/>
    </row>
    <row r="475" spans="1:3" s="848" customFormat="1">
      <c r="A475" s="849"/>
      <c r="B475" s="849"/>
      <c r="C475" s="849"/>
    </row>
    <row r="476" spans="1:3" s="848" customFormat="1">
      <c r="A476" s="849"/>
      <c r="B476" s="849"/>
      <c r="C476" s="849"/>
    </row>
    <row r="477" spans="1:3" s="848" customFormat="1">
      <c r="A477" s="849"/>
      <c r="B477" s="849"/>
      <c r="C477" s="849"/>
    </row>
    <row r="478" spans="1:3" s="848" customFormat="1">
      <c r="A478" s="849"/>
      <c r="B478" s="849"/>
      <c r="C478" s="849"/>
    </row>
    <row r="479" spans="1:3" s="848" customFormat="1">
      <c r="A479" s="849"/>
      <c r="B479" s="849"/>
      <c r="C479" s="849"/>
    </row>
    <row r="480" spans="1:3" s="848" customFormat="1">
      <c r="A480" s="849"/>
      <c r="B480" s="849"/>
      <c r="C480" s="849"/>
    </row>
    <row r="481" spans="1:3" s="848" customFormat="1">
      <c r="A481" s="849"/>
      <c r="B481" s="849"/>
      <c r="C481" s="849"/>
    </row>
    <row r="482" spans="1:3" s="848" customFormat="1">
      <c r="A482" s="849"/>
      <c r="B482" s="849"/>
      <c r="C482" s="849"/>
    </row>
    <row r="483" spans="1:3" s="848" customFormat="1">
      <c r="A483" s="849"/>
      <c r="B483" s="849"/>
      <c r="C483" s="849"/>
    </row>
    <row r="484" spans="1:3" s="848" customFormat="1">
      <c r="A484" s="849"/>
      <c r="B484" s="849"/>
      <c r="C484" s="849"/>
    </row>
    <row r="485" spans="1:3" s="848" customFormat="1">
      <c r="A485" s="849"/>
      <c r="B485" s="849"/>
      <c r="C485" s="849"/>
    </row>
    <row r="486" spans="1:3" s="848" customFormat="1">
      <c r="A486" s="849"/>
      <c r="B486" s="849"/>
      <c r="C486" s="849"/>
    </row>
    <row r="487" spans="1:3" s="848" customFormat="1">
      <c r="A487" s="849"/>
      <c r="B487" s="849"/>
      <c r="C487" s="849"/>
    </row>
    <row r="488" spans="1:3" s="848" customFormat="1">
      <c r="A488" s="849"/>
      <c r="B488" s="849"/>
      <c r="C488" s="849"/>
    </row>
    <row r="489" spans="1:3" s="848" customFormat="1">
      <c r="A489" s="849"/>
      <c r="B489" s="849"/>
      <c r="C489" s="849"/>
    </row>
    <row r="490" spans="1:3" s="848" customFormat="1">
      <c r="A490" s="849"/>
      <c r="B490" s="849"/>
      <c r="C490" s="849"/>
    </row>
    <row r="491" spans="1:3" s="848" customFormat="1">
      <c r="A491" s="849"/>
      <c r="B491" s="849"/>
      <c r="C491" s="849"/>
    </row>
    <row r="492" spans="1:3" s="848" customFormat="1">
      <c r="A492" s="849"/>
      <c r="B492" s="849"/>
      <c r="C492" s="849"/>
    </row>
    <row r="493" spans="1:3" s="848" customFormat="1">
      <c r="A493" s="849"/>
      <c r="B493" s="849"/>
      <c r="C493" s="849"/>
    </row>
    <row r="494" spans="1:3" s="848" customFormat="1">
      <c r="A494" s="849"/>
      <c r="B494" s="849"/>
      <c r="C494" s="849"/>
    </row>
    <row r="495" spans="1:3" s="848" customFormat="1">
      <c r="A495" s="849"/>
      <c r="B495" s="849"/>
      <c r="C495" s="849"/>
    </row>
    <row r="496" spans="1:3" s="848" customFormat="1">
      <c r="A496" s="849"/>
      <c r="B496" s="849"/>
      <c r="C496" s="849"/>
    </row>
    <row r="497" spans="1:3" s="848" customFormat="1">
      <c r="A497" s="849"/>
      <c r="B497" s="849"/>
      <c r="C497" s="849"/>
    </row>
    <row r="498" spans="1:3" s="848" customFormat="1">
      <c r="A498" s="849"/>
      <c r="B498" s="849"/>
      <c r="C498" s="849"/>
    </row>
    <row r="499" spans="1:3" s="848" customFormat="1">
      <c r="A499" s="849"/>
      <c r="B499" s="849"/>
      <c r="C499" s="849"/>
    </row>
    <row r="500" spans="1:3" s="848" customFormat="1">
      <c r="A500" s="849"/>
      <c r="B500" s="849"/>
      <c r="C500" s="849"/>
    </row>
    <row r="501" spans="1:3" s="848" customFormat="1">
      <c r="A501" s="849"/>
      <c r="B501" s="849"/>
      <c r="C501" s="849"/>
    </row>
    <row r="502" spans="1:3" s="848" customFormat="1">
      <c r="A502" s="849"/>
      <c r="B502" s="849"/>
      <c r="C502" s="849"/>
    </row>
    <row r="503" spans="1:3" s="848" customFormat="1">
      <c r="A503" s="849"/>
      <c r="B503" s="849"/>
      <c r="C503" s="849"/>
    </row>
    <row r="504" spans="1:3" s="848" customFormat="1">
      <c r="A504" s="849"/>
      <c r="B504" s="849"/>
      <c r="C504" s="849"/>
    </row>
    <row r="505" spans="1:3" s="848" customFormat="1">
      <c r="A505" s="849"/>
      <c r="B505" s="849"/>
      <c r="C505" s="849"/>
    </row>
    <row r="506" spans="1:3" s="848" customFormat="1">
      <c r="A506" s="849"/>
      <c r="B506" s="849"/>
      <c r="C506" s="849"/>
    </row>
    <row r="507" spans="1:3" s="848" customFormat="1">
      <c r="A507" s="849"/>
      <c r="B507" s="849"/>
      <c r="C507" s="849"/>
    </row>
    <row r="508" spans="1:3" s="848" customFormat="1">
      <c r="A508" s="849"/>
      <c r="B508" s="849"/>
      <c r="C508" s="849"/>
    </row>
    <row r="509" spans="1:3" s="848" customFormat="1">
      <c r="A509" s="849"/>
      <c r="B509" s="849"/>
      <c r="C509" s="849"/>
    </row>
    <row r="510" spans="1:3" s="848" customFormat="1">
      <c r="A510" s="849"/>
      <c r="B510" s="849"/>
      <c r="C510" s="849"/>
    </row>
    <row r="511" spans="1:3" s="848" customFormat="1">
      <c r="A511" s="849"/>
      <c r="B511" s="849"/>
      <c r="C511" s="849"/>
    </row>
    <row r="512" spans="1:3" s="848" customFormat="1">
      <c r="A512" s="849"/>
      <c r="B512" s="849"/>
      <c r="C512" s="849"/>
    </row>
    <row r="513" spans="1:3" s="848" customFormat="1">
      <c r="A513" s="849"/>
      <c r="B513" s="849"/>
      <c r="C513" s="849"/>
    </row>
    <row r="514" spans="1:3" s="848" customFormat="1">
      <c r="A514" s="849"/>
      <c r="B514" s="849"/>
      <c r="C514" s="849"/>
    </row>
    <row r="515" spans="1:3" s="848" customFormat="1">
      <c r="A515" s="849"/>
      <c r="B515" s="849"/>
      <c r="C515" s="849"/>
    </row>
    <row r="516" spans="1:3" s="848" customFormat="1">
      <c r="A516" s="849"/>
      <c r="B516" s="849"/>
      <c r="C516" s="849"/>
    </row>
    <row r="517" spans="1:3" s="848" customFormat="1">
      <c r="A517" s="849"/>
      <c r="B517" s="849"/>
      <c r="C517" s="849"/>
    </row>
    <row r="518" spans="1:3" s="848" customFormat="1">
      <c r="A518" s="849"/>
      <c r="B518" s="849"/>
      <c r="C518" s="849"/>
    </row>
    <row r="519" spans="1:3" s="848" customFormat="1">
      <c r="A519" s="849"/>
      <c r="B519" s="849"/>
      <c r="C519" s="849"/>
    </row>
    <row r="520" spans="1:3" s="848" customFormat="1">
      <c r="A520" s="849"/>
      <c r="B520" s="849"/>
      <c r="C520" s="849"/>
    </row>
    <row r="521" spans="1:3" s="848" customFormat="1">
      <c r="A521" s="849"/>
      <c r="B521" s="849"/>
      <c r="C521" s="849"/>
    </row>
    <row r="522" spans="1:3" s="848" customFormat="1">
      <c r="A522" s="849"/>
      <c r="B522" s="849"/>
      <c r="C522" s="849"/>
    </row>
    <row r="523" spans="1:3" s="848" customFormat="1">
      <c r="A523" s="849"/>
      <c r="B523" s="849"/>
      <c r="C523" s="849"/>
    </row>
    <row r="524" spans="1:3" s="848" customFormat="1">
      <c r="A524" s="849"/>
      <c r="B524" s="849"/>
      <c r="C524" s="849"/>
    </row>
    <row r="525" spans="1:3" s="848" customFormat="1">
      <c r="A525" s="849"/>
      <c r="B525" s="849"/>
      <c r="C525" s="849"/>
    </row>
    <row r="526" spans="1:3" s="848" customFormat="1">
      <c r="A526" s="849"/>
      <c r="B526" s="849"/>
      <c r="C526" s="849"/>
    </row>
    <row r="527" spans="1:3" s="848" customFormat="1">
      <c r="A527" s="849"/>
      <c r="B527" s="849"/>
      <c r="C527" s="849"/>
    </row>
    <row r="528" spans="1:3" s="848" customFormat="1">
      <c r="A528" s="849"/>
      <c r="B528" s="849"/>
      <c r="C528" s="849"/>
    </row>
    <row r="529" spans="1:3" s="848" customFormat="1">
      <c r="A529" s="849"/>
      <c r="B529" s="849"/>
      <c r="C529" s="849"/>
    </row>
    <row r="530" spans="1:3" s="848" customFormat="1">
      <c r="A530" s="849"/>
      <c r="B530" s="849"/>
      <c r="C530" s="849"/>
    </row>
    <row r="531" spans="1:3" s="848" customFormat="1">
      <c r="A531" s="849"/>
      <c r="B531" s="849"/>
      <c r="C531" s="849"/>
    </row>
    <row r="532" spans="1:3" s="848" customFormat="1">
      <c r="A532" s="849"/>
      <c r="B532" s="849"/>
      <c r="C532" s="849"/>
    </row>
    <row r="533" spans="1:3" s="848" customFormat="1">
      <c r="A533" s="849"/>
      <c r="B533" s="849"/>
      <c r="C533" s="849"/>
    </row>
    <row r="534" spans="1:3" s="848" customFormat="1">
      <c r="A534" s="849"/>
      <c r="B534" s="849"/>
      <c r="C534" s="849"/>
    </row>
    <row r="535" spans="1:3" s="848" customFormat="1">
      <c r="A535" s="849"/>
      <c r="B535" s="849"/>
      <c r="C535" s="849"/>
    </row>
    <row r="536" spans="1:3" s="848" customFormat="1">
      <c r="A536" s="849"/>
      <c r="B536" s="849"/>
      <c r="C536" s="849"/>
    </row>
    <row r="537" spans="1:3" s="848" customFormat="1">
      <c r="A537" s="849"/>
      <c r="B537" s="849"/>
      <c r="C537" s="849"/>
    </row>
    <row r="538" spans="1:3" s="848" customFormat="1">
      <c r="A538" s="849"/>
      <c r="B538" s="849"/>
      <c r="C538" s="849"/>
    </row>
    <row r="539" spans="1:3" s="848" customFormat="1">
      <c r="A539" s="849"/>
      <c r="B539" s="849"/>
      <c r="C539" s="849"/>
    </row>
    <row r="540" spans="1:3" s="848" customFormat="1">
      <c r="A540" s="849"/>
      <c r="B540" s="849"/>
      <c r="C540" s="849"/>
    </row>
    <row r="541" spans="1:3" s="848" customFormat="1">
      <c r="A541" s="849"/>
      <c r="B541" s="849"/>
      <c r="C541" s="849"/>
    </row>
    <row r="542" spans="1:3" s="848" customFormat="1">
      <c r="A542" s="849"/>
      <c r="B542" s="849"/>
      <c r="C542" s="849"/>
    </row>
    <row r="543" spans="1:3" s="848" customFormat="1">
      <c r="A543" s="849"/>
      <c r="B543" s="849"/>
      <c r="C543" s="849"/>
    </row>
    <row r="544" spans="1:3" s="848" customFormat="1">
      <c r="A544" s="849"/>
      <c r="B544" s="849"/>
      <c r="C544" s="849"/>
    </row>
    <row r="545" spans="1:3" s="848" customFormat="1">
      <c r="A545" s="849"/>
      <c r="B545" s="849"/>
      <c r="C545" s="849"/>
    </row>
    <row r="546" spans="1:3" s="848" customFormat="1">
      <c r="A546" s="849"/>
      <c r="B546" s="849"/>
      <c r="C546" s="849"/>
    </row>
    <row r="547" spans="1:3" s="848" customFormat="1">
      <c r="A547" s="849"/>
      <c r="B547" s="849"/>
      <c r="C547" s="849"/>
    </row>
    <row r="548" spans="1:3" s="848" customFormat="1">
      <c r="A548" s="849"/>
      <c r="B548" s="849"/>
      <c r="C548" s="849"/>
    </row>
    <row r="549" spans="1:3" s="848" customFormat="1">
      <c r="A549" s="849"/>
      <c r="B549" s="849"/>
      <c r="C549" s="849"/>
    </row>
    <row r="550" spans="1:3" s="848" customFormat="1">
      <c r="A550" s="849"/>
      <c r="B550" s="849"/>
      <c r="C550" s="849"/>
    </row>
    <row r="551" spans="1:3" s="848" customFormat="1">
      <c r="A551" s="849"/>
      <c r="B551" s="849"/>
      <c r="C551" s="849"/>
    </row>
    <row r="552" spans="1:3" s="848" customFormat="1">
      <c r="A552" s="849"/>
      <c r="B552" s="849"/>
      <c r="C552" s="849"/>
    </row>
    <row r="553" spans="1:3" s="848" customFormat="1">
      <c r="A553" s="849"/>
      <c r="B553" s="849"/>
      <c r="C553" s="849"/>
    </row>
    <row r="554" spans="1:3" s="848" customFormat="1">
      <c r="A554" s="849"/>
      <c r="B554" s="849"/>
      <c r="C554" s="849"/>
    </row>
    <row r="555" spans="1:3" s="848" customFormat="1">
      <c r="A555" s="849"/>
      <c r="B555" s="849"/>
      <c r="C555" s="849"/>
    </row>
    <row r="556" spans="1:3" s="848" customFormat="1">
      <c r="A556" s="849"/>
      <c r="B556" s="849"/>
      <c r="C556" s="849"/>
    </row>
    <row r="557" spans="1:3" s="848" customFormat="1">
      <c r="A557" s="849"/>
      <c r="B557" s="849"/>
      <c r="C557" s="849"/>
    </row>
    <row r="558" spans="1:3" s="848" customFormat="1">
      <c r="A558" s="849"/>
      <c r="B558" s="849"/>
      <c r="C558" s="849"/>
    </row>
    <row r="559" spans="1:3" s="848" customFormat="1">
      <c r="A559" s="849"/>
      <c r="B559" s="849"/>
      <c r="C559" s="849"/>
    </row>
    <row r="560" spans="1:3" s="848" customFormat="1">
      <c r="A560" s="849"/>
      <c r="B560" s="849"/>
      <c r="C560" s="849"/>
    </row>
    <row r="561" spans="1:3" s="848" customFormat="1">
      <c r="A561" s="849"/>
      <c r="B561" s="849"/>
      <c r="C561" s="849"/>
    </row>
    <row r="562" spans="1:3" s="848" customFormat="1">
      <c r="A562" s="849"/>
      <c r="B562" s="849"/>
      <c r="C562" s="849"/>
    </row>
    <row r="563" spans="1:3" s="848" customFormat="1">
      <c r="A563" s="849"/>
      <c r="B563" s="849"/>
      <c r="C563" s="849"/>
    </row>
    <row r="564" spans="1:3" s="848" customFormat="1">
      <c r="A564" s="849"/>
      <c r="B564" s="849"/>
      <c r="C564" s="849"/>
    </row>
    <row r="565" spans="1:3" s="848" customFormat="1">
      <c r="A565" s="849"/>
      <c r="B565" s="849"/>
      <c r="C565" s="849"/>
    </row>
    <row r="566" spans="1:3" s="848" customFormat="1">
      <c r="A566" s="849"/>
      <c r="B566" s="849"/>
      <c r="C566" s="849"/>
    </row>
    <row r="567" spans="1:3" s="848" customFormat="1">
      <c r="A567" s="849"/>
      <c r="B567" s="849"/>
      <c r="C567" s="849"/>
    </row>
    <row r="568" spans="1:3" s="848" customFormat="1">
      <c r="A568" s="849"/>
      <c r="B568" s="849"/>
      <c r="C568" s="849"/>
    </row>
    <row r="569" spans="1:3" s="848" customFormat="1">
      <c r="A569" s="849"/>
      <c r="B569" s="849"/>
      <c r="C569" s="849"/>
    </row>
    <row r="570" spans="1:3" s="848" customFormat="1">
      <c r="A570" s="849"/>
      <c r="B570" s="849"/>
      <c r="C570" s="849"/>
    </row>
    <row r="571" spans="1:3" s="848" customFormat="1">
      <c r="A571" s="849"/>
      <c r="B571" s="849"/>
      <c r="C571" s="849"/>
    </row>
    <row r="572" spans="1:3" s="848" customFormat="1">
      <c r="A572" s="849"/>
      <c r="B572" s="849"/>
      <c r="C572" s="849"/>
    </row>
    <row r="573" spans="1:3" s="848" customFormat="1">
      <c r="A573" s="849"/>
      <c r="B573" s="849"/>
      <c r="C573" s="849"/>
    </row>
    <row r="574" spans="1:3" s="848" customFormat="1">
      <c r="A574" s="849"/>
      <c r="B574" s="849"/>
      <c r="C574" s="849"/>
    </row>
    <row r="575" spans="1:3" s="848" customFormat="1">
      <c r="A575" s="849"/>
      <c r="B575" s="849"/>
      <c r="C575" s="849"/>
    </row>
    <row r="576" spans="1:3" s="848" customFormat="1">
      <c r="A576" s="849"/>
      <c r="B576" s="849"/>
      <c r="C576" s="849"/>
    </row>
    <row r="577" spans="1:3" s="848" customFormat="1">
      <c r="A577" s="849"/>
      <c r="B577" s="849"/>
      <c r="C577" s="849"/>
    </row>
    <row r="578" spans="1:3" s="848" customFormat="1">
      <c r="A578" s="849"/>
      <c r="B578" s="849"/>
      <c r="C578" s="849"/>
    </row>
    <row r="579" spans="1:3" s="848" customFormat="1">
      <c r="A579" s="849"/>
      <c r="B579" s="849"/>
      <c r="C579" s="849"/>
    </row>
    <row r="580" spans="1:3" s="848" customFormat="1">
      <c r="A580" s="849"/>
      <c r="B580" s="849"/>
      <c r="C580" s="849"/>
    </row>
    <row r="581" spans="1:3" s="848" customFormat="1">
      <c r="A581" s="849"/>
      <c r="B581" s="849"/>
      <c r="C581" s="849"/>
    </row>
    <row r="582" spans="1:3" s="848" customFormat="1">
      <c r="A582" s="849"/>
      <c r="B582" s="849"/>
      <c r="C582" s="849"/>
    </row>
    <row r="583" spans="1:3" s="848" customFormat="1">
      <c r="A583" s="849"/>
      <c r="B583" s="849"/>
      <c r="C583" s="849"/>
    </row>
    <row r="584" spans="1:3" s="848" customFormat="1">
      <c r="A584" s="849"/>
      <c r="B584" s="849"/>
      <c r="C584" s="849"/>
    </row>
    <row r="585" spans="1:3" s="848" customFormat="1">
      <c r="A585" s="849"/>
      <c r="B585" s="849"/>
      <c r="C585" s="849"/>
    </row>
    <row r="586" spans="1:3" s="848" customFormat="1">
      <c r="A586" s="849"/>
      <c r="B586" s="849"/>
      <c r="C586" s="849"/>
    </row>
    <row r="587" spans="1:3" s="848" customFormat="1">
      <c r="A587" s="849"/>
      <c r="B587" s="849"/>
      <c r="C587" s="849"/>
    </row>
    <row r="588" spans="1:3" s="848" customFormat="1">
      <c r="A588" s="849"/>
      <c r="B588" s="849"/>
      <c r="C588" s="849"/>
    </row>
    <row r="589" spans="1:3" s="848" customFormat="1">
      <c r="A589" s="849"/>
      <c r="B589" s="849"/>
      <c r="C589" s="849"/>
    </row>
    <row r="590" spans="1:3" s="848" customFormat="1">
      <c r="A590" s="849"/>
      <c r="B590" s="849"/>
      <c r="C590" s="849"/>
    </row>
    <row r="591" spans="1:3" s="848" customFormat="1">
      <c r="A591" s="849"/>
      <c r="B591" s="849"/>
      <c r="C591" s="849"/>
    </row>
    <row r="592" spans="1:3" s="848" customFormat="1">
      <c r="A592" s="849"/>
      <c r="B592" s="849"/>
      <c r="C592" s="849"/>
    </row>
    <row r="593" spans="1:3" s="848" customFormat="1">
      <c r="A593" s="849"/>
      <c r="B593" s="849"/>
      <c r="C593" s="849"/>
    </row>
    <row r="594" spans="1:3" s="848" customFormat="1">
      <c r="A594" s="849"/>
      <c r="B594" s="849"/>
      <c r="C594" s="849"/>
    </row>
    <row r="595" spans="1:3" s="848" customFormat="1">
      <c r="A595" s="849"/>
      <c r="B595" s="849"/>
      <c r="C595" s="849"/>
    </row>
    <row r="596" spans="1:3" s="848" customFormat="1">
      <c r="A596" s="849"/>
      <c r="B596" s="849"/>
      <c r="C596" s="849"/>
    </row>
    <row r="597" spans="1:3" s="848" customFormat="1">
      <c r="A597" s="849"/>
      <c r="B597" s="849"/>
      <c r="C597" s="849"/>
    </row>
    <row r="598" spans="1:3" s="848" customFormat="1">
      <c r="A598" s="849"/>
      <c r="B598" s="849"/>
      <c r="C598" s="849"/>
    </row>
    <row r="599" spans="1:3" s="848" customFormat="1">
      <c r="A599" s="849"/>
      <c r="B599" s="849"/>
      <c r="C599" s="849"/>
    </row>
    <row r="600" spans="1:3" s="848" customFormat="1">
      <c r="A600" s="849"/>
      <c r="B600" s="849"/>
      <c r="C600" s="849"/>
    </row>
    <row r="601" spans="1:3" s="848" customFormat="1">
      <c r="A601" s="849"/>
      <c r="B601" s="849"/>
      <c r="C601" s="849"/>
    </row>
    <row r="602" spans="1:3" s="848" customFormat="1">
      <c r="A602" s="849"/>
      <c r="B602" s="849"/>
      <c r="C602" s="849"/>
    </row>
    <row r="603" spans="1:3" s="848" customFormat="1">
      <c r="A603" s="849"/>
      <c r="B603" s="849"/>
      <c r="C603" s="849"/>
    </row>
    <row r="604" spans="1:3" s="848" customFormat="1">
      <c r="A604" s="849"/>
      <c r="B604" s="849"/>
      <c r="C604" s="849"/>
    </row>
    <row r="605" spans="1:3" s="848" customFormat="1">
      <c r="A605" s="849"/>
      <c r="B605" s="849"/>
      <c r="C605" s="849"/>
    </row>
    <row r="606" spans="1:3" s="848" customFormat="1">
      <c r="A606" s="849"/>
      <c r="B606" s="849"/>
      <c r="C606" s="849"/>
    </row>
    <row r="607" spans="1:3" s="848" customFormat="1">
      <c r="A607" s="849"/>
      <c r="B607" s="849"/>
      <c r="C607" s="849"/>
    </row>
    <row r="608" spans="1:3" s="848" customFormat="1">
      <c r="A608" s="849"/>
      <c r="B608" s="849"/>
      <c r="C608" s="849"/>
    </row>
    <row r="609" spans="1:3" s="848" customFormat="1">
      <c r="A609" s="849"/>
      <c r="B609" s="849"/>
      <c r="C609" s="849"/>
    </row>
    <row r="610" spans="1:3" s="848" customFormat="1">
      <c r="A610" s="849"/>
      <c r="B610" s="849"/>
      <c r="C610" s="849"/>
    </row>
    <row r="611" spans="1:3" s="848" customFormat="1">
      <c r="A611" s="849"/>
      <c r="B611" s="849"/>
      <c r="C611" s="849"/>
    </row>
    <row r="612" spans="1:3" s="848" customFormat="1">
      <c r="A612" s="849"/>
      <c r="B612" s="849"/>
      <c r="C612" s="849"/>
    </row>
    <row r="613" spans="1:3" s="848" customFormat="1">
      <c r="A613" s="849"/>
      <c r="B613" s="849"/>
      <c r="C613" s="849"/>
    </row>
    <row r="614" spans="1:3" s="848" customFormat="1">
      <c r="A614" s="849"/>
      <c r="B614" s="849"/>
      <c r="C614" s="849"/>
    </row>
    <row r="615" spans="1:3" s="848" customFormat="1">
      <c r="A615" s="849"/>
      <c r="B615" s="849"/>
      <c r="C615" s="849"/>
    </row>
    <row r="616" spans="1:3" s="848" customFormat="1">
      <c r="A616" s="849"/>
      <c r="B616" s="849"/>
      <c r="C616" s="849"/>
    </row>
    <row r="617" spans="1:3" s="848" customFormat="1">
      <c r="A617" s="849"/>
      <c r="B617" s="849"/>
      <c r="C617" s="849"/>
    </row>
    <row r="618" spans="1:3" s="848" customFormat="1">
      <c r="A618" s="849"/>
      <c r="B618" s="849"/>
      <c r="C618" s="849"/>
    </row>
    <row r="619" spans="1:3" s="848" customFormat="1">
      <c r="A619" s="849"/>
      <c r="B619" s="849"/>
      <c r="C619" s="849"/>
    </row>
    <row r="620" spans="1:3" s="848" customFormat="1">
      <c r="A620" s="849"/>
      <c r="B620" s="849"/>
      <c r="C620" s="849"/>
    </row>
    <row r="621" spans="1:3" s="848" customFormat="1">
      <c r="A621" s="849"/>
      <c r="B621" s="849"/>
      <c r="C621" s="849"/>
    </row>
    <row r="622" spans="1:3" s="848" customFormat="1">
      <c r="A622" s="849"/>
      <c r="B622" s="849"/>
      <c r="C622" s="849"/>
    </row>
    <row r="623" spans="1:3" s="848" customFormat="1">
      <c r="A623" s="849"/>
      <c r="B623" s="849"/>
      <c r="C623" s="849"/>
    </row>
    <row r="624" spans="1:3" s="848" customFormat="1">
      <c r="A624" s="849"/>
      <c r="B624" s="849"/>
      <c r="C624" s="849"/>
    </row>
    <row r="625" spans="1:3" s="848" customFormat="1">
      <c r="A625" s="849"/>
      <c r="B625" s="849"/>
      <c r="C625" s="849"/>
    </row>
    <row r="626" spans="1:3" s="848" customFormat="1">
      <c r="A626" s="849"/>
      <c r="B626" s="849"/>
      <c r="C626" s="849"/>
    </row>
    <row r="627" spans="1:3" s="848" customFormat="1">
      <c r="A627" s="849"/>
      <c r="B627" s="849"/>
      <c r="C627" s="849"/>
    </row>
    <row r="628" spans="1:3" s="848" customFormat="1">
      <c r="A628" s="849"/>
      <c r="B628" s="849"/>
      <c r="C628" s="849"/>
    </row>
    <row r="629" spans="1:3" s="848" customFormat="1">
      <c r="A629" s="849"/>
      <c r="B629" s="849"/>
      <c r="C629" s="849"/>
    </row>
    <row r="630" spans="1:3" s="848" customFormat="1">
      <c r="A630" s="849"/>
      <c r="B630" s="849"/>
      <c r="C630" s="849"/>
    </row>
    <row r="631" spans="1:3" s="848" customFormat="1">
      <c r="A631" s="849"/>
      <c r="B631" s="849"/>
      <c r="C631" s="849"/>
    </row>
    <row r="632" spans="1:3" s="848" customFormat="1">
      <c r="A632" s="849"/>
      <c r="B632" s="849"/>
      <c r="C632" s="849"/>
    </row>
    <row r="633" spans="1:3" s="848" customFormat="1">
      <c r="A633" s="849"/>
      <c r="B633" s="849"/>
      <c r="C633" s="849"/>
    </row>
    <row r="634" spans="1:3" s="848" customFormat="1">
      <c r="A634" s="849"/>
      <c r="B634" s="849"/>
      <c r="C634" s="849"/>
    </row>
    <row r="635" spans="1:3" s="848" customFormat="1">
      <c r="A635" s="849"/>
      <c r="B635" s="849"/>
      <c r="C635" s="849"/>
    </row>
    <row r="636" spans="1:3" s="848" customFormat="1">
      <c r="A636" s="849"/>
      <c r="B636" s="849"/>
      <c r="C636" s="849"/>
    </row>
    <row r="637" spans="1:3" s="848" customFormat="1">
      <c r="A637" s="849"/>
      <c r="B637" s="849"/>
      <c r="C637" s="849"/>
    </row>
    <row r="638" spans="1:3" s="848" customFormat="1">
      <c r="A638" s="849"/>
      <c r="B638" s="849"/>
      <c r="C638" s="849"/>
    </row>
    <row r="639" spans="1:3" s="848" customFormat="1">
      <c r="A639" s="849"/>
      <c r="B639" s="849"/>
      <c r="C639" s="849"/>
    </row>
    <row r="640" spans="1:3" s="848" customFormat="1">
      <c r="A640" s="849"/>
      <c r="B640" s="849"/>
      <c r="C640" s="849"/>
    </row>
    <row r="641" spans="1:3" s="848" customFormat="1">
      <c r="A641" s="849"/>
      <c r="B641" s="849"/>
      <c r="C641" s="849"/>
    </row>
    <row r="642" spans="1:3" s="848" customFormat="1">
      <c r="A642" s="849"/>
      <c r="B642" s="849"/>
      <c r="C642" s="849"/>
    </row>
    <row r="643" spans="1:3" s="848" customFormat="1">
      <c r="A643" s="849"/>
      <c r="B643" s="849"/>
      <c r="C643" s="849"/>
    </row>
    <row r="644" spans="1:3" s="848" customFormat="1">
      <c r="A644" s="849"/>
      <c r="B644" s="849"/>
      <c r="C644" s="849"/>
    </row>
    <row r="645" spans="1:3" s="848" customFormat="1">
      <c r="A645" s="849"/>
      <c r="B645" s="849"/>
      <c r="C645" s="849"/>
    </row>
    <row r="646" spans="1:3" s="848" customFormat="1">
      <c r="A646" s="849"/>
      <c r="B646" s="849"/>
      <c r="C646" s="849"/>
    </row>
    <row r="647" spans="1:3" s="848" customFormat="1">
      <c r="A647" s="849"/>
      <c r="B647" s="849"/>
      <c r="C647" s="849"/>
    </row>
    <row r="648" spans="1:3" s="848" customFormat="1">
      <c r="A648" s="849"/>
      <c r="B648" s="849"/>
      <c r="C648" s="849"/>
    </row>
    <row r="649" spans="1:3" s="848" customFormat="1">
      <c r="A649" s="849"/>
      <c r="B649" s="849"/>
      <c r="C649" s="849"/>
    </row>
    <row r="650" spans="1:3" s="848" customFormat="1">
      <c r="A650" s="849"/>
      <c r="B650" s="849"/>
      <c r="C650" s="849"/>
    </row>
    <row r="651" spans="1:3" s="848" customFormat="1">
      <c r="A651" s="849"/>
      <c r="B651" s="849"/>
      <c r="C651" s="849"/>
    </row>
    <row r="652" spans="1:3" s="848" customFormat="1">
      <c r="A652" s="849"/>
      <c r="B652" s="849"/>
      <c r="C652" s="849"/>
    </row>
    <row r="653" spans="1:3" s="848" customFormat="1">
      <c r="A653" s="849"/>
      <c r="B653" s="849"/>
      <c r="C653" s="849"/>
    </row>
    <row r="654" spans="1:3" s="848" customFormat="1">
      <c r="A654" s="849"/>
      <c r="B654" s="849"/>
      <c r="C654" s="849"/>
    </row>
    <row r="655" spans="1:3" s="848" customFormat="1">
      <c r="A655" s="849"/>
      <c r="B655" s="849"/>
      <c r="C655" s="849"/>
    </row>
    <row r="656" spans="1:3" s="848" customFormat="1">
      <c r="A656" s="849"/>
      <c r="B656" s="849"/>
      <c r="C656" s="849"/>
    </row>
    <row r="657" spans="1:3" s="848" customFormat="1">
      <c r="A657" s="849"/>
      <c r="B657" s="849"/>
      <c r="C657" s="849"/>
    </row>
    <row r="658" spans="1:3" s="848" customFormat="1">
      <c r="A658" s="849"/>
      <c r="B658" s="849"/>
      <c r="C658" s="849"/>
    </row>
    <row r="659" spans="1:3" s="848" customFormat="1">
      <c r="A659" s="849"/>
      <c r="B659" s="849"/>
      <c r="C659" s="849"/>
    </row>
    <row r="660" spans="1:3" s="848" customFormat="1">
      <c r="A660" s="849"/>
      <c r="B660" s="849"/>
      <c r="C660" s="849"/>
    </row>
    <row r="661" spans="1:3" s="848" customFormat="1">
      <c r="A661" s="849"/>
      <c r="B661" s="849"/>
      <c r="C661" s="849"/>
    </row>
    <row r="662" spans="1:3" s="848" customFormat="1">
      <c r="A662" s="849"/>
      <c r="B662" s="849"/>
      <c r="C662" s="849"/>
    </row>
    <row r="663" spans="1:3" s="848" customFormat="1">
      <c r="A663" s="849"/>
      <c r="B663" s="849"/>
      <c r="C663" s="849"/>
    </row>
    <row r="664" spans="1:3" s="848" customFormat="1">
      <c r="A664" s="849"/>
      <c r="B664" s="849"/>
      <c r="C664" s="849"/>
    </row>
    <row r="665" spans="1:3" s="848" customFormat="1">
      <c r="A665" s="849"/>
      <c r="B665" s="849"/>
      <c r="C665" s="849"/>
    </row>
    <row r="666" spans="1:3" s="848" customFormat="1">
      <c r="A666" s="849"/>
      <c r="B666" s="849"/>
      <c r="C666" s="849"/>
    </row>
    <row r="667" spans="1:3" s="848" customFormat="1">
      <c r="A667" s="849"/>
      <c r="B667" s="849"/>
      <c r="C667" s="849"/>
    </row>
    <row r="668" spans="1:3" s="848" customFormat="1">
      <c r="A668" s="849"/>
      <c r="B668" s="849"/>
      <c r="C668" s="849"/>
    </row>
    <row r="669" spans="1:3" s="848" customFormat="1">
      <c r="A669" s="849"/>
      <c r="B669" s="849"/>
      <c r="C669" s="849"/>
    </row>
    <row r="670" spans="1:3" s="848" customFormat="1">
      <c r="A670" s="849"/>
      <c r="B670" s="849"/>
      <c r="C670" s="849"/>
    </row>
    <row r="671" spans="1:3" s="848" customFormat="1">
      <c r="A671" s="849"/>
      <c r="B671" s="849"/>
      <c r="C671" s="849"/>
    </row>
    <row r="672" spans="1:3" s="848" customFormat="1">
      <c r="A672" s="849"/>
      <c r="B672" s="849"/>
      <c r="C672" s="849"/>
    </row>
    <row r="673" spans="1:3" s="848" customFormat="1">
      <c r="A673" s="849"/>
      <c r="B673" s="849"/>
      <c r="C673" s="849"/>
    </row>
    <row r="674" spans="1:3" s="848" customFormat="1">
      <c r="A674" s="849"/>
      <c r="B674" s="849"/>
      <c r="C674" s="849"/>
    </row>
    <row r="675" spans="1:3" s="848" customFormat="1">
      <c r="A675" s="849"/>
      <c r="B675" s="849"/>
      <c r="C675" s="849"/>
    </row>
    <row r="676" spans="1:3" s="848" customFormat="1">
      <c r="A676" s="849"/>
      <c r="B676" s="849"/>
      <c r="C676" s="849"/>
    </row>
    <row r="677" spans="1:3" s="848" customFormat="1">
      <c r="A677" s="849"/>
      <c r="B677" s="849"/>
      <c r="C677" s="849"/>
    </row>
    <row r="678" spans="1:3" s="848" customFormat="1">
      <c r="A678" s="849"/>
      <c r="B678" s="849"/>
      <c r="C678" s="849"/>
    </row>
    <row r="679" spans="1:3" s="848" customFormat="1">
      <c r="A679" s="849"/>
      <c r="B679" s="849"/>
      <c r="C679" s="849"/>
    </row>
    <row r="680" spans="1:3" s="848" customFormat="1">
      <c r="A680" s="849"/>
      <c r="B680" s="849"/>
      <c r="C680" s="849"/>
    </row>
    <row r="681" spans="1:3" s="848" customFormat="1">
      <c r="A681" s="849"/>
      <c r="B681" s="849"/>
      <c r="C681" s="849"/>
    </row>
    <row r="682" spans="1:3" s="848" customFormat="1">
      <c r="A682" s="849"/>
      <c r="B682" s="849"/>
      <c r="C682" s="849"/>
    </row>
    <row r="683" spans="1:3" s="848" customFormat="1">
      <c r="A683" s="849"/>
      <c r="B683" s="849"/>
      <c r="C683" s="849"/>
    </row>
    <row r="684" spans="1:3" s="848" customFormat="1">
      <c r="A684" s="849"/>
      <c r="B684" s="849"/>
      <c r="C684" s="849"/>
    </row>
    <row r="685" spans="1:3" s="848" customFormat="1">
      <c r="A685" s="849"/>
      <c r="B685" s="849"/>
      <c r="C685" s="849"/>
    </row>
    <row r="686" spans="1:3" s="848" customFormat="1">
      <c r="A686" s="849"/>
      <c r="B686" s="849"/>
      <c r="C686" s="849"/>
    </row>
    <row r="687" spans="1:3" s="848" customFormat="1">
      <c r="A687" s="849"/>
      <c r="B687" s="849"/>
      <c r="C687" s="849"/>
    </row>
    <row r="688" spans="1:3" s="848" customFormat="1">
      <c r="A688" s="849"/>
      <c r="B688" s="849"/>
      <c r="C688" s="849"/>
    </row>
    <row r="689" spans="1:3" s="848" customFormat="1">
      <c r="A689" s="849"/>
      <c r="B689" s="849"/>
      <c r="C689" s="849"/>
    </row>
    <row r="690" spans="1:3" s="848" customFormat="1">
      <c r="A690" s="849"/>
      <c r="B690" s="849"/>
      <c r="C690" s="849"/>
    </row>
    <row r="691" spans="1:3" s="848" customFormat="1">
      <c r="A691" s="849"/>
      <c r="B691" s="849"/>
      <c r="C691" s="849"/>
    </row>
    <row r="692" spans="1:3" s="848" customFormat="1">
      <c r="A692" s="849"/>
      <c r="B692" s="849"/>
      <c r="C692" s="849"/>
    </row>
    <row r="693" spans="1:3" s="848" customFormat="1">
      <c r="A693" s="849"/>
      <c r="B693" s="849"/>
      <c r="C693" s="849"/>
    </row>
    <row r="694" spans="1:3" s="848" customFormat="1">
      <c r="A694" s="849"/>
      <c r="B694" s="849"/>
      <c r="C694" s="849"/>
    </row>
    <row r="695" spans="1:3" s="848" customFormat="1">
      <c r="A695" s="849"/>
      <c r="B695" s="849"/>
      <c r="C695" s="849"/>
    </row>
    <row r="696" spans="1:3" s="848" customFormat="1">
      <c r="A696" s="849"/>
      <c r="B696" s="849"/>
      <c r="C696" s="849"/>
    </row>
    <row r="697" spans="1:3" s="848" customFormat="1">
      <c r="A697" s="849"/>
      <c r="B697" s="849"/>
      <c r="C697" s="849"/>
    </row>
    <row r="698" spans="1:3" s="848" customFormat="1">
      <c r="A698" s="849"/>
      <c r="B698" s="849"/>
      <c r="C698" s="849"/>
    </row>
    <row r="699" spans="1:3" s="848" customFormat="1">
      <c r="A699" s="849"/>
      <c r="B699" s="849"/>
      <c r="C699" s="849"/>
    </row>
    <row r="700" spans="1:3" s="848" customFormat="1">
      <c r="A700" s="849"/>
      <c r="B700" s="849"/>
      <c r="C700" s="849"/>
    </row>
    <row r="701" spans="1:3" s="848" customFormat="1">
      <c r="A701" s="849"/>
      <c r="B701" s="849"/>
      <c r="C701" s="849"/>
    </row>
    <row r="702" spans="1:3" s="848" customFormat="1">
      <c r="A702" s="849"/>
      <c r="B702" s="849"/>
      <c r="C702" s="849"/>
    </row>
    <row r="703" spans="1:3" s="848" customFormat="1">
      <c r="A703" s="849"/>
      <c r="B703" s="849"/>
      <c r="C703" s="849"/>
    </row>
    <row r="704" spans="1:3" s="848" customFormat="1">
      <c r="A704" s="849"/>
      <c r="B704" s="849"/>
      <c r="C704" s="849"/>
    </row>
    <row r="705" spans="1:3" s="848" customFormat="1">
      <c r="A705" s="849"/>
      <c r="B705" s="849"/>
      <c r="C705" s="849"/>
    </row>
    <row r="706" spans="1:3" s="848" customFormat="1">
      <c r="A706" s="849"/>
      <c r="B706" s="849"/>
      <c r="C706" s="849"/>
    </row>
    <row r="707" spans="1:3" s="848" customFormat="1">
      <c r="A707" s="849"/>
      <c r="B707" s="849"/>
      <c r="C707" s="849"/>
    </row>
    <row r="708" spans="1:3" s="848" customFormat="1">
      <c r="A708" s="849"/>
      <c r="B708" s="849"/>
      <c r="C708" s="849"/>
    </row>
    <row r="709" spans="1:3" s="848" customFormat="1">
      <c r="A709" s="849"/>
      <c r="B709" s="849"/>
      <c r="C709" s="849"/>
    </row>
    <row r="710" spans="1:3" s="848" customFormat="1">
      <c r="A710" s="849"/>
      <c r="B710" s="849"/>
      <c r="C710" s="849"/>
    </row>
    <row r="711" spans="1:3" s="848" customFormat="1">
      <c r="A711" s="849"/>
      <c r="B711" s="849"/>
      <c r="C711" s="849"/>
    </row>
    <row r="712" spans="1:3" s="848" customFormat="1">
      <c r="A712" s="849"/>
      <c r="B712" s="849"/>
      <c r="C712" s="849"/>
    </row>
    <row r="713" spans="1:3" s="848" customFormat="1">
      <c r="A713" s="849"/>
      <c r="B713" s="849"/>
      <c r="C713" s="849"/>
    </row>
    <row r="714" spans="1:3" s="848" customFormat="1">
      <c r="A714" s="849"/>
      <c r="B714" s="849"/>
      <c r="C714" s="849"/>
    </row>
    <row r="715" spans="1:3" s="848" customFormat="1">
      <c r="A715" s="849"/>
      <c r="B715" s="849"/>
      <c r="C715" s="849"/>
    </row>
    <row r="716" spans="1:3" s="848" customFormat="1">
      <c r="A716" s="849"/>
      <c r="B716" s="849"/>
      <c r="C716" s="849"/>
    </row>
    <row r="717" spans="1:3" s="848" customFormat="1">
      <c r="A717" s="849"/>
      <c r="B717" s="849"/>
      <c r="C717" s="849"/>
    </row>
    <row r="718" spans="1:3" s="848" customFormat="1">
      <c r="A718" s="849"/>
      <c r="B718" s="849"/>
      <c r="C718" s="849"/>
    </row>
    <row r="719" spans="1:3" s="848" customFormat="1">
      <c r="A719" s="849"/>
      <c r="B719" s="849"/>
      <c r="C719" s="849"/>
    </row>
    <row r="720" spans="1:3" s="848" customFormat="1">
      <c r="A720" s="849"/>
      <c r="B720" s="849"/>
      <c r="C720" s="849"/>
    </row>
    <row r="721" spans="1:3" s="848" customFormat="1">
      <c r="A721" s="849"/>
      <c r="B721" s="849"/>
      <c r="C721" s="849"/>
    </row>
    <row r="722" spans="1:3" s="848" customFormat="1">
      <c r="A722" s="849"/>
      <c r="B722" s="849"/>
      <c r="C722" s="849"/>
    </row>
    <row r="723" spans="1:3" s="848" customFormat="1">
      <c r="A723" s="849"/>
      <c r="B723" s="849"/>
      <c r="C723" s="849"/>
    </row>
    <row r="724" spans="1:3" s="848" customFormat="1">
      <c r="A724" s="849"/>
      <c r="B724" s="849"/>
      <c r="C724" s="849"/>
    </row>
    <row r="725" spans="1:3" s="848" customFormat="1">
      <c r="A725" s="849"/>
      <c r="B725" s="849"/>
      <c r="C725" s="849"/>
    </row>
    <row r="726" spans="1:3" s="848" customFormat="1">
      <c r="A726" s="849"/>
      <c r="B726" s="849"/>
      <c r="C726" s="849"/>
    </row>
    <row r="727" spans="1:3" s="848" customFormat="1">
      <c r="A727" s="849"/>
      <c r="B727" s="849"/>
      <c r="C727" s="849"/>
    </row>
    <row r="728" spans="1:3" s="848" customFormat="1">
      <c r="A728" s="849"/>
      <c r="B728" s="849"/>
      <c r="C728" s="849"/>
    </row>
    <row r="729" spans="1:3" s="848" customFormat="1">
      <c r="A729" s="849"/>
      <c r="B729" s="849"/>
      <c r="C729" s="849"/>
    </row>
    <row r="730" spans="1:3" s="848" customFormat="1">
      <c r="A730" s="849"/>
      <c r="B730" s="849"/>
      <c r="C730" s="849"/>
    </row>
    <row r="731" spans="1:3" s="848" customFormat="1">
      <c r="A731" s="849"/>
      <c r="B731" s="849"/>
      <c r="C731" s="849"/>
    </row>
    <row r="732" spans="1:3" s="848" customFormat="1">
      <c r="A732" s="849"/>
      <c r="B732" s="849"/>
      <c r="C732" s="849"/>
    </row>
    <row r="733" spans="1:3" s="848" customFormat="1">
      <c r="A733" s="849"/>
      <c r="B733" s="849"/>
      <c r="C733" s="849"/>
    </row>
    <row r="734" spans="1:3" s="848" customFormat="1">
      <c r="A734" s="849"/>
      <c r="B734" s="849"/>
      <c r="C734" s="849"/>
    </row>
    <row r="735" spans="1:3" s="848" customFormat="1">
      <c r="A735" s="849"/>
      <c r="B735" s="849"/>
      <c r="C735" s="849"/>
    </row>
    <row r="736" spans="1:3" s="848" customFormat="1">
      <c r="A736" s="849"/>
      <c r="B736" s="849"/>
      <c r="C736" s="849"/>
    </row>
    <row r="737" spans="1:3" s="848" customFormat="1">
      <c r="A737" s="849"/>
      <c r="B737" s="849"/>
      <c r="C737" s="849"/>
    </row>
    <row r="738" spans="1:3" s="848" customFormat="1">
      <c r="A738" s="849"/>
      <c r="B738" s="849"/>
      <c r="C738" s="849"/>
    </row>
    <row r="739" spans="1:3" s="848" customFormat="1">
      <c r="A739" s="849"/>
      <c r="B739" s="849"/>
      <c r="C739" s="849"/>
    </row>
    <row r="740" spans="1:3" s="848" customFormat="1">
      <c r="A740" s="849"/>
      <c r="B740" s="849"/>
      <c r="C740" s="849"/>
    </row>
    <row r="741" spans="1:3" s="848" customFormat="1">
      <c r="A741" s="849"/>
      <c r="B741" s="849"/>
      <c r="C741" s="849"/>
    </row>
    <row r="742" spans="1:3" s="848" customFormat="1">
      <c r="A742" s="849"/>
      <c r="B742" s="849"/>
      <c r="C742" s="849"/>
    </row>
    <row r="743" spans="1:3" s="848" customFormat="1">
      <c r="A743" s="849"/>
      <c r="B743" s="849"/>
      <c r="C743" s="849"/>
    </row>
    <row r="744" spans="1:3" s="848" customFormat="1">
      <c r="A744" s="849"/>
      <c r="B744" s="849"/>
      <c r="C744" s="849"/>
    </row>
    <row r="745" spans="1:3" s="848" customFormat="1">
      <c r="A745" s="849"/>
      <c r="B745" s="849"/>
      <c r="C745" s="849"/>
    </row>
    <row r="746" spans="1:3" s="848" customFormat="1">
      <c r="A746" s="849"/>
      <c r="B746" s="849"/>
      <c r="C746" s="849"/>
    </row>
    <row r="747" spans="1:3" s="848" customFormat="1">
      <c r="A747" s="849"/>
      <c r="B747" s="849"/>
      <c r="C747" s="849"/>
    </row>
    <row r="748" spans="1:3" s="848" customFormat="1">
      <c r="A748" s="849"/>
      <c r="B748" s="849"/>
      <c r="C748" s="849"/>
    </row>
    <row r="749" spans="1:3" s="848" customFormat="1">
      <c r="A749" s="849"/>
      <c r="B749" s="849"/>
      <c r="C749" s="849"/>
    </row>
    <row r="750" spans="1:3" s="848" customFormat="1">
      <c r="A750" s="849"/>
      <c r="B750" s="849"/>
      <c r="C750" s="849"/>
    </row>
    <row r="751" spans="1:3" s="848" customFormat="1">
      <c r="A751" s="849"/>
      <c r="B751" s="849"/>
      <c r="C751" s="849"/>
    </row>
    <row r="752" spans="1:3" s="848" customFormat="1">
      <c r="A752" s="849"/>
      <c r="B752" s="849"/>
      <c r="C752" s="849"/>
    </row>
    <row r="753" spans="1:3" s="848" customFormat="1">
      <c r="A753" s="849"/>
      <c r="B753" s="849"/>
      <c r="C753" s="849"/>
    </row>
    <row r="754" spans="1:3" s="848" customFormat="1">
      <c r="A754" s="849"/>
      <c r="B754" s="849"/>
      <c r="C754" s="849"/>
    </row>
    <row r="755" spans="1:3" s="848" customFormat="1">
      <c r="A755" s="849"/>
      <c r="B755" s="849"/>
      <c r="C755" s="849"/>
    </row>
    <row r="756" spans="1:3" s="848" customFormat="1">
      <c r="A756" s="849"/>
      <c r="B756" s="849"/>
      <c r="C756" s="849"/>
    </row>
    <row r="757" spans="1:3" s="848" customFormat="1">
      <c r="A757" s="849"/>
      <c r="B757" s="849"/>
      <c r="C757" s="849"/>
    </row>
    <row r="758" spans="1:3" s="848" customFormat="1">
      <c r="A758" s="849"/>
      <c r="B758" s="849"/>
      <c r="C758" s="849"/>
    </row>
    <row r="759" spans="1:3" s="848" customFormat="1">
      <c r="A759" s="849"/>
      <c r="B759" s="849"/>
      <c r="C759" s="849"/>
    </row>
    <row r="760" spans="1:3" s="848" customFormat="1">
      <c r="A760" s="849"/>
      <c r="B760" s="849"/>
      <c r="C760" s="849"/>
    </row>
    <row r="761" spans="1:3" s="848" customFormat="1">
      <c r="A761" s="849"/>
      <c r="B761" s="849"/>
      <c r="C761" s="849"/>
    </row>
    <row r="762" spans="1:3" s="848" customFormat="1">
      <c r="A762" s="849"/>
      <c r="B762" s="849"/>
      <c r="C762" s="849"/>
    </row>
    <row r="763" spans="1:3" s="848" customFormat="1">
      <c r="A763" s="849"/>
      <c r="B763" s="849"/>
      <c r="C763" s="849"/>
    </row>
    <row r="764" spans="1:3" s="848" customFormat="1">
      <c r="A764" s="849"/>
      <c r="B764" s="849"/>
      <c r="C764" s="849"/>
    </row>
    <row r="765" spans="1:3" s="848" customFormat="1">
      <c r="A765" s="849"/>
      <c r="B765" s="849"/>
      <c r="C765" s="849"/>
    </row>
    <row r="766" spans="1:3" s="848" customFormat="1">
      <c r="A766" s="849"/>
      <c r="B766" s="849"/>
      <c r="C766" s="849"/>
    </row>
    <row r="767" spans="1:3" s="848" customFormat="1">
      <c r="A767" s="849"/>
      <c r="B767" s="849"/>
      <c r="C767" s="849"/>
    </row>
    <row r="768" spans="1:3" s="848" customFormat="1">
      <c r="A768" s="849"/>
      <c r="B768" s="849"/>
      <c r="C768" s="849"/>
    </row>
    <row r="769" spans="1:18" s="848" customFormat="1">
      <c r="A769" s="849"/>
      <c r="B769" s="849"/>
      <c r="C769" s="849"/>
    </row>
    <row r="770" spans="1:18" s="848" customFormat="1">
      <c r="A770" s="849"/>
      <c r="B770" s="849"/>
      <c r="C770" s="849"/>
    </row>
    <row r="771" spans="1:18" s="848" customFormat="1">
      <c r="A771" s="849"/>
      <c r="B771" s="849"/>
      <c r="C771" s="849"/>
    </row>
    <row r="772" spans="1:18" s="848" customFormat="1">
      <c r="A772" s="849"/>
      <c r="B772" s="849"/>
      <c r="C772" s="849"/>
    </row>
    <row r="773" spans="1:18" s="848" customFormat="1">
      <c r="A773" s="849"/>
      <c r="B773" s="849"/>
      <c r="C773" s="849"/>
    </row>
    <row r="774" spans="1:18" s="848" customFormat="1">
      <c r="A774" s="849"/>
      <c r="B774" s="849"/>
      <c r="C774" s="849"/>
    </row>
    <row r="775" spans="1:18" s="848" customFormat="1">
      <c r="A775" s="849"/>
      <c r="B775" s="849"/>
      <c r="C775" s="849"/>
      <c r="P775" s="424"/>
      <c r="Q775" s="424"/>
      <c r="R775" s="424"/>
    </row>
  </sheetData>
  <mergeCells count="2">
    <mergeCell ref="H5:M5"/>
    <mergeCell ref="B8:C8"/>
  </mergeCells>
  <hyperlinks>
    <hyperlink ref="L1" location="Index!A1" display="Return to Index" xr:uid="{00000000-0004-0000-0D00-000000000000}"/>
  </hyperlinks>
  <printOptions horizontalCentered="1"/>
  <pageMargins left="0.25" right="0.25" top="0.5" bottom="0.5" header="0.5" footer="0.5"/>
  <pageSetup scale="80" orientation="landscape" horizontalDpi="1200" verticalDpi="1200" r:id="rId1"/>
  <headerFooter alignWithMargins="0">
    <oddFooter>&amp;L&amp;8Planning &amp; Accountability&amp;R&amp;8&amp;D</oddFooter>
  </headerFooter>
  <rowBreaks count="1" manualBreakCount="1">
    <brk id="22" max="10"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indexed="41"/>
    <pageSetUpPr fitToPage="1"/>
  </sheetPr>
  <dimension ref="A1:Z771"/>
  <sheetViews>
    <sheetView showGridLines="0" zoomScale="80" zoomScaleNormal="80" workbookViewId="0">
      <pane xSplit="7" ySplit="9" topLeftCell="H10" activePane="bottomRight" state="frozen"/>
      <selection activeCell="I90" sqref="I90"/>
      <selection pane="topRight" activeCell="I90" sqref="I90"/>
      <selection pane="bottomLeft" activeCell="I90" sqref="I90"/>
      <selection pane="bottomRight" activeCell="A44" sqref="A44:XFD52"/>
    </sheetView>
  </sheetViews>
  <sheetFormatPr defaultColWidth="9.109375" defaultRowHeight="13.2" outlineLevelRow="1"/>
  <cols>
    <col min="1" max="1" width="7.33203125" style="436" customWidth="1"/>
    <col min="2" max="2" width="9.6640625" style="436" customWidth="1"/>
    <col min="3" max="3" width="6.6640625" style="436" customWidth="1"/>
    <col min="4" max="4" width="37.44140625" style="424" customWidth="1"/>
    <col min="5" max="5" width="10.33203125" style="424" customWidth="1"/>
    <col min="6" max="6" width="12" style="424" customWidth="1"/>
    <col min="7" max="7" width="13.33203125" style="424" customWidth="1"/>
    <col min="8" max="11" width="14" style="424" customWidth="1"/>
    <col min="12" max="12" width="17.5546875" style="816" customWidth="1"/>
    <col min="13" max="13" width="4.6640625" style="816" customWidth="1"/>
    <col min="14" max="14" width="28.88671875" style="816" customWidth="1"/>
    <col min="15" max="15" width="15.5546875" style="816" customWidth="1"/>
    <col min="16" max="16" width="18.44140625" style="816" customWidth="1"/>
    <col min="17" max="17" width="13.33203125" style="816" customWidth="1"/>
    <col min="18" max="18" width="12.88671875" style="816" customWidth="1"/>
    <col min="19" max="19" width="16.88671875" style="935" customWidth="1"/>
    <col min="20" max="20" width="12.109375" style="816" customWidth="1"/>
    <col min="21" max="21" width="7.33203125" style="424" customWidth="1"/>
    <col min="22" max="22" width="8" style="424" customWidth="1"/>
    <col min="23" max="23" width="10.109375" style="424" customWidth="1"/>
    <col min="24" max="24" width="9.88671875" style="424" customWidth="1"/>
    <col min="25" max="25" width="11.6640625" style="424" customWidth="1"/>
    <col min="26" max="16384" width="9.109375" style="424"/>
  </cols>
  <sheetData>
    <row r="1" spans="1:26" ht="13.8" thickBot="1">
      <c r="B1" s="436" t="s">
        <v>1129</v>
      </c>
      <c r="H1" s="827" t="s">
        <v>1381</v>
      </c>
      <c r="L1" s="827"/>
      <c r="M1" s="827"/>
      <c r="N1" s="426" t="s">
        <v>1079</v>
      </c>
      <c r="O1" s="827"/>
      <c r="P1" s="848"/>
      <c r="Q1" s="848"/>
      <c r="R1" s="848"/>
      <c r="S1" s="849"/>
      <c r="T1" s="848"/>
    </row>
    <row r="2" spans="1:26">
      <c r="H2" s="827" t="s">
        <v>1620</v>
      </c>
      <c r="L2" s="827"/>
      <c r="M2" s="827"/>
      <c r="N2" s="827"/>
      <c r="O2" s="827"/>
      <c r="P2" s="848"/>
      <c r="Q2" s="848"/>
      <c r="R2" s="848"/>
      <c r="S2" s="849"/>
      <c r="T2" s="848"/>
    </row>
    <row r="3" spans="1:26">
      <c r="A3" s="850" t="s">
        <v>1382</v>
      </c>
      <c r="H3" s="851">
        <v>45054</v>
      </c>
      <c r="L3" s="827"/>
      <c r="M3" s="827"/>
      <c r="N3" s="827"/>
      <c r="O3" s="827"/>
      <c r="P3" s="848"/>
      <c r="Q3" s="848"/>
      <c r="R3" s="848"/>
      <c r="S3" s="849"/>
      <c r="T3" s="848"/>
      <c r="V3" s="424" t="s">
        <v>1374</v>
      </c>
    </row>
    <row r="4" spans="1:26">
      <c r="E4" s="436">
        <v>2022</v>
      </c>
      <c r="L4" s="848"/>
      <c r="M4" s="848"/>
      <c r="N4" s="848"/>
      <c r="O4" s="848"/>
      <c r="P4" s="848"/>
      <c r="Q4" s="848"/>
      <c r="R4" s="848"/>
      <c r="S4" s="849"/>
      <c r="T4" s="848"/>
    </row>
    <row r="5" spans="1:26">
      <c r="A5" s="424" t="s">
        <v>1383</v>
      </c>
      <c r="G5" s="436"/>
      <c r="H5" s="1285" t="s">
        <v>1419</v>
      </c>
      <c r="I5" s="1286"/>
      <c r="J5" s="1286"/>
      <c r="K5" s="1286"/>
      <c r="L5" s="1287"/>
      <c r="M5" s="827"/>
      <c r="N5" s="692" t="s">
        <v>1431</v>
      </c>
      <c r="O5" s="827"/>
      <c r="P5" s="848"/>
      <c r="Q5" s="848"/>
      <c r="R5" s="848"/>
      <c r="S5" s="849"/>
      <c r="T5" s="848"/>
    </row>
    <row r="6" spans="1:26" ht="13.8">
      <c r="A6" s="424" t="s">
        <v>1384</v>
      </c>
      <c r="E6" s="436"/>
      <c r="F6" s="436"/>
      <c r="G6" s="436"/>
      <c r="H6" s="852">
        <v>1</v>
      </c>
      <c r="I6" s="852">
        <v>2</v>
      </c>
      <c r="J6" s="852">
        <v>3</v>
      </c>
      <c r="K6" s="852">
        <v>4</v>
      </c>
      <c r="L6" s="852">
        <v>5</v>
      </c>
      <c r="M6" s="849"/>
      <c r="N6" s="852">
        <v>1</v>
      </c>
      <c r="O6" s="849"/>
      <c r="P6" s="849"/>
      <c r="Q6" s="848"/>
      <c r="R6" s="848"/>
      <c r="S6" s="849"/>
      <c r="T6" s="848"/>
      <c r="V6" s="853" t="s">
        <v>1566</v>
      </c>
      <c r="W6" s="853"/>
      <c r="X6" s="853"/>
      <c r="Y6" s="853"/>
      <c r="Z6" s="853"/>
    </row>
    <row r="7" spans="1:26" ht="13.8">
      <c r="A7" s="424"/>
      <c r="G7" s="436"/>
      <c r="H7" s="436"/>
      <c r="I7" s="436"/>
      <c r="J7" s="436"/>
      <c r="K7" s="436"/>
      <c r="L7" s="849"/>
      <c r="M7" s="849"/>
      <c r="N7" s="428"/>
      <c r="O7" s="849"/>
      <c r="P7" s="849"/>
      <c r="Q7" s="849"/>
      <c r="R7" s="849"/>
      <c r="S7" s="849"/>
      <c r="T7" s="849"/>
      <c r="V7" s="854" t="s">
        <v>1449</v>
      </c>
      <c r="W7" s="853"/>
      <c r="X7" s="853"/>
      <c r="Y7" s="853"/>
      <c r="Z7" s="853"/>
    </row>
    <row r="8" spans="1:26" s="734" customFormat="1" ht="48.6" thickBot="1">
      <c r="A8" s="855" t="s">
        <v>1031</v>
      </c>
      <c r="B8" s="1276" t="s">
        <v>1150</v>
      </c>
      <c r="C8" s="1276"/>
      <c r="D8" s="856" t="s">
        <v>219</v>
      </c>
      <c r="E8" s="857" t="s">
        <v>1385</v>
      </c>
      <c r="F8" s="857" t="s">
        <v>1386</v>
      </c>
      <c r="G8" s="858" t="s">
        <v>102</v>
      </c>
      <c r="H8" s="859" t="s">
        <v>1387</v>
      </c>
      <c r="I8" s="859" t="s">
        <v>1388</v>
      </c>
      <c r="J8" s="859" t="s">
        <v>1389</v>
      </c>
      <c r="K8" s="859" t="s">
        <v>1390</v>
      </c>
      <c r="L8" s="859" t="s">
        <v>1098</v>
      </c>
      <c r="M8" s="860"/>
      <c r="N8" s="861" t="s">
        <v>1096</v>
      </c>
      <c r="O8" s="861"/>
      <c r="P8" s="862" t="s">
        <v>1336</v>
      </c>
      <c r="Q8" s="861" t="s">
        <v>1337</v>
      </c>
      <c r="R8" s="860"/>
      <c r="S8" s="861" t="s">
        <v>1127</v>
      </c>
      <c r="T8" s="862" t="s">
        <v>1100</v>
      </c>
      <c r="U8" s="862"/>
      <c r="V8" s="863" t="s">
        <v>1125</v>
      </c>
      <c r="W8" s="863" t="s">
        <v>1336</v>
      </c>
      <c r="X8" s="863" t="s">
        <v>1337</v>
      </c>
      <c r="Y8" s="863" t="s">
        <v>1343</v>
      </c>
      <c r="Z8" s="863" t="s">
        <v>1344</v>
      </c>
    </row>
    <row r="9" spans="1:26" ht="27" thickBot="1">
      <c r="A9" s="424"/>
      <c r="D9" s="864"/>
      <c r="E9" s="865" t="s">
        <v>1385</v>
      </c>
      <c r="F9" s="865" t="s">
        <v>1386</v>
      </c>
      <c r="G9" s="436" t="s">
        <v>1024</v>
      </c>
      <c r="H9" s="866" t="s">
        <v>1391</v>
      </c>
      <c r="I9" s="867" t="s">
        <v>1392</v>
      </c>
      <c r="J9" s="867" t="s">
        <v>1393</v>
      </c>
      <c r="K9" s="867" t="s">
        <v>1394</v>
      </c>
      <c r="L9" s="868" t="s">
        <v>1395</v>
      </c>
      <c r="M9" s="869"/>
      <c r="N9" s="870" t="s">
        <v>1432</v>
      </c>
      <c r="O9" s="869"/>
      <c r="P9" s="871" t="s">
        <v>1340</v>
      </c>
      <c r="Q9" s="872" t="s">
        <v>1341</v>
      </c>
      <c r="R9" s="869"/>
      <c r="S9" s="873"/>
      <c r="T9" s="868"/>
      <c r="U9" s="874"/>
      <c r="V9" s="436">
        <v>1</v>
      </c>
      <c r="W9" s="436">
        <v>2</v>
      </c>
      <c r="X9" s="436">
        <v>3</v>
      </c>
      <c r="Y9" s="436">
        <v>4</v>
      </c>
      <c r="Z9" s="436">
        <v>5</v>
      </c>
    </row>
    <row r="10" spans="1:26" ht="13.8">
      <c r="A10" s="436">
        <v>550</v>
      </c>
      <c r="C10" s="424"/>
      <c r="D10" s="486" t="s">
        <v>1148</v>
      </c>
      <c r="E10" s="436">
        <f>$E$4</f>
        <v>2022</v>
      </c>
      <c r="F10" s="436">
        <v>8</v>
      </c>
      <c r="G10" s="875">
        <v>3634</v>
      </c>
      <c r="H10" s="876">
        <f>'TSTCW Sum'!$I$36</f>
        <v>9832</v>
      </c>
      <c r="I10" s="877">
        <f>'TSTCW Sum'!$I$39</f>
        <v>1973</v>
      </c>
      <c r="J10" s="877">
        <f>'TSTCW Sum'!$I$41</f>
        <v>3557</v>
      </c>
      <c r="K10" s="877">
        <f>'TSTCW Sum'!$I$46</f>
        <v>12598</v>
      </c>
      <c r="L10" s="878">
        <f>'TSTCW Sum'!$I$48</f>
        <v>27960</v>
      </c>
      <c r="M10" s="879"/>
      <c r="N10" s="880">
        <f>'TSTCW Sum'!$C$6</f>
        <v>3962.03</v>
      </c>
      <c r="O10" s="879"/>
      <c r="P10" s="881">
        <f t="shared" ref="P10:P15" si="0">VLOOKUP($G10,$V$10:$Z$19,2,FALSE)</f>
        <v>0</v>
      </c>
      <c r="Q10" s="882">
        <f t="shared" ref="Q10:Q15" si="1">VLOOKUP($G10,$V$10:$Z$19,3,FALSE)</f>
        <v>0</v>
      </c>
      <c r="R10" s="883"/>
      <c r="S10" s="884">
        <f>'TSTCW Sum'!$I$8</f>
        <v>244.02</v>
      </c>
      <c r="T10" s="885">
        <f>'TSTCW Sum'!$C$6</f>
        <v>3962.03</v>
      </c>
      <c r="U10" s="886"/>
      <c r="V10" s="887">
        <v>3634</v>
      </c>
      <c r="W10" s="888"/>
      <c r="X10" s="888"/>
      <c r="Y10" s="889"/>
      <c r="Z10" s="889"/>
    </row>
    <row r="11" spans="1:26" ht="15" customHeight="1">
      <c r="A11" s="436">
        <v>520</v>
      </c>
      <c r="C11" s="424"/>
      <c r="D11" s="890" t="s">
        <v>1146</v>
      </c>
      <c r="E11" s="837">
        <f t="shared" ref="E11:E20" si="2">$E$4</f>
        <v>2022</v>
      </c>
      <c r="F11" s="436">
        <v>8</v>
      </c>
      <c r="G11" s="875">
        <v>9225</v>
      </c>
      <c r="H11" s="876">
        <f>'TSTCH Sum'!$I$36</f>
        <v>9350</v>
      </c>
      <c r="I11" s="877">
        <f>'TSTCH Sum'!$I$39</f>
        <v>1692</v>
      </c>
      <c r="J11" s="877">
        <f>'TSTCH Sum'!$I$41</f>
        <v>2335</v>
      </c>
      <c r="K11" s="877">
        <f>'TSTCH Sum'!$I$46</f>
        <v>6750</v>
      </c>
      <c r="L11" s="878">
        <f>'TSTCH Sum'!$I$48</f>
        <v>20126</v>
      </c>
      <c r="M11" s="879"/>
      <c r="N11" s="891">
        <f>'TSTCH Sum'!$C$6</f>
        <v>2227.89</v>
      </c>
      <c r="O11" s="879"/>
      <c r="P11" s="881">
        <f t="shared" si="0"/>
        <v>0</v>
      </c>
      <c r="Q11" s="882">
        <f t="shared" si="1"/>
        <v>0</v>
      </c>
      <c r="R11" s="883"/>
      <c r="S11" s="884">
        <f>'TSTCH Sum'!$I$8</f>
        <v>110.31500000000003</v>
      </c>
      <c r="T11" s="885">
        <f>'TSTCH Sum'!$C$6</f>
        <v>2227.89</v>
      </c>
      <c r="U11" s="886"/>
      <c r="V11" s="892">
        <v>9225</v>
      </c>
      <c r="W11" s="888"/>
      <c r="X11" s="888"/>
      <c r="Y11" s="889"/>
      <c r="Z11" s="889"/>
    </row>
    <row r="12" spans="1:26" ht="15" customHeight="1">
      <c r="A12" s="436">
        <v>530</v>
      </c>
      <c r="C12" s="424"/>
      <c r="D12" s="890" t="s">
        <v>1301</v>
      </c>
      <c r="E12" s="837">
        <f t="shared" si="2"/>
        <v>2022</v>
      </c>
      <c r="F12" s="436">
        <v>8</v>
      </c>
      <c r="G12" s="875">
        <v>9932</v>
      </c>
      <c r="H12" s="876">
        <f>'TSTCWT Sum'!$I$36</f>
        <v>13274</v>
      </c>
      <c r="I12" s="877">
        <f>'TSTCWT Sum'!$I$39</f>
        <v>5025</v>
      </c>
      <c r="J12" s="877">
        <f>'TSTCWT Sum'!$I$41</f>
        <v>3677</v>
      </c>
      <c r="K12" s="877">
        <f>'TSTCWT Sum'!$I$46</f>
        <v>13282</v>
      </c>
      <c r="L12" s="878">
        <f>'TSTCWT Sum'!$I$48</f>
        <v>35257</v>
      </c>
      <c r="M12" s="893"/>
      <c r="N12" s="891">
        <f>'TSTCWT Sum'!$C$6</f>
        <v>755.61</v>
      </c>
      <c r="O12" s="893"/>
      <c r="P12" s="881">
        <f t="shared" si="0"/>
        <v>0</v>
      </c>
      <c r="Q12" s="882">
        <f t="shared" si="1"/>
        <v>0</v>
      </c>
      <c r="R12" s="883"/>
      <c r="S12" s="884">
        <f>'TSTCWT Sum'!$I$8</f>
        <v>47.85</v>
      </c>
      <c r="T12" s="885">
        <f>'TSTCWT Sum'!$C$6</f>
        <v>755.61</v>
      </c>
      <c r="U12" s="886"/>
      <c r="V12" s="892">
        <v>9932</v>
      </c>
      <c r="W12" s="888"/>
      <c r="X12" s="888"/>
      <c r="Y12" s="889"/>
      <c r="Z12" s="889"/>
    </row>
    <row r="13" spans="1:26" ht="15.75" customHeight="1">
      <c r="A13" s="436">
        <v>540</v>
      </c>
      <c r="C13" s="424"/>
      <c r="D13" s="890" t="s">
        <v>1147</v>
      </c>
      <c r="E13" s="837">
        <f t="shared" si="2"/>
        <v>2022</v>
      </c>
      <c r="F13" s="436">
        <v>8</v>
      </c>
      <c r="G13" s="875">
        <v>33965</v>
      </c>
      <c r="H13" s="876">
        <f>'TSTCM Sum'!$I$36</f>
        <v>10001</v>
      </c>
      <c r="I13" s="877">
        <f>'TSTCM Sum'!$I$39</f>
        <v>2033</v>
      </c>
      <c r="J13" s="877">
        <f>'TSTCM Sum'!$I$41</f>
        <v>2968</v>
      </c>
      <c r="K13" s="877">
        <f>'TSTCM Sum'!$I$46</f>
        <v>9944</v>
      </c>
      <c r="L13" s="878">
        <f>'TSTCM Sum'!$I$48</f>
        <v>24945</v>
      </c>
      <c r="M13" s="893"/>
      <c r="N13" s="891">
        <f>'TSTCM Sum'!$C$6</f>
        <v>449.61</v>
      </c>
      <c r="O13" s="893"/>
      <c r="P13" s="881">
        <f t="shared" si="0"/>
        <v>0</v>
      </c>
      <c r="Q13" s="882">
        <f t="shared" si="1"/>
        <v>0</v>
      </c>
      <c r="R13" s="883"/>
      <c r="S13" s="884">
        <f>'TSTCM Sum'!$I$8</f>
        <v>23.704999999999998</v>
      </c>
      <c r="T13" s="885">
        <f>'TSTCM Sum'!$C$6</f>
        <v>449.61</v>
      </c>
      <c r="U13" s="886"/>
      <c r="V13" s="875">
        <v>33965</v>
      </c>
      <c r="W13" s="888"/>
      <c r="X13" s="888"/>
      <c r="Y13" s="889"/>
      <c r="Z13" s="889"/>
    </row>
    <row r="14" spans="1:26" ht="15.75" customHeight="1">
      <c r="A14" s="436">
        <v>552</v>
      </c>
      <c r="C14" s="424"/>
      <c r="D14" s="890" t="s">
        <v>1425</v>
      </c>
      <c r="E14" s="837">
        <f t="shared" si="2"/>
        <v>2022</v>
      </c>
      <c r="F14" s="436">
        <v>8</v>
      </c>
      <c r="G14" s="894">
        <v>133965</v>
      </c>
      <c r="H14" s="876">
        <f>'TSTCNT Sum'!$I$36</f>
        <v>17720</v>
      </c>
      <c r="I14" s="877">
        <f>'TSTCNT Sum'!$I$39</f>
        <v>6138</v>
      </c>
      <c r="J14" s="877">
        <f>'TSTCNT Sum'!$I$41</f>
        <v>4596</v>
      </c>
      <c r="K14" s="877">
        <f>'TSTCNT Sum'!$I$46</f>
        <v>12521</v>
      </c>
      <c r="L14" s="878">
        <f>'TSTCNT Sum'!$I$48</f>
        <v>40975</v>
      </c>
      <c r="M14" s="893"/>
      <c r="N14" s="895">
        <f>'TSTCNT Sum'!$C$6</f>
        <v>167.73</v>
      </c>
      <c r="O14" s="893"/>
      <c r="P14" s="881">
        <f t="shared" si="0"/>
        <v>0</v>
      </c>
      <c r="Q14" s="882">
        <f t="shared" si="1"/>
        <v>0</v>
      </c>
      <c r="R14" s="883"/>
      <c r="S14" s="884">
        <f>'TSTCNT Sum'!$I$8</f>
        <v>16.330000000000002</v>
      </c>
      <c r="T14" s="885">
        <f>'TSTCNT Sum'!$C$6</f>
        <v>167.73</v>
      </c>
      <c r="U14" s="886"/>
      <c r="V14" s="894">
        <v>133965</v>
      </c>
      <c r="W14" s="888"/>
      <c r="X14" s="888"/>
      <c r="Y14" s="889"/>
      <c r="Z14" s="889"/>
    </row>
    <row r="15" spans="1:26" ht="15.75" customHeight="1">
      <c r="A15" s="436">
        <v>553</v>
      </c>
      <c r="C15" s="424"/>
      <c r="D15" s="890" t="s">
        <v>1426</v>
      </c>
      <c r="E15" s="837">
        <f t="shared" si="2"/>
        <v>2022</v>
      </c>
      <c r="F15" s="436">
        <v>8</v>
      </c>
      <c r="G15" s="894">
        <v>203634</v>
      </c>
      <c r="H15" s="876">
        <f>'TSTCFB Sum'!$I$36</f>
        <v>9163</v>
      </c>
      <c r="I15" s="877">
        <f>'TSTCFB Sum'!$I$39</f>
        <v>3015</v>
      </c>
      <c r="J15" s="877">
        <f>'TSTCFB Sum'!$I$41</f>
        <v>2185</v>
      </c>
      <c r="K15" s="877">
        <f>'TSTCFB Sum'!$I$46</f>
        <v>8916</v>
      </c>
      <c r="L15" s="878">
        <f>'TSTCFB Sum'!$I$48</f>
        <v>23279</v>
      </c>
      <c r="M15" s="893"/>
      <c r="N15" s="895">
        <f>'TSTCFB Sum'!$C$6</f>
        <v>496.42</v>
      </c>
      <c r="O15" s="893"/>
      <c r="P15" s="881">
        <f t="shared" si="0"/>
        <v>0</v>
      </c>
      <c r="Q15" s="882">
        <f t="shared" si="1"/>
        <v>0</v>
      </c>
      <c r="R15" s="883"/>
      <c r="S15" s="884">
        <f>'TSTCFB Sum'!$I$8</f>
        <v>33.454999999999998</v>
      </c>
      <c r="T15" s="885">
        <f>'TSTCFB Sum'!$C$6</f>
        <v>496.42</v>
      </c>
      <c r="U15" s="886"/>
      <c r="V15" s="894">
        <v>203634</v>
      </c>
      <c r="W15" s="888"/>
      <c r="X15" s="888"/>
      <c r="Y15" s="889"/>
      <c r="Z15" s="889"/>
    </row>
    <row r="16" spans="1:26">
      <c r="C16" s="424"/>
      <c r="D16" s="896" t="s">
        <v>1412</v>
      </c>
      <c r="E16" s="897">
        <f t="shared" si="2"/>
        <v>2022</v>
      </c>
      <c r="F16" s="733">
        <v>8</v>
      </c>
      <c r="G16" s="898" t="s">
        <v>1414</v>
      </c>
      <c r="H16" s="899">
        <f>'Smmy TSTC'!$I$45</f>
        <v>10154</v>
      </c>
      <c r="I16" s="900">
        <f>'Smmy TSTC'!$I$48</f>
        <v>2336</v>
      </c>
      <c r="J16" s="900">
        <f>'Smmy TSTC'!$I$50</f>
        <v>3134</v>
      </c>
      <c r="K16" s="900">
        <f>'Smmy TSTC'!$I$55</f>
        <v>10669</v>
      </c>
      <c r="L16" s="901">
        <f>'Smmy TSTC'!$I$57</f>
        <v>26293</v>
      </c>
      <c r="M16" s="879"/>
      <c r="N16" s="902">
        <f>'Smmy TSTC'!$C$15</f>
        <v>8059.29</v>
      </c>
      <c r="O16" s="879"/>
      <c r="P16" s="881"/>
      <c r="Q16" s="882"/>
      <c r="R16" s="883"/>
      <c r="S16" s="884"/>
      <c r="T16" s="885"/>
      <c r="U16" s="886"/>
      <c r="V16" s="892"/>
    </row>
    <row r="17" spans="1:26" ht="15" customHeight="1">
      <c r="A17" s="436">
        <v>510</v>
      </c>
      <c r="C17" s="424"/>
      <c r="D17" s="890" t="s">
        <v>109</v>
      </c>
      <c r="E17" s="837">
        <f t="shared" si="2"/>
        <v>2022</v>
      </c>
      <c r="F17" s="436">
        <v>7</v>
      </c>
      <c r="G17" s="875">
        <v>23485</v>
      </c>
      <c r="H17" s="876">
        <f>'LSCPA Sum'!$I$36</f>
        <v>5671</v>
      </c>
      <c r="I17" s="877">
        <f>'LSCPA Sum'!$I$39</f>
        <v>2397</v>
      </c>
      <c r="J17" s="877">
        <f>'LSCPA Sum'!$I$41</f>
        <v>3294</v>
      </c>
      <c r="K17" s="877">
        <f>'LSCPA Sum'!$I$46</f>
        <v>10740</v>
      </c>
      <c r="L17" s="878">
        <f>'LSCPA Sum'!$I$48</f>
        <v>22102</v>
      </c>
      <c r="M17" s="879"/>
      <c r="N17" s="895">
        <f>'LSCPA Sum'!$C$6</f>
        <v>1628.81</v>
      </c>
      <c r="O17" s="879"/>
      <c r="P17" s="881">
        <f>VLOOKUP($G17,$V$10:$Z$19,2,FALSE)</f>
        <v>0</v>
      </c>
      <c r="Q17" s="882">
        <f>VLOOKUP($G17,$V$10:$Z$19,3,FALSE)</f>
        <v>0</v>
      </c>
      <c r="R17" s="883"/>
      <c r="S17" s="884">
        <f>'LSCPA Sum'!$I$8</f>
        <v>78.870000000000019</v>
      </c>
      <c r="T17" s="885">
        <f>'LSCPA Sum'!$C$6</f>
        <v>1628.81</v>
      </c>
      <c r="U17" s="886"/>
      <c r="V17" s="892">
        <v>23485</v>
      </c>
      <c r="W17" s="888"/>
      <c r="X17" s="888"/>
      <c r="Y17" s="889"/>
      <c r="Z17" s="889"/>
    </row>
    <row r="18" spans="1:26" ht="13.5" customHeight="1">
      <c r="A18" s="436">
        <v>500</v>
      </c>
      <c r="C18" s="424"/>
      <c r="D18" s="890" t="s">
        <v>96</v>
      </c>
      <c r="E18" s="837">
        <f t="shared" si="2"/>
        <v>2022</v>
      </c>
      <c r="F18" s="436">
        <v>7</v>
      </c>
      <c r="G18" s="875">
        <v>23582</v>
      </c>
      <c r="H18" s="876">
        <f>'LSCO Sum'!$I$36</f>
        <v>4668</v>
      </c>
      <c r="I18" s="877">
        <f>'LSCO Sum'!$I$39</f>
        <v>1741</v>
      </c>
      <c r="J18" s="877">
        <f>'LSCO Sum'!$I$41</f>
        <v>2085</v>
      </c>
      <c r="K18" s="877">
        <f>'LSCO Sum'!$I$46</f>
        <v>10011</v>
      </c>
      <c r="L18" s="878">
        <f>'LSCO Sum'!$I$48</f>
        <v>18504</v>
      </c>
      <c r="M18" s="879"/>
      <c r="N18" s="895">
        <f>'LSCO Sum'!$C$6</f>
        <v>1526.43</v>
      </c>
      <c r="O18" s="879"/>
      <c r="P18" s="881">
        <f>VLOOKUP($G18,$V$10:$Z$19,2,FALSE)</f>
        <v>0</v>
      </c>
      <c r="Q18" s="882">
        <f>VLOOKUP($G18,$V$10:$Z$19,3,FALSE)</f>
        <v>0</v>
      </c>
      <c r="R18" s="883"/>
      <c r="S18" s="884">
        <f>'LSCO Sum'!$I$8</f>
        <v>74.825000000000017</v>
      </c>
      <c r="T18" s="885">
        <f>'LSCO Sum'!$C$6</f>
        <v>1526.43</v>
      </c>
      <c r="U18" s="903"/>
      <c r="V18" s="892">
        <v>23582</v>
      </c>
      <c r="W18" s="888"/>
      <c r="X18" s="888"/>
      <c r="Y18" s="889"/>
      <c r="Z18" s="889"/>
    </row>
    <row r="19" spans="1:26" ht="13.5" customHeight="1">
      <c r="A19" s="436">
        <v>490</v>
      </c>
      <c r="C19" s="424"/>
      <c r="D19" s="890" t="s">
        <v>94</v>
      </c>
      <c r="E19" s="837">
        <f t="shared" si="2"/>
        <v>2022</v>
      </c>
      <c r="F19" s="436">
        <v>7</v>
      </c>
      <c r="G19" s="875">
        <v>36273</v>
      </c>
      <c r="H19" s="876">
        <f>'LIT Sum'!$I$36</f>
        <v>4731</v>
      </c>
      <c r="I19" s="877">
        <f>'LIT Sum'!$I$39</f>
        <v>742</v>
      </c>
      <c r="J19" s="877">
        <f>'LIT Sum'!$I$41</f>
        <v>1567</v>
      </c>
      <c r="K19" s="877">
        <f>'LIT Sum'!$I$46</f>
        <v>5362</v>
      </c>
      <c r="L19" s="878">
        <f>'LIT Sum'!$I$48</f>
        <v>12403</v>
      </c>
      <c r="M19" s="879"/>
      <c r="N19" s="895">
        <f>'LIT Sum'!$C$6</f>
        <v>2971.26</v>
      </c>
      <c r="O19" s="879"/>
      <c r="P19" s="881">
        <f>VLOOKUP($G19,$V$10:$Z$19,2,FALSE)</f>
        <v>0</v>
      </c>
      <c r="Q19" s="882">
        <f>VLOOKUP($G19,$V$10:$Z$19,3,FALSE)</f>
        <v>0</v>
      </c>
      <c r="R19" s="883"/>
      <c r="S19" s="884">
        <f>'LIT Sum'!$I$8</f>
        <v>110.01499999999999</v>
      </c>
      <c r="T19" s="885">
        <f>'LIT Sum'!$C$6</f>
        <v>2971.26</v>
      </c>
      <c r="U19" s="886"/>
      <c r="V19" s="892">
        <v>36273</v>
      </c>
      <c r="W19" s="888"/>
      <c r="X19" s="888"/>
      <c r="Y19" s="889"/>
      <c r="Z19" s="889"/>
    </row>
    <row r="20" spans="1:26">
      <c r="C20" s="424"/>
      <c r="D20" s="896" t="s">
        <v>1413</v>
      </c>
      <c r="E20" s="897">
        <f t="shared" si="2"/>
        <v>2022</v>
      </c>
      <c r="F20" s="733">
        <v>7</v>
      </c>
      <c r="G20" s="898" t="s">
        <v>1415</v>
      </c>
      <c r="H20" s="899">
        <f>'Smmy LIT'!$I$45</f>
        <v>4965</v>
      </c>
      <c r="I20" s="900">
        <f>'Smmy LIT'!$I$48</f>
        <v>1431</v>
      </c>
      <c r="J20" s="900">
        <f>'Smmy LIT'!$I$50</f>
        <v>2155</v>
      </c>
      <c r="K20" s="900">
        <f>'Smmy LIT'!$I$55</f>
        <v>7950</v>
      </c>
      <c r="L20" s="901">
        <f>'Smmy LIT'!$I$57</f>
        <v>16501</v>
      </c>
      <c r="M20" s="879"/>
      <c r="N20" s="902">
        <f>'Smmy LIT'!$C$15</f>
        <v>6126.5</v>
      </c>
      <c r="O20" s="879"/>
      <c r="P20" s="881"/>
      <c r="Q20" s="882"/>
      <c r="R20" s="883"/>
      <c r="S20" s="884"/>
      <c r="T20" s="885"/>
      <c r="U20" s="886"/>
    </row>
    <row r="21" spans="1:26" ht="13.8" thickBot="1">
      <c r="A21" s="904"/>
      <c r="B21" s="904"/>
      <c r="C21" s="904">
        <f>COUNTA(D10:D15)+COUNTA(D17:D19)</f>
        <v>9</v>
      </c>
      <c r="D21" s="905" t="s">
        <v>113</v>
      </c>
      <c r="E21" s="904">
        <f t="shared" ref="E21" si="3">$E$4</f>
        <v>2022</v>
      </c>
      <c r="F21" s="904">
        <v>14</v>
      </c>
      <c r="G21" s="906">
        <v>999999</v>
      </c>
      <c r="H21" s="907">
        <f>'Smmy LIT-TSTC Sum'!$I$45</f>
        <v>7913</v>
      </c>
      <c r="I21" s="908">
        <f>'Smmy LIT-TSTC Sum'!$I$48</f>
        <v>1945</v>
      </c>
      <c r="J21" s="908">
        <f>'Smmy LIT-TSTC Sum'!$I$50</f>
        <v>2711</v>
      </c>
      <c r="K21" s="908">
        <f>'Smmy LIT-TSTC Sum'!$I$55</f>
        <v>9495</v>
      </c>
      <c r="L21" s="909">
        <f>'Smmy LIT-TSTC Sum'!$I$57</f>
        <v>22064</v>
      </c>
      <c r="M21" s="910"/>
      <c r="N21" s="911">
        <f>'Smmy LIT-TSTC Sum'!$C$15</f>
        <v>14185.79</v>
      </c>
      <c r="O21" s="910"/>
      <c r="P21" s="912"/>
      <c r="Q21" s="913"/>
      <c r="R21" s="914"/>
      <c r="S21" s="915">
        <f>'Smmy LIT-TSTC Sum'!$I$17</f>
        <v>739.38500000000022</v>
      </c>
      <c r="T21" s="916">
        <f>'Smmy LIT-TSTC Sum'!$C$15</f>
        <v>14185.79</v>
      </c>
      <c r="U21" s="917"/>
      <c r="V21" s="848"/>
      <c r="W21" s="848">
        <f>SUM(W10:W20)</f>
        <v>0</v>
      </c>
      <c r="X21" s="848">
        <f>SUM(X10:X20)</f>
        <v>0</v>
      </c>
      <c r="Y21" s="848">
        <f>SUM(Y10:Y20)</f>
        <v>0</v>
      </c>
      <c r="Z21" s="848">
        <f>SUM(Z10:Z20)</f>
        <v>0</v>
      </c>
    </row>
    <row r="22" spans="1:26" s="848" customFormat="1" ht="13.8" thickTop="1">
      <c r="A22" s="849"/>
      <c r="B22" s="849"/>
      <c r="C22" s="849"/>
      <c r="S22" s="849"/>
      <c r="U22" s="918"/>
    </row>
    <row r="23" spans="1:26" s="848" customFormat="1">
      <c r="A23" s="849"/>
      <c r="B23" s="849"/>
      <c r="C23" s="849"/>
      <c r="D23" s="848" t="s">
        <v>1051</v>
      </c>
      <c r="S23" s="849"/>
      <c r="U23" s="918"/>
    </row>
    <row r="24" spans="1:26" s="848" customFormat="1">
      <c r="A24" s="849"/>
      <c r="B24" s="849"/>
      <c r="C24" s="849"/>
      <c r="D24" s="848" t="s">
        <v>1052</v>
      </c>
      <c r="S24" s="849"/>
      <c r="U24" s="918"/>
    </row>
    <row r="25" spans="1:26" s="848" customFormat="1">
      <c r="A25" s="849"/>
      <c r="B25" s="849"/>
      <c r="C25" s="849" t="s">
        <v>1396</v>
      </c>
      <c r="L25" s="436"/>
      <c r="M25" s="436"/>
      <c r="N25" s="436"/>
      <c r="O25" s="436"/>
      <c r="P25" s="436"/>
      <c r="Q25" s="436"/>
      <c r="R25" s="436"/>
      <c r="S25" s="436"/>
      <c r="T25" s="436"/>
    </row>
    <row r="26" spans="1:26" s="848" customFormat="1" ht="26.4" hidden="1" outlineLevel="1">
      <c r="A26" s="849"/>
      <c r="B26" s="849"/>
      <c r="C26" s="849"/>
      <c r="D26" s="848" t="s">
        <v>115</v>
      </c>
      <c r="L26" s="919" t="s">
        <v>1068</v>
      </c>
      <c r="M26" s="919"/>
      <c r="N26" s="919"/>
      <c r="O26" s="919"/>
      <c r="P26" s="919"/>
      <c r="Q26" s="919"/>
      <c r="R26" s="919"/>
      <c r="S26" s="920"/>
      <c r="T26" s="919"/>
      <c r="W26" s="921"/>
    </row>
    <row r="27" spans="1:26" s="848" customFormat="1" ht="39.6" hidden="1" outlineLevel="1">
      <c r="A27" s="849"/>
      <c r="B27" s="849"/>
      <c r="C27" s="849"/>
      <c r="L27" s="922" t="s">
        <v>1380</v>
      </c>
      <c r="M27" s="922"/>
      <c r="N27" s="922"/>
      <c r="O27" s="922"/>
      <c r="P27" s="922"/>
      <c r="Q27" s="922"/>
      <c r="R27" s="922"/>
      <c r="S27" s="923"/>
      <c r="T27" s="922"/>
      <c r="W27" s="921"/>
    </row>
    <row r="28" spans="1:26" s="848" customFormat="1" hidden="1" outlineLevel="1">
      <c r="A28" s="849"/>
      <c r="B28" s="849"/>
      <c r="C28" s="849"/>
      <c r="L28" s="922" t="s">
        <v>1114</v>
      </c>
      <c r="M28" s="922"/>
      <c r="N28" s="922"/>
      <c r="O28" s="922"/>
      <c r="P28" s="922"/>
      <c r="Q28" s="922"/>
      <c r="S28" s="923"/>
      <c r="T28" s="922"/>
      <c r="W28" s="921"/>
    </row>
    <row r="29" spans="1:26" s="848" customFormat="1" hidden="1" outlineLevel="1">
      <c r="A29" s="849"/>
      <c r="B29" s="849"/>
      <c r="C29" s="849"/>
      <c r="S29" s="849"/>
      <c r="W29" s="921"/>
    </row>
    <row r="30" spans="1:26" s="848" customFormat="1" hidden="1" outlineLevel="1">
      <c r="A30" s="849"/>
      <c r="B30" s="849"/>
      <c r="C30" s="849"/>
      <c r="S30" s="849"/>
      <c r="W30" s="921"/>
    </row>
    <row r="31" spans="1:26" s="848" customFormat="1" hidden="1" outlineLevel="1">
      <c r="A31" s="849"/>
      <c r="B31" s="849"/>
      <c r="C31" s="849"/>
      <c r="L31" s="827"/>
      <c r="M31" s="827"/>
      <c r="N31" s="827"/>
      <c r="O31" s="827"/>
      <c r="P31" s="827"/>
      <c r="Q31" s="827"/>
      <c r="R31" s="827"/>
      <c r="S31" s="827"/>
      <c r="T31" s="827"/>
      <c r="W31" s="921"/>
    </row>
    <row r="32" spans="1:26" s="848" customFormat="1" hidden="1" outlineLevel="1">
      <c r="A32" s="849"/>
      <c r="B32" s="849"/>
      <c r="C32" s="849"/>
      <c r="L32" s="924"/>
      <c r="M32" s="924"/>
      <c r="N32" s="924"/>
      <c r="O32" s="924"/>
      <c r="P32" s="924"/>
      <c r="Q32" s="924"/>
      <c r="R32" s="924"/>
      <c r="S32" s="849"/>
      <c r="T32" s="924"/>
      <c r="W32" s="921"/>
    </row>
    <row r="33" spans="1:23" s="848" customFormat="1" hidden="1" outlineLevel="1">
      <c r="A33" s="849"/>
      <c r="B33" s="849"/>
      <c r="C33" s="849"/>
      <c r="L33" s="924"/>
      <c r="M33" s="924"/>
      <c r="N33" s="924"/>
      <c r="O33" s="924"/>
      <c r="P33" s="924"/>
      <c r="Q33" s="924"/>
      <c r="R33" s="924"/>
      <c r="S33" s="849"/>
      <c r="T33" s="924"/>
    </row>
    <row r="34" spans="1:23" s="848" customFormat="1" hidden="1" outlineLevel="1">
      <c r="A34" s="849"/>
      <c r="B34" s="849"/>
      <c r="C34" s="849"/>
      <c r="L34" s="924"/>
      <c r="M34" s="924"/>
      <c r="N34" s="924"/>
      <c r="O34" s="924"/>
      <c r="P34" s="924"/>
      <c r="Q34" s="924"/>
      <c r="R34" s="924"/>
      <c r="S34" s="849"/>
      <c r="T34" s="924"/>
    </row>
    <row r="35" spans="1:23" s="848" customFormat="1" hidden="1" outlineLevel="1">
      <c r="A35" s="849"/>
      <c r="B35" s="849"/>
      <c r="C35" s="849"/>
      <c r="L35" s="924"/>
      <c r="M35" s="924"/>
      <c r="N35" s="924"/>
      <c r="O35" s="924"/>
      <c r="P35" s="924"/>
      <c r="Q35" s="924"/>
      <c r="R35" s="924"/>
      <c r="S35" s="849"/>
      <c r="T35" s="924"/>
      <c r="W35" s="925"/>
    </row>
    <row r="36" spans="1:23" s="848" customFormat="1" collapsed="1">
      <c r="A36" s="849"/>
      <c r="B36" s="849"/>
      <c r="C36" s="849"/>
      <c r="S36" s="849"/>
    </row>
    <row r="37" spans="1:23" s="848" customFormat="1">
      <c r="A37" s="849"/>
      <c r="B37" s="849"/>
      <c r="C37" s="849"/>
      <c r="S37" s="849"/>
    </row>
    <row r="38" spans="1:23" s="848" customFormat="1">
      <c r="A38" s="849"/>
      <c r="B38" s="849"/>
      <c r="C38" s="849"/>
      <c r="S38" s="849"/>
      <c r="U38" s="926"/>
    </row>
    <row r="39" spans="1:23" s="848" customFormat="1">
      <c r="A39" s="849"/>
      <c r="B39" s="849"/>
      <c r="C39" s="849"/>
      <c r="S39" s="849"/>
    </row>
    <row r="40" spans="1:23" s="848" customFormat="1">
      <c r="A40" s="849"/>
      <c r="B40" s="849"/>
      <c r="C40" s="849"/>
      <c r="H40" s="849"/>
      <c r="I40" s="849"/>
      <c r="J40" s="849"/>
      <c r="K40" s="849"/>
      <c r="L40" s="849"/>
      <c r="M40" s="849"/>
      <c r="N40" s="849"/>
      <c r="O40" s="849"/>
      <c r="P40" s="849"/>
      <c r="Q40" s="849"/>
      <c r="R40" s="849"/>
      <c r="S40" s="849"/>
      <c r="T40" s="849"/>
      <c r="U40" s="849"/>
    </row>
    <row r="41" spans="1:23" s="848" customFormat="1">
      <c r="A41" s="849"/>
      <c r="B41" s="849"/>
      <c r="C41" s="849"/>
      <c r="L41" s="927"/>
      <c r="M41" s="927"/>
      <c r="N41" s="927"/>
      <c r="O41" s="927"/>
      <c r="P41" s="927"/>
      <c r="S41" s="849"/>
    </row>
    <row r="42" spans="1:23" s="848" customFormat="1">
      <c r="A42" s="849"/>
      <c r="B42" s="849"/>
      <c r="C42" s="849"/>
      <c r="S42" s="849"/>
      <c r="U42" s="928"/>
    </row>
    <row r="43" spans="1:23" s="848" customFormat="1">
      <c r="A43" s="849"/>
      <c r="B43" s="849"/>
      <c r="C43" s="849"/>
      <c r="S43" s="849"/>
    </row>
    <row r="44" spans="1:23" s="848" customFormat="1">
      <c r="A44" s="849"/>
      <c r="B44" s="849"/>
      <c r="C44" s="849"/>
      <c r="M44" s="893"/>
      <c r="N44" s="893"/>
      <c r="O44" s="893"/>
      <c r="P44" s="893"/>
      <c r="S44" s="849"/>
    </row>
    <row r="45" spans="1:23" s="848" customFormat="1">
      <c r="A45" s="849"/>
      <c r="B45" s="849"/>
      <c r="C45" s="849"/>
      <c r="M45" s="893"/>
      <c r="N45" s="893"/>
      <c r="O45" s="893"/>
      <c r="P45" s="893"/>
      <c r="S45" s="849"/>
    </row>
    <row r="46" spans="1:23" s="848" customFormat="1">
      <c r="A46" s="849"/>
      <c r="B46" s="849"/>
      <c r="C46" s="849"/>
      <c r="S46" s="849"/>
    </row>
    <row r="47" spans="1:23" s="848" customFormat="1">
      <c r="A47" s="849"/>
      <c r="B47" s="849"/>
      <c r="C47" s="849"/>
      <c r="S47" s="849"/>
    </row>
    <row r="48" spans="1:23" s="848" customFormat="1">
      <c r="A48" s="849"/>
      <c r="B48" s="849"/>
      <c r="C48" s="849"/>
      <c r="S48" s="849"/>
    </row>
    <row r="49" spans="1:19" s="848" customFormat="1">
      <c r="A49" s="849"/>
      <c r="B49" s="849"/>
      <c r="C49" s="849"/>
      <c r="P49" s="879"/>
      <c r="S49" s="849"/>
    </row>
    <row r="50" spans="1:19" s="848" customFormat="1">
      <c r="A50" s="849"/>
      <c r="B50" s="849"/>
      <c r="C50" s="849"/>
      <c r="P50" s="879"/>
      <c r="S50" s="849"/>
    </row>
    <row r="51" spans="1:19" s="848" customFormat="1">
      <c r="A51" s="849"/>
      <c r="B51" s="849"/>
      <c r="C51" s="849"/>
      <c r="S51" s="849"/>
    </row>
    <row r="52" spans="1:19" s="848" customFormat="1">
      <c r="A52" s="849"/>
      <c r="B52" s="849"/>
      <c r="C52" s="849"/>
      <c r="S52" s="849"/>
    </row>
    <row r="53" spans="1:19" s="848" customFormat="1">
      <c r="A53" s="849"/>
      <c r="B53" s="849"/>
      <c r="C53" s="849"/>
      <c r="S53" s="849"/>
    </row>
    <row r="54" spans="1:19" s="848" customFormat="1">
      <c r="A54" s="849"/>
      <c r="B54" s="849"/>
      <c r="C54" s="849"/>
      <c r="S54" s="849"/>
    </row>
    <row r="55" spans="1:19" s="848" customFormat="1">
      <c r="A55" s="849"/>
      <c r="B55" s="849"/>
      <c r="C55" s="849"/>
      <c r="S55" s="849"/>
    </row>
    <row r="56" spans="1:19" s="848" customFormat="1">
      <c r="A56" s="849"/>
      <c r="B56" s="849"/>
      <c r="C56" s="849"/>
      <c r="S56" s="849"/>
    </row>
    <row r="57" spans="1:19" s="848" customFormat="1">
      <c r="A57" s="849"/>
      <c r="B57" s="849"/>
      <c r="C57" s="849"/>
      <c r="S57" s="849"/>
    </row>
    <row r="58" spans="1:19" s="848" customFormat="1">
      <c r="A58" s="849"/>
      <c r="B58" s="849"/>
      <c r="C58" s="849"/>
      <c r="S58" s="849"/>
    </row>
    <row r="59" spans="1:19" s="848" customFormat="1">
      <c r="A59" s="849"/>
      <c r="B59" s="849"/>
      <c r="C59" s="849"/>
      <c r="S59" s="849"/>
    </row>
    <row r="60" spans="1:19" s="848" customFormat="1">
      <c r="A60" s="849"/>
      <c r="B60" s="849"/>
      <c r="C60" s="849"/>
      <c r="S60" s="849"/>
    </row>
    <row r="61" spans="1:19" s="848" customFormat="1">
      <c r="A61" s="849"/>
      <c r="B61" s="849"/>
      <c r="C61" s="849"/>
      <c r="S61" s="849"/>
    </row>
    <row r="62" spans="1:19" s="848" customFormat="1">
      <c r="A62" s="849"/>
      <c r="B62" s="849"/>
      <c r="C62" s="849"/>
      <c r="S62" s="849"/>
    </row>
    <row r="63" spans="1:19" s="848" customFormat="1">
      <c r="A63" s="849"/>
      <c r="B63" s="849"/>
      <c r="C63" s="849"/>
      <c r="S63" s="849"/>
    </row>
    <row r="64" spans="1:19" s="848" customFormat="1">
      <c r="A64" s="849"/>
      <c r="B64" s="849"/>
      <c r="C64" s="849"/>
      <c r="S64" s="849"/>
    </row>
    <row r="65" spans="1:19" s="848" customFormat="1">
      <c r="A65" s="849"/>
      <c r="B65" s="849"/>
      <c r="C65" s="849"/>
      <c r="S65" s="849"/>
    </row>
    <row r="66" spans="1:19" s="848" customFormat="1">
      <c r="A66" s="849"/>
      <c r="B66" s="849"/>
      <c r="C66" s="849"/>
      <c r="S66" s="849"/>
    </row>
    <row r="67" spans="1:19" s="848" customFormat="1">
      <c r="A67" s="849"/>
      <c r="B67" s="849"/>
      <c r="C67" s="849"/>
      <c r="S67" s="849"/>
    </row>
    <row r="68" spans="1:19" s="848" customFormat="1">
      <c r="A68" s="849"/>
      <c r="B68" s="849"/>
      <c r="C68" s="849"/>
      <c r="S68" s="849"/>
    </row>
    <row r="69" spans="1:19" s="848" customFormat="1">
      <c r="A69" s="849"/>
      <c r="B69" s="849"/>
      <c r="C69" s="849"/>
      <c r="S69" s="849"/>
    </row>
    <row r="70" spans="1:19" s="848" customFormat="1">
      <c r="A70" s="849"/>
      <c r="B70" s="849"/>
      <c r="C70" s="849"/>
      <c r="S70" s="849"/>
    </row>
    <row r="71" spans="1:19" s="848" customFormat="1">
      <c r="A71" s="849"/>
      <c r="B71" s="849"/>
      <c r="C71" s="849"/>
      <c r="S71" s="849"/>
    </row>
    <row r="72" spans="1:19" s="848" customFormat="1">
      <c r="A72" s="849"/>
      <c r="B72" s="849"/>
      <c r="C72" s="849"/>
      <c r="S72" s="849"/>
    </row>
    <row r="73" spans="1:19" s="848" customFormat="1">
      <c r="A73" s="849"/>
      <c r="B73" s="849"/>
      <c r="C73" s="849"/>
      <c r="S73" s="849"/>
    </row>
    <row r="74" spans="1:19" s="848" customFormat="1">
      <c r="A74" s="849"/>
      <c r="B74" s="849"/>
      <c r="C74" s="849"/>
      <c r="S74" s="849"/>
    </row>
    <row r="75" spans="1:19" s="848" customFormat="1">
      <c r="A75" s="849"/>
      <c r="B75" s="849"/>
      <c r="C75" s="849"/>
      <c r="S75" s="849"/>
    </row>
    <row r="76" spans="1:19" s="848" customFormat="1">
      <c r="A76" s="849"/>
      <c r="B76" s="849"/>
      <c r="C76" s="849"/>
      <c r="S76" s="849"/>
    </row>
    <row r="77" spans="1:19" s="848" customFormat="1">
      <c r="A77" s="849"/>
      <c r="B77" s="849"/>
      <c r="C77" s="849"/>
      <c r="S77" s="849"/>
    </row>
    <row r="78" spans="1:19" s="848" customFormat="1">
      <c r="A78" s="849"/>
      <c r="B78" s="849"/>
      <c r="C78" s="849"/>
      <c r="S78" s="849"/>
    </row>
    <row r="79" spans="1:19" s="848" customFormat="1">
      <c r="A79" s="849"/>
      <c r="B79" s="849"/>
      <c r="C79" s="849"/>
      <c r="S79" s="849"/>
    </row>
    <row r="80" spans="1:19" s="848" customFormat="1">
      <c r="A80" s="849"/>
      <c r="B80" s="849"/>
      <c r="C80" s="849"/>
      <c r="S80" s="849"/>
    </row>
    <row r="81" spans="1:19" s="848" customFormat="1">
      <c r="A81" s="849"/>
      <c r="B81" s="849"/>
      <c r="C81" s="849"/>
      <c r="S81" s="849"/>
    </row>
    <row r="82" spans="1:19" s="848" customFormat="1">
      <c r="A82" s="849"/>
      <c r="B82" s="849"/>
      <c r="C82" s="849"/>
      <c r="S82" s="849"/>
    </row>
    <row r="83" spans="1:19" s="848" customFormat="1">
      <c r="A83" s="849"/>
      <c r="B83" s="849"/>
      <c r="C83" s="849"/>
      <c r="S83" s="849"/>
    </row>
    <row r="84" spans="1:19" s="848" customFormat="1">
      <c r="A84" s="849"/>
      <c r="B84" s="849"/>
      <c r="C84" s="849"/>
      <c r="S84" s="849"/>
    </row>
    <row r="85" spans="1:19" s="848" customFormat="1">
      <c r="A85" s="849"/>
      <c r="B85" s="849"/>
      <c r="C85" s="849"/>
      <c r="S85" s="849"/>
    </row>
    <row r="86" spans="1:19" s="848" customFormat="1">
      <c r="A86" s="849"/>
      <c r="B86" s="849"/>
      <c r="C86" s="849"/>
      <c r="S86" s="849"/>
    </row>
    <row r="87" spans="1:19" s="848" customFormat="1">
      <c r="A87" s="849"/>
      <c r="B87" s="849"/>
      <c r="C87" s="849"/>
      <c r="S87" s="849"/>
    </row>
    <row r="88" spans="1:19" s="848" customFormat="1">
      <c r="A88" s="849"/>
      <c r="B88" s="849"/>
      <c r="C88" s="849"/>
      <c r="S88" s="849"/>
    </row>
    <row r="89" spans="1:19" s="848" customFormat="1">
      <c r="A89" s="849"/>
      <c r="B89" s="849"/>
      <c r="C89" s="849"/>
      <c r="S89" s="849"/>
    </row>
    <row r="90" spans="1:19" s="848" customFormat="1">
      <c r="A90" s="849"/>
      <c r="B90" s="849"/>
      <c r="C90" s="849"/>
      <c r="S90" s="849"/>
    </row>
    <row r="91" spans="1:19" s="848" customFormat="1">
      <c r="A91" s="849"/>
      <c r="B91" s="849"/>
      <c r="C91" s="849"/>
      <c r="S91" s="849"/>
    </row>
    <row r="92" spans="1:19" s="848" customFormat="1">
      <c r="A92" s="849"/>
      <c r="B92" s="849"/>
      <c r="C92" s="849"/>
      <c r="S92" s="849"/>
    </row>
    <row r="93" spans="1:19" s="848" customFormat="1">
      <c r="A93" s="849"/>
      <c r="B93" s="849"/>
      <c r="C93" s="849"/>
      <c r="S93" s="849"/>
    </row>
    <row r="94" spans="1:19" s="848" customFormat="1">
      <c r="A94" s="849"/>
      <c r="B94" s="849"/>
      <c r="C94" s="849"/>
      <c r="S94" s="849"/>
    </row>
    <row r="95" spans="1:19" s="848" customFormat="1">
      <c r="A95" s="849"/>
      <c r="B95" s="849"/>
      <c r="C95" s="849"/>
      <c r="S95" s="849"/>
    </row>
    <row r="96" spans="1:19" s="848" customFormat="1">
      <c r="A96" s="849"/>
      <c r="B96" s="849"/>
      <c r="C96" s="849"/>
      <c r="S96" s="849"/>
    </row>
    <row r="97" spans="1:19" s="848" customFormat="1">
      <c r="A97" s="849"/>
      <c r="B97" s="849"/>
      <c r="C97" s="849"/>
      <c r="S97" s="849"/>
    </row>
    <row r="98" spans="1:19" s="848" customFormat="1">
      <c r="A98" s="849"/>
      <c r="B98" s="849"/>
      <c r="C98" s="849"/>
      <c r="S98" s="849"/>
    </row>
    <row r="99" spans="1:19" s="848" customFormat="1">
      <c r="A99" s="849"/>
      <c r="B99" s="849"/>
      <c r="C99" s="849"/>
      <c r="S99" s="849"/>
    </row>
    <row r="100" spans="1:19" s="848" customFormat="1">
      <c r="A100" s="849"/>
      <c r="B100" s="849"/>
      <c r="C100" s="849"/>
      <c r="S100" s="849"/>
    </row>
    <row r="101" spans="1:19" s="848" customFormat="1">
      <c r="A101" s="849"/>
      <c r="B101" s="849"/>
      <c r="C101" s="849"/>
      <c r="S101" s="849"/>
    </row>
    <row r="102" spans="1:19" s="848" customFormat="1">
      <c r="A102" s="849"/>
      <c r="B102" s="849"/>
      <c r="C102" s="849"/>
      <c r="S102" s="849"/>
    </row>
    <row r="103" spans="1:19" s="848" customFormat="1">
      <c r="A103" s="849"/>
      <c r="B103" s="849"/>
      <c r="C103" s="849"/>
      <c r="S103" s="849"/>
    </row>
    <row r="104" spans="1:19" s="848" customFormat="1">
      <c r="A104" s="849"/>
      <c r="B104" s="849"/>
      <c r="C104" s="849"/>
      <c r="S104" s="849"/>
    </row>
    <row r="105" spans="1:19" s="848" customFormat="1">
      <c r="A105" s="849"/>
      <c r="B105" s="849"/>
      <c r="C105" s="849"/>
      <c r="S105" s="849"/>
    </row>
    <row r="106" spans="1:19" s="848" customFormat="1">
      <c r="A106" s="849"/>
      <c r="B106" s="849"/>
      <c r="C106" s="849"/>
      <c r="S106" s="849"/>
    </row>
    <row r="107" spans="1:19" s="848" customFormat="1">
      <c r="A107" s="849"/>
      <c r="B107" s="849"/>
      <c r="C107" s="849"/>
      <c r="S107" s="849"/>
    </row>
    <row r="108" spans="1:19" s="848" customFormat="1">
      <c r="A108" s="849"/>
      <c r="B108" s="849"/>
      <c r="C108" s="849"/>
      <c r="S108" s="849"/>
    </row>
    <row r="109" spans="1:19" s="848" customFormat="1">
      <c r="A109" s="849"/>
      <c r="B109" s="849"/>
      <c r="C109" s="849"/>
      <c r="S109" s="849"/>
    </row>
    <row r="110" spans="1:19" s="848" customFormat="1">
      <c r="A110" s="849"/>
      <c r="B110" s="849"/>
      <c r="C110" s="849"/>
      <c r="S110" s="849"/>
    </row>
    <row r="111" spans="1:19" s="848" customFormat="1">
      <c r="A111" s="849"/>
      <c r="B111" s="849"/>
      <c r="C111" s="849"/>
      <c r="S111" s="849"/>
    </row>
    <row r="112" spans="1:19" s="848" customFormat="1">
      <c r="A112" s="849"/>
      <c r="B112" s="849"/>
      <c r="C112" s="849"/>
      <c r="S112" s="849"/>
    </row>
    <row r="113" spans="1:19" s="848" customFormat="1">
      <c r="A113" s="849"/>
      <c r="B113" s="849"/>
      <c r="C113" s="849"/>
      <c r="S113" s="849"/>
    </row>
    <row r="114" spans="1:19" s="848" customFormat="1">
      <c r="A114" s="849"/>
      <c r="B114" s="849"/>
      <c r="C114" s="849"/>
      <c r="S114" s="849"/>
    </row>
    <row r="115" spans="1:19" s="848" customFormat="1">
      <c r="A115" s="849"/>
      <c r="B115" s="849"/>
      <c r="C115" s="849"/>
      <c r="S115" s="849"/>
    </row>
    <row r="116" spans="1:19" s="848" customFormat="1">
      <c r="A116" s="849"/>
      <c r="B116" s="849"/>
      <c r="C116" s="849"/>
      <c r="S116" s="849"/>
    </row>
    <row r="117" spans="1:19" s="848" customFormat="1">
      <c r="A117" s="849"/>
      <c r="B117" s="849"/>
      <c r="C117" s="849"/>
      <c r="S117" s="849"/>
    </row>
    <row r="118" spans="1:19" s="848" customFormat="1">
      <c r="A118" s="849"/>
      <c r="B118" s="849"/>
      <c r="C118" s="849"/>
      <c r="S118" s="849"/>
    </row>
    <row r="119" spans="1:19" s="848" customFormat="1">
      <c r="A119" s="849"/>
      <c r="B119" s="849"/>
      <c r="C119" s="849"/>
      <c r="S119" s="849"/>
    </row>
    <row r="120" spans="1:19" s="848" customFormat="1">
      <c r="A120" s="849"/>
      <c r="B120" s="849"/>
      <c r="C120" s="849"/>
      <c r="S120" s="849"/>
    </row>
    <row r="121" spans="1:19" s="848" customFormat="1">
      <c r="A121" s="849"/>
      <c r="B121" s="849"/>
      <c r="C121" s="849"/>
      <c r="S121" s="849"/>
    </row>
    <row r="122" spans="1:19" s="848" customFormat="1">
      <c r="A122" s="849"/>
      <c r="B122" s="849"/>
      <c r="C122" s="849"/>
      <c r="S122" s="849"/>
    </row>
    <row r="123" spans="1:19" s="848" customFormat="1">
      <c r="A123" s="849"/>
      <c r="B123" s="849"/>
      <c r="C123" s="849"/>
      <c r="S123" s="849"/>
    </row>
    <row r="124" spans="1:19" s="848" customFormat="1">
      <c r="A124" s="849"/>
      <c r="B124" s="849"/>
      <c r="C124" s="849"/>
      <c r="S124" s="849"/>
    </row>
    <row r="125" spans="1:19" s="848" customFormat="1">
      <c r="A125" s="849"/>
      <c r="B125" s="849"/>
      <c r="C125" s="849"/>
      <c r="S125" s="849"/>
    </row>
    <row r="126" spans="1:19" s="848" customFormat="1">
      <c r="A126" s="849"/>
      <c r="B126" s="849"/>
      <c r="C126" s="849"/>
      <c r="S126" s="849"/>
    </row>
    <row r="127" spans="1:19" s="848" customFormat="1">
      <c r="A127" s="849"/>
      <c r="B127" s="849"/>
      <c r="C127" s="849"/>
      <c r="S127" s="849"/>
    </row>
    <row r="128" spans="1:19" s="848" customFormat="1">
      <c r="A128" s="849"/>
      <c r="B128" s="849"/>
      <c r="C128" s="849"/>
      <c r="S128" s="849"/>
    </row>
    <row r="129" spans="1:19" s="848" customFormat="1">
      <c r="A129" s="849"/>
      <c r="B129" s="849"/>
      <c r="C129" s="849"/>
      <c r="S129" s="849"/>
    </row>
    <row r="130" spans="1:19" s="848" customFormat="1">
      <c r="A130" s="849"/>
      <c r="B130" s="849"/>
      <c r="C130" s="849"/>
      <c r="S130" s="849"/>
    </row>
    <row r="131" spans="1:19" s="848" customFormat="1">
      <c r="A131" s="849"/>
      <c r="B131" s="849"/>
      <c r="C131" s="849"/>
      <c r="S131" s="849"/>
    </row>
    <row r="132" spans="1:19" s="848" customFormat="1">
      <c r="A132" s="849"/>
      <c r="B132" s="849"/>
      <c r="C132" s="849"/>
      <c r="S132" s="849"/>
    </row>
    <row r="133" spans="1:19" s="848" customFormat="1">
      <c r="A133" s="849"/>
      <c r="B133" s="849"/>
      <c r="C133" s="849"/>
      <c r="S133" s="849"/>
    </row>
    <row r="134" spans="1:19" s="848" customFormat="1">
      <c r="A134" s="849"/>
      <c r="B134" s="849"/>
      <c r="C134" s="849"/>
      <c r="S134" s="849"/>
    </row>
    <row r="135" spans="1:19" s="848" customFormat="1">
      <c r="A135" s="849"/>
      <c r="B135" s="849"/>
      <c r="C135" s="849"/>
      <c r="S135" s="849"/>
    </row>
    <row r="136" spans="1:19" s="848" customFormat="1">
      <c r="A136" s="849"/>
      <c r="B136" s="849"/>
      <c r="C136" s="849"/>
      <c r="S136" s="849"/>
    </row>
    <row r="137" spans="1:19" s="848" customFormat="1">
      <c r="A137" s="849"/>
      <c r="B137" s="849"/>
      <c r="C137" s="849"/>
      <c r="S137" s="849"/>
    </row>
    <row r="138" spans="1:19" s="848" customFormat="1">
      <c r="A138" s="849"/>
      <c r="B138" s="849"/>
      <c r="C138" s="849"/>
      <c r="S138" s="849"/>
    </row>
    <row r="139" spans="1:19" s="848" customFormat="1">
      <c r="A139" s="849"/>
      <c r="B139" s="849"/>
      <c r="C139" s="849"/>
      <c r="S139" s="849"/>
    </row>
    <row r="140" spans="1:19" s="848" customFormat="1">
      <c r="A140" s="849"/>
      <c r="B140" s="849"/>
      <c r="C140" s="849"/>
      <c r="S140" s="849"/>
    </row>
    <row r="141" spans="1:19" s="848" customFormat="1">
      <c r="A141" s="849"/>
      <c r="B141" s="849"/>
      <c r="C141" s="849"/>
      <c r="S141" s="849"/>
    </row>
    <row r="142" spans="1:19" s="848" customFormat="1">
      <c r="A142" s="849"/>
      <c r="B142" s="849"/>
      <c r="C142" s="849"/>
      <c r="S142" s="849"/>
    </row>
    <row r="143" spans="1:19" s="848" customFormat="1">
      <c r="A143" s="849"/>
      <c r="B143" s="849"/>
      <c r="C143" s="849"/>
      <c r="S143" s="849"/>
    </row>
    <row r="144" spans="1:19" s="848" customFormat="1">
      <c r="A144" s="849"/>
      <c r="B144" s="849"/>
      <c r="C144" s="849"/>
      <c r="S144" s="849"/>
    </row>
    <row r="145" spans="1:19" s="848" customFormat="1">
      <c r="A145" s="849"/>
      <c r="B145" s="849"/>
      <c r="C145" s="849"/>
      <c r="S145" s="849"/>
    </row>
    <row r="146" spans="1:19" s="848" customFormat="1">
      <c r="A146" s="849"/>
      <c r="B146" s="849"/>
      <c r="C146" s="849"/>
      <c r="S146" s="849"/>
    </row>
    <row r="147" spans="1:19" s="848" customFormat="1">
      <c r="A147" s="849"/>
      <c r="B147" s="849"/>
      <c r="C147" s="849"/>
      <c r="S147" s="849"/>
    </row>
    <row r="148" spans="1:19" s="848" customFormat="1">
      <c r="A148" s="849"/>
      <c r="B148" s="849"/>
      <c r="C148" s="849"/>
      <c r="S148" s="849"/>
    </row>
    <row r="149" spans="1:19" s="848" customFormat="1">
      <c r="A149" s="849"/>
      <c r="B149" s="849"/>
      <c r="C149" s="849"/>
      <c r="S149" s="849"/>
    </row>
    <row r="150" spans="1:19" s="848" customFormat="1">
      <c r="A150" s="849"/>
      <c r="B150" s="849"/>
      <c r="C150" s="849"/>
      <c r="S150" s="849"/>
    </row>
    <row r="151" spans="1:19" s="848" customFormat="1">
      <c r="A151" s="849"/>
      <c r="B151" s="849"/>
      <c r="C151" s="849"/>
      <c r="S151" s="849"/>
    </row>
    <row r="152" spans="1:19" s="848" customFormat="1">
      <c r="A152" s="849"/>
      <c r="B152" s="849"/>
      <c r="C152" s="849"/>
      <c r="S152" s="849"/>
    </row>
    <row r="153" spans="1:19" s="848" customFormat="1">
      <c r="A153" s="849"/>
      <c r="B153" s="849"/>
      <c r="C153" s="849"/>
      <c r="S153" s="849"/>
    </row>
    <row r="154" spans="1:19" s="848" customFormat="1">
      <c r="A154" s="849"/>
      <c r="B154" s="849"/>
      <c r="C154" s="849"/>
      <c r="S154" s="849"/>
    </row>
    <row r="155" spans="1:19" s="848" customFormat="1">
      <c r="A155" s="849"/>
      <c r="B155" s="849"/>
      <c r="C155" s="849"/>
      <c r="S155" s="849"/>
    </row>
    <row r="156" spans="1:19" s="848" customFormat="1">
      <c r="A156" s="849"/>
      <c r="B156" s="849"/>
      <c r="C156" s="849"/>
      <c r="S156" s="849"/>
    </row>
    <row r="157" spans="1:19" s="848" customFormat="1">
      <c r="A157" s="849"/>
      <c r="B157" s="849"/>
      <c r="C157" s="849"/>
      <c r="S157" s="849"/>
    </row>
    <row r="158" spans="1:19" s="848" customFormat="1">
      <c r="A158" s="849"/>
      <c r="B158" s="849"/>
      <c r="C158" s="849"/>
      <c r="S158" s="849"/>
    </row>
    <row r="159" spans="1:19" s="848" customFormat="1">
      <c r="A159" s="849"/>
      <c r="B159" s="849"/>
      <c r="C159" s="849"/>
      <c r="S159" s="849"/>
    </row>
    <row r="160" spans="1:19" s="848" customFormat="1">
      <c r="A160" s="849"/>
      <c r="B160" s="849"/>
      <c r="C160" s="849"/>
      <c r="S160" s="849"/>
    </row>
    <row r="161" spans="1:19" s="848" customFormat="1">
      <c r="A161" s="849"/>
      <c r="B161" s="849"/>
      <c r="C161" s="849"/>
      <c r="S161" s="849"/>
    </row>
    <row r="162" spans="1:19" s="848" customFormat="1">
      <c r="A162" s="849"/>
      <c r="B162" s="849"/>
      <c r="C162" s="849"/>
      <c r="S162" s="849"/>
    </row>
    <row r="163" spans="1:19" s="848" customFormat="1">
      <c r="A163" s="849"/>
      <c r="B163" s="849"/>
      <c r="C163" s="849"/>
      <c r="S163" s="849"/>
    </row>
    <row r="164" spans="1:19" s="848" customFormat="1">
      <c r="A164" s="849"/>
      <c r="B164" s="849"/>
      <c r="C164" s="849"/>
      <c r="S164" s="849"/>
    </row>
    <row r="165" spans="1:19" s="848" customFormat="1">
      <c r="A165" s="849"/>
      <c r="B165" s="849"/>
      <c r="C165" s="849"/>
      <c r="S165" s="849"/>
    </row>
    <row r="166" spans="1:19" s="848" customFormat="1">
      <c r="A166" s="849"/>
      <c r="B166" s="849"/>
      <c r="C166" s="849"/>
      <c r="S166" s="849"/>
    </row>
    <row r="167" spans="1:19" s="848" customFormat="1">
      <c r="A167" s="849"/>
      <c r="B167" s="849"/>
      <c r="C167" s="849"/>
      <c r="S167" s="849"/>
    </row>
    <row r="168" spans="1:19" s="848" customFormat="1">
      <c r="A168" s="849"/>
      <c r="B168" s="849"/>
      <c r="C168" s="849"/>
      <c r="S168" s="849"/>
    </row>
    <row r="169" spans="1:19" s="848" customFormat="1">
      <c r="A169" s="849"/>
      <c r="B169" s="849"/>
      <c r="C169" s="849"/>
      <c r="S169" s="849"/>
    </row>
    <row r="170" spans="1:19" s="848" customFormat="1">
      <c r="A170" s="849"/>
      <c r="B170" s="849"/>
      <c r="C170" s="849"/>
      <c r="S170" s="849"/>
    </row>
    <row r="171" spans="1:19" s="848" customFormat="1">
      <c r="A171" s="849"/>
      <c r="B171" s="849"/>
      <c r="C171" s="849"/>
      <c r="S171" s="849"/>
    </row>
    <row r="172" spans="1:19" s="848" customFormat="1">
      <c r="A172" s="849"/>
      <c r="B172" s="849"/>
      <c r="C172" s="849"/>
      <c r="S172" s="849"/>
    </row>
    <row r="173" spans="1:19" s="848" customFormat="1">
      <c r="A173" s="849"/>
      <c r="B173" s="849"/>
      <c r="C173" s="849"/>
      <c r="S173" s="849"/>
    </row>
    <row r="174" spans="1:19" s="848" customFormat="1">
      <c r="A174" s="849"/>
      <c r="B174" s="849"/>
      <c r="C174" s="849"/>
      <c r="S174" s="849"/>
    </row>
    <row r="175" spans="1:19" s="848" customFormat="1">
      <c r="A175" s="849"/>
      <c r="B175" s="849"/>
      <c r="C175" s="849"/>
      <c r="S175" s="849"/>
    </row>
    <row r="176" spans="1:19" s="848" customFormat="1">
      <c r="A176" s="849"/>
      <c r="B176" s="849"/>
      <c r="C176" s="849"/>
      <c r="S176" s="849"/>
    </row>
    <row r="177" spans="1:19" s="848" customFormat="1">
      <c r="A177" s="849"/>
      <c r="B177" s="849"/>
      <c r="C177" s="849"/>
      <c r="S177" s="849"/>
    </row>
    <row r="178" spans="1:19" s="848" customFormat="1">
      <c r="A178" s="849"/>
      <c r="B178" s="849"/>
      <c r="C178" s="849"/>
      <c r="S178" s="849"/>
    </row>
    <row r="179" spans="1:19" s="848" customFormat="1">
      <c r="A179" s="849"/>
      <c r="B179" s="849"/>
      <c r="C179" s="849"/>
      <c r="S179" s="849"/>
    </row>
    <row r="180" spans="1:19" s="848" customFormat="1">
      <c r="A180" s="849"/>
      <c r="B180" s="849"/>
      <c r="C180" s="849"/>
      <c r="S180" s="849"/>
    </row>
    <row r="181" spans="1:19" s="848" customFormat="1">
      <c r="A181" s="849"/>
      <c r="B181" s="849"/>
      <c r="C181" s="849"/>
      <c r="S181" s="849"/>
    </row>
    <row r="182" spans="1:19" s="848" customFormat="1">
      <c r="A182" s="849"/>
      <c r="B182" s="849"/>
      <c r="C182" s="849"/>
      <c r="S182" s="849"/>
    </row>
    <row r="183" spans="1:19" s="848" customFormat="1">
      <c r="A183" s="849"/>
      <c r="B183" s="849"/>
      <c r="C183" s="849"/>
      <c r="S183" s="849"/>
    </row>
    <row r="184" spans="1:19" s="848" customFormat="1">
      <c r="A184" s="849"/>
      <c r="B184" s="849"/>
      <c r="C184" s="849"/>
      <c r="S184" s="849"/>
    </row>
    <row r="185" spans="1:19" s="848" customFormat="1">
      <c r="A185" s="849"/>
      <c r="B185" s="849"/>
      <c r="C185" s="849"/>
      <c r="S185" s="849"/>
    </row>
    <row r="186" spans="1:19" s="848" customFormat="1">
      <c r="A186" s="849"/>
      <c r="B186" s="849"/>
      <c r="C186" s="849"/>
      <c r="S186" s="849"/>
    </row>
    <row r="187" spans="1:19" s="848" customFormat="1">
      <c r="A187" s="849"/>
      <c r="B187" s="849"/>
      <c r="C187" s="849"/>
      <c r="S187" s="849"/>
    </row>
    <row r="188" spans="1:19" s="848" customFormat="1">
      <c r="A188" s="849"/>
      <c r="B188" s="849"/>
      <c r="C188" s="849"/>
      <c r="S188" s="849"/>
    </row>
    <row r="189" spans="1:19" s="848" customFormat="1">
      <c r="A189" s="849"/>
      <c r="B189" s="849"/>
      <c r="C189" s="849"/>
      <c r="S189" s="849"/>
    </row>
    <row r="190" spans="1:19" s="848" customFormat="1">
      <c r="A190" s="849"/>
      <c r="B190" s="849"/>
      <c r="C190" s="849"/>
      <c r="S190" s="849"/>
    </row>
    <row r="191" spans="1:19" s="848" customFormat="1">
      <c r="A191" s="849"/>
      <c r="B191" s="849"/>
      <c r="C191" s="849"/>
      <c r="S191" s="849"/>
    </row>
    <row r="192" spans="1:19" s="848" customFormat="1">
      <c r="A192" s="849"/>
      <c r="B192" s="849"/>
      <c r="C192" s="849"/>
      <c r="S192" s="849"/>
    </row>
    <row r="193" spans="1:19" s="848" customFormat="1">
      <c r="A193" s="849"/>
      <c r="B193" s="849"/>
      <c r="C193" s="849"/>
      <c r="S193" s="849"/>
    </row>
    <row r="194" spans="1:19" s="848" customFormat="1">
      <c r="A194" s="849"/>
      <c r="B194" s="849"/>
      <c r="C194" s="849"/>
      <c r="S194" s="849"/>
    </row>
    <row r="195" spans="1:19" s="848" customFormat="1">
      <c r="A195" s="849"/>
      <c r="B195" s="849"/>
      <c r="C195" s="849"/>
      <c r="S195" s="849"/>
    </row>
    <row r="196" spans="1:19" s="848" customFormat="1">
      <c r="A196" s="849"/>
      <c r="B196" s="849"/>
      <c r="C196" s="849"/>
      <c r="S196" s="849"/>
    </row>
    <row r="197" spans="1:19" s="848" customFormat="1">
      <c r="A197" s="849"/>
      <c r="B197" s="849"/>
      <c r="C197" s="849"/>
      <c r="S197" s="849"/>
    </row>
    <row r="198" spans="1:19" s="848" customFormat="1">
      <c r="A198" s="849"/>
      <c r="B198" s="849"/>
      <c r="C198" s="849"/>
      <c r="S198" s="849"/>
    </row>
    <row r="199" spans="1:19" s="848" customFormat="1">
      <c r="A199" s="849"/>
      <c r="B199" s="849"/>
      <c r="C199" s="849"/>
      <c r="S199" s="849"/>
    </row>
    <row r="200" spans="1:19" s="848" customFormat="1">
      <c r="A200" s="849"/>
      <c r="B200" s="849"/>
      <c r="C200" s="849"/>
      <c r="S200" s="849"/>
    </row>
    <row r="201" spans="1:19" s="848" customFormat="1">
      <c r="A201" s="849"/>
      <c r="B201" s="849"/>
      <c r="C201" s="849"/>
      <c r="S201" s="849"/>
    </row>
    <row r="202" spans="1:19" s="848" customFormat="1">
      <c r="A202" s="849"/>
      <c r="B202" s="849"/>
      <c r="C202" s="849"/>
      <c r="S202" s="849"/>
    </row>
    <row r="203" spans="1:19" s="848" customFormat="1">
      <c r="A203" s="849"/>
      <c r="B203" s="849"/>
      <c r="C203" s="849"/>
      <c r="S203" s="849"/>
    </row>
    <row r="204" spans="1:19" s="848" customFormat="1">
      <c r="A204" s="849"/>
      <c r="B204" s="849"/>
      <c r="C204" s="849"/>
      <c r="S204" s="849"/>
    </row>
    <row r="205" spans="1:19" s="848" customFormat="1">
      <c r="A205" s="849"/>
      <c r="B205" s="849"/>
      <c r="C205" s="849"/>
      <c r="S205" s="849"/>
    </row>
    <row r="206" spans="1:19" s="848" customFormat="1">
      <c r="A206" s="849"/>
      <c r="B206" s="849"/>
      <c r="C206" s="849"/>
      <c r="S206" s="849"/>
    </row>
    <row r="207" spans="1:19" s="848" customFormat="1">
      <c r="A207" s="849"/>
      <c r="B207" s="849"/>
      <c r="C207" s="849"/>
      <c r="S207" s="849"/>
    </row>
    <row r="208" spans="1:19" s="848" customFormat="1">
      <c r="A208" s="849"/>
      <c r="B208" s="849"/>
      <c r="C208" s="849"/>
      <c r="S208" s="849"/>
    </row>
    <row r="209" spans="1:19" s="848" customFormat="1">
      <c r="A209" s="849"/>
      <c r="B209" s="849"/>
      <c r="C209" s="849"/>
      <c r="S209" s="849"/>
    </row>
    <row r="210" spans="1:19" s="848" customFormat="1">
      <c r="A210" s="849"/>
      <c r="B210" s="849"/>
      <c r="C210" s="849"/>
      <c r="S210" s="849"/>
    </row>
    <row r="211" spans="1:19" s="848" customFormat="1">
      <c r="A211" s="849"/>
      <c r="B211" s="849"/>
      <c r="C211" s="849"/>
      <c r="S211" s="849"/>
    </row>
    <row r="212" spans="1:19" s="848" customFormat="1">
      <c r="A212" s="849"/>
      <c r="B212" s="849"/>
      <c r="C212" s="849"/>
      <c r="S212" s="849"/>
    </row>
    <row r="213" spans="1:19" s="848" customFormat="1">
      <c r="A213" s="849"/>
      <c r="B213" s="849"/>
      <c r="C213" s="849"/>
      <c r="S213" s="849"/>
    </row>
    <row r="214" spans="1:19" s="848" customFormat="1">
      <c r="A214" s="849"/>
      <c r="B214" s="849"/>
      <c r="C214" s="849"/>
      <c r="S214" s="849"/>
    </row>
    <row r="215" spans="1:19" s="848" customFormat="1">
      <c r="A215" s="849"/>
      <c r="B215" s="849"/>
      <c r="C215" s="849"/>
      <c r="S215" s="849"/>
    </row>
    <row r="216" spans="1:19" s="848" customFormat="1">
      <c r="A216" s="849"/>
      <c r="B216" s="849"/>
      <c r="C216" s="849"/>
      <c r="S216" s="849"/>
    </row>
    <row r="217" spans="1:19" s="848" customFormat="1">
      <c r="A217" s="849"/>
      <c r="B217" s="849"/>
      <c r="C217" s="849"/>
      <c r="S217" s="849"/>
    </row>
    <row r="218" spans="1:19" s="848" customFormat="1">
      <c r="A218" s="849"/>
      <c r="B218" s="849"/>
      <c r="C218" s="849"/>
      <c r="S218" s="849"/>
    </row>
    <row r="219" spans="1:19" s="848" customFormat="1">
      <c r="A219" s="849"/>
      <c r="B219" s="849"/>
      <c r="C219" s="849"/>
      <c r="S219" s="849"/>
    </row>
    <row r="220" spans="1:19" s="848" customFormat="1">
      <c r="A220" s="849"/>
      <c r="B220" s="849"/>
      <c r="C220" s="849"/>
      <c r="S220" s="849"/>
    </row>
    <row r="221" spans="1:19" s="848" customFormat="1">
      <c r="A221" s="849"/>
      <c r="B221" s="849"/>
      <c r="C221" s="849"/>
      <c r="S221" s="849"/>
    </row>
    <row r="222" spans="1:19" s="848" customFormat="1">
      <c r="A222" s="849"/>
      <c r="B222" s="849"/>
      <c r="C222" s="849"/>
      <c r="S222" s="849"/>
    </row>
    <row r="223" spans="1:19" s="848" customFormat="1">
      <c r="A223" s="849"/>
      <c r="B223" s="849"/>
      <c r="C223" s="849"/>
      <c r="S223" s="849"/>
    </row>
    <row r="224" spans="1:19" s="848" customFormat="1">
      <c r="A224" s="849"/>
      <c r="B224" s="849"/>
      <c r="C224" s="849"/>
      <c r="S224" s="849"/>
    </row>
    <row r="225" spans="1:19" s="848" customFormat="1">
      <c r="A225" s="849"/>
      <c r="B225" s="849"/>
      <c r="C225" s="849"/>
      <c r="S225" s="849"/>
    </row>
    <row r="226" spans="1:19" s="848" customFormat="1">
      <c r="A226" s="849"/>
      <c r="B226" s="849"/>
      <c r="C226" s="849"/>
      <c r="S226" s="849"/>
    </row>
    <row r="227" spans="1:19" s="848" customFormat="1">
      <c r="A227" s="849"/>
      <c r="B227" s="849"/>
      <c r="C227" s="849"/>
      <c r="S227" s="849"/>
    </row>
    <row r="228" spans="1:19" s="848" customFormat="1">
      <c r="A228" s="849"/>
      <c r="B228" s="849"/>
      <c r="C228" s="849"/>
      <c r="S228" s="849"/>
    </row>
    <row r="229" spans="1:19" s="848" customFormat="1">
      <c r="A229" s="849"/>
      <c r="B229" s="849"/>
      <c r="C229" s="849"/>
      <c r="S229" s="849"/>
    </row>
    <row r="230" spans="1:19" s="848" customFormat="1">
      <c r="A230" s="849"/>
      <c r="B230" s="849"/>
      <c r="C230" s="849"/>
      <c r="S230" s="849"/>
    </row>
    <row r="231" spans="1:19" s="848" customFormat="1">
      <c r="A231" s="849"/>
      <c r="B231" s="849"/>
      <c r="C231" s="849"/>
      <c r="S231" s="849"/>
    </row>
    <row r="232" spans="1:19" s="848" customFormat="1">
      <c r="A232" s="849"/>
      <c r="B232" s="849"/>
      <c r="C232" s="849"/>
      <c r="S232" s="849"/>
    </row>
    <row r="233" spans="1:19" s="848" customFormat="1">
      <c r="A233" s="849"/>
      <c r="B233" s="849"/>
      <c r="C233" s="849"/>
      <c r="S233" s="849"/>
    </row>
    <row r="234" spans="1:19" s="848" customFormat="1">
      <c r="A234" s="849"/>
      <c r="B234" s="849"/>
      <c r="C234" s="849"/>
      <c r="S234" s="849"/>
    </row>
    <row r="235" spans="1:19" s="848" customFormat="1">
      <c r="A235" s="849"/>
      <c r="B235" s="849"/>
      <c r="C235" s="849"/>
      <c r="S235" s="849"/>
    </row>
    <row r="236" spans="1:19" s="848" customFormat="1">
      <c r="A236" s="849"/>
      <c r="B236" s="849"/>
      <c r="C236" s="849"/>
      <c r="S236" s="849"/>
    </row>
    <row r="237" spans="1:19" s="848" customFormat="1">
      <c r="A237" s="849"/>
      <c r="B237" s="849"/>
      <c r="C237" s="849"/>
      <c r="S237" s="849"/>
    </row>
    <row r="238" spans="1:19" s="848" customFormat="1">
      <c r="A238" s="849"/>
      <c r="B238" s="849"/>
      <c r="C238" s="849"/>
      <c r="S238" s="849"/>
    </row>
    <row r="239" spans="1:19" s="848" customFormat="1">
      <c r="A239" s="849"/>
      <c r="B239" s="849"/>
      <c r="C239" s="849"/>
      <c r="S239" s="849"/>
    </row>
    <row r="240" spans="1:19" s="848" customFormat="1">
      <c r="A240" s="849"/>
      <c r="B240" s="849"/>
      <c r="C240" s="849"/>
      <c r="S240" s="849"/>
    </row>
    <row r="241" spans="1:19" s="848" customFormat="1">
      <c r="A241" s="849"/>
      <c r="B241" s="849"/>
      <c r="C241" s="849"/>
      <c r="S241" s="849"/>
    </row>
    <row r="242" spans="1:19" s="848" customFormat="1">
      <c r="A242" s="849"/>
      <c r="B242" s="849"/>
      <c r="C242" s="849"/>
      <c r="S242" s="849"/>
    </row>
    <row r="243" spans="1:19" s="848" customFormat="1">
      <c r="A243" s="849"/>
      <c r="B243" s="849"/>
      <c r="C243" s="849"/>
      <c r="S243" s="849"/>
    </row>
    <row r="244" spans="1:19" s="848" customFormat="1">
      <c r="A244" s="849"/>
      <c r="B244" s="849"/>
      <c r="C244" s="849"/>
      <c r="S244" s="849"/>
    </row>
    <row r="245" spans="1:19" s="848" customFormat="1">
      <c r="A245" s="849"/>
      <c r="B245" s="849"/>
      <c r="C245" s="849"/>
      <c r="S245" s="849"/>
    </row>
    <row r="246" spans="1:19" s="848" customFormat="1">
      <c r="A246" s="849"/>
      <c r="B246" s="849"/>
      <c r="C246" s="849"/>
      <c r="S246" s="849"/>
    </row>
    <row r="247" spans="1:19" s="848" customFormat="1">
      <c r="A247" s="849"/>
      <c r="B247" s="849"/>
      <c r="C247" s="849"/>
      <c r="S247" s="849"/>
    </row>
    <row r="248" spans="1:19" s="848" customFormat="1">
      <c r="A248" s="849"/>
      <c r="B248" s="849"/>
      <c r="C248" s="849"/>
      <c r="S248" s="849"/>
    </row>
    <row r="249" spans="1:19" s="848" customFormat="1">
      <c r="A249" s="849"/>
      <c r="B249" s="849"/>
      <c r="C249" s="849"/>
      <c r="S249" s="849"/>
    </row>
    <row r="250" spans="1:19" s="848" customFormat="1">
      <c r="A250" s="849"/>
      <c r="B250" s="849"/>
      <c r="C250" s="849"/>
      <c r="S250" s="849"/>
    </row>
    <row r="251" spans="1:19" s="848" customFormat="1">
      <c r="A251" s="849"/>
      <c r="B251" s="849"/>
      <c r="C251" s="849"/>
      <c r="S251" s="849"/>
    </row>
    <row r="252" spans="1:19" s="848" customFormat="1">
      <c r="A252" s="849"/>
      <c r="B252" s="849"/>
      <c r="C252" s="849"/>
      <c r="S252" s="849"/>
    </row>
    <row r="253" spans="1:19" s="848" customFormat="1">
      <c r="A253" s="849"/>
      <c r="B253" s="849"/>
      <c r="C253" s="849"/>
      <c r="S253" s="849"/>
    </row>
    <row r="254" spans="1:19" s="848" customFormat="1">
      <c r="A254" s="849"/>
      <c r="B254" s="849"/>
      <c r="C254" s="849"/>
      <c r="S254" s="849"/>
    </row>
    <row r="255" spans="1:19" s="848" customFormat="1">
      <c r="A255" s="849"/>
      <c r="B255" s="849"/>
      <c r="C255" s="849"/>
      <c r="S255" s="849"/>
    </row>
    <row r="256" spans="1:19" s="848" customFormat="1">
      <c r="A256" s="849"/>
      <c r="B256" s="849"/>
      <c r="C256" s="849"/>
      <c r="S256" s="849"/>
    </row>
    <row r="257" spans="1:19" s="848" customFormat="1">
      <c r="A257" s="849"/>
      <c r="B257" s="849"/>
      <c r="C257" s="849"/>
      <c r="S257" s="849"/>
    </row>
    <row r="258" spans="1:19" s="848" customFormat="1">
      <c r="A258" s="849"/>
      <c r="B258" s="849"/>
      <c r="C258" s="849"/>
      <c r="S258" s="849"/>
    </row>
    <row r="259" spans="1:19" s="848" customFormat="1">
      <c r="A259" s="849"/>
      <c r="B259" s="849"/>
      <c r="C259" s="849"/>
      <c r="S259" s="849"/>
    </row>
    <row r="260" spans="1:19" s="848" customFormat="1">
      <c r="A260" s="849"/>
      <c r="B260" s="849"/>
      <c r="C260" s="849"/>
      <c r="S260" s="849"/>
    </row>
    <row r="261" spans="1:19" s="848" customFormat="1">
      <c r="A261" s="849"/>
      <c r="B261" s="849"/>
      <c r="C261" s="849"/>
      <c r="S261" s="849"/>
    </row>
    <row r="262" spans="1:19" s="848" customFormat="1">
      <c r="A262" s="849"/>
      <c r="B262" s="849"/>
      <c r="C262" s="849"/>
      <c r="S262" s="849"/>
    </row>
    <row r="263" spans="1:19" s="848" customFormat="1">
      <c r="A263" s="849"/>
      <c r="B263" s="849"/>
      <c r="C263" s="849"/>
      <c r="S263" s="849"/>
    </row>
    <row r="264" spans="1:19" s="848" customFormat="1">
      <c r="A264" s="849"/>
      <c r="B264" s="849"/>
      <c r="C264" s="849"/>
      <c r="S264" s="849"/>
    </row>
    <row r="265" spans="1:19" s="848" customFormat="1">
      <c r="A265" s="849"/>
      <c r="B265" s="849"/>
      <c r="C265" s="849"/>
      <c r="S265" s="849"/>
    </row>
    <row r="266" spans="1:19" s="848" customFormat="1">
      <c r="A266" s="849"/>
      <c r="B266" s="849"/>
      <c r="C266" s="849"/>
      <c r="S266" s="849"/>
    </row>
    <row r="267" spans="1:19" s="848" customFormat="1">
      <c r="A267" s="849"/>
      <c r="B267" s="849"/>
      <c r="C267" s="849"/>
      <c r="S267" s="849"/>
    </row>
    <row r="268" spans="1:19" s="848" customFormat="1">
      <c r="A268" s="849"/>
      <c r="B268" s="849"/>
      <c r="C268" s="849"/>
      <c r="S268" s="849"/>
    </row>
    <row r="269" spans="1:19" s="848" customFormat="1">
      <c r="A269" s="849"/>
      <c r="B269" s="849"/>
      <c r="C269" s="849"/>
      <c r="S269" s="849"/>
    </row>
    <row r="270" spans="1:19" s="848" customFormat="1">
      <c r="A270" s="849"/>
      <c r="B270" s="849"/>
      <c r="C270" s="849"/>
      <c r="S270" s="849"/>
    </row>
    <row r="271" spans="1:19" s="848" customFormat="1">
      <c r="A271" s="849"/>
      <c r="B271" s="849"/>
      <c r="C271" s="849"/>
      <c r="S271" s="849"/>
    </row>
    <row r="272" spans="1:19" s="848" customFormat="1">
      <c r="A272" s="849"/>
      <c r="B272" s="849"/>
      <c r="C272" s="849"/>
      <c r="S272" s="849"/>
    </row>
    <row r="273" spans="1:19" s="848" customFormat="1">
      <c r="A273" s="849"/>
      <c r="B273" s="849"/>
      <c r="C273" s="849"/>
      <c r="S273" s="849"/>
    </row>
    <row r="274" spans="1:19" s="848" customFormat="1">
      <c r="A274" s="849"/>
      <c r="B274" s="849"/>
      <c r="C274" s="849"/>
      <c r="S274" s="849"/>
    </row>
    <row r="275" spans="1:19" s="848" customFormat="1">
      <c r="A275" s="849"/>
      <c r="B275" s="849"/>
      <c r="C275" s="849"/>
      <c r="S275" s="849"/>
    </row>
    <row r="276" spans="1:19" s="848" customFormat="1">
      <c r="A276" s="849"/>
      <c r="B276" s="849"/>
      <c r="C276" s="849"/>
      <c r="S276" s="849"/>
    </row>
    <row r="277" spans="1:19" s="848" customFormat="1">
      <c r="A277" s="849"/>
      <c r="B277" s="849"/>
      <c r="C277" s="849"/>
      <c r="S277" s="849"/>
    </row>
    <row r="278" spans="1:19" s="848" customFormat="1">
      <c r="A278" s="849"/>
      <c r="B278" s="849"/>
      <c r="C278" s="849"/>
      <c r="S278" s="849"/>
    </row>
    <row r="279" spans="1:19" s="848" customFormat="1">
      <c r="A279" s="849"/>
      <c r="B279" s="849"/>
      <c r="C279" s="849"/>
      <c r="S279" s="849"/>
    </row>
    <row r="280" spans="1:19" s="848" customFormat="1">
      <c r="A280" s="849"/>
      <c r="B280" s="849"/>
      <c r="C280" s="849"/>
      <c r="S280" s="849"/>
    </row>
    <row r="281" spans="1:19" s="848" customFormat="1">
      <c r="A281" s="849"/>
      <c r="B281" s="849"/>
      <c r="C281" s="849"/>
      <c r="S281" s="849"/>
    </row>
    <row r="282" spans="1:19" s="848" customFormat="1">
      <c r="A282" s="849"/>
      <c r="B282" s="849"/>
      <c r="C282" s="849"/>
      <c r="S282" s="849"/>
    </row>
    <row r="283" spans="1:19" s="848" customFormat="1">
      <c r="A283" s="849"/>
      <c r="B283" s="849"/>
      <c r="C283" s="849"/>
      <c r="S283" s="849"/>
    </row>
    <row r="284" spans="1:19" s="848" customFormat="1">
      <c r="A284" s="849"/>
      <c r="B284" s="849"/>
      <c r="C284" s="849"/>
      <c r="S284" s="849"/>
    </row>
    <row r="285" spans="1:19" s="848" customFormat="1">
      <c r="A285" s="849"/>
      <c r="B285" s="849"/>
      <c r="C285" s="849"/>
      <c r="S285" s="849"/>
    </row>
    <row r="286" spans="1:19" s="848" customFormat="1">
      <c r="A286" s="849"/>
      <c r="B286" s="849"/>
      <c r="C286" s="849"/>
      <c r="S286" s="849"/>
    </row>
    <row r="287" spans="1:19" s="848" customFormat="1">
      <c r="A287" s="849"/>
      <c r="B287" s="849"/>
      <c r="C287" s="849"/>
      <c r="S287" s="849"/>
    </row>
    <row r="288" spans="1:19" s="848" customFormat="1">
      <c r="A288" s="849"/>
      <c r="B288" s="849"/>
      <c r="C288" s="849"/>
      <c r="S288" s="849"/>
    </row>
    <row r="289" spans="1:19" s="848" customFormat="1">
      <c r="A289" s="849"/>
      <c r="B289" s="849"/>
      <c r="C289" s="849"/>
      <c r="S289" s="849"/>
    </row>
    <row r="290" spans="1:19" s="848" customFormat="1">
      <c r="A290" s="849"/>
      <c r="B290" s="849"/>
      <c r="C290" s="849"/>
      <c r="S290" s="849"/>
    </row>
    <row r="291" spans="1:19" s="848" customFormat="1">
      <c r="A291" s="849"/>
      <c r="B291" s="849"/>
      <c r="C291" s="849"/>
      <c r="S291" s="849"/>
    </row>
    <row r="292" spans="1:19" s="848" customFormat="1">
      <c r="A292" s="849"/>
      <c r="B292" s="849"/>
      <c r="C292" s="849"/>
      <c r="S292" s="849"/>
    </row>
    <row r="293" spans="1:19" s="848" customFormat="1">
      <c r="A293" s="849"/>
      <c r="B293" s="849"/>
      <c r="C293" s="849"/>
      <c r="S293" s="849"/>
    </row>
    <row r="294" spans="1:19" s="848" customFormat="1">
      <c r="A294" s="849"/>
      <c r="B294" s="849"/>
      <c r="C294" s="849"/>
      <c r="S294" s="849"/>
    </row>
    <row r="295" spans="1:19" s="848" customFormat="1">
      <c r="A295" s="849"/>
      <c r="B295" s="849"/>
      <c r="C295" s="849"/>
      <c r="S295" s="849"/>
    </row>
    <row r="296" spans="1:19" s="848" customFormat="1">
      <c r="A296" s="849"/>
      <c r="B296" s="849"/>
      <c r="C296" s="849"/>
      <c r="S296" s="849"/>
    </row>
    <row r="297" spans="1:19" s="848" customFormat="1">
      <c r="A297" s="849"/>
      <c r="B297" s="849"/>
      <c r="C297" s="849"/>
      <c r="S297" s="849"/>
    </row>
    <row r="298" spans="1:19" s="848" customFormat="1">
      <c r="A298" s="849"/>
      <c r="B298" s="849"/>
      <c r="C298" s="849"/>
      <c r="S298" s="849"/>
    </row>
    <row r="299" spans="1:19" s="848" customFormat="1">
      <c r="A299" s="849"/>
      <c r="B299" s="849"/>
      <c r="C299" s="849"/>
      <c r="S299" s="849"/>
    </row>
    <row r="300" spans="1:19" s="848" customFormat="1">
      <c r="A300" s="849"/>
      <c r="B300" s="849"/>
      <c r="C300" s="849"/>
      <c r="S300" s="849"/>
    </row>
    <row r="301" spans="1:19" s="848" customFormat="1">
      <c r="A301" s="849"/>
      <c r="B301" s="849"/>
      <c r="C301" s="849"/>
      <c r="S301" s="849"/>
    </row>
    <row r="302" spans="1:19" s="848" customFormat="1">
      <c r="A302" s="849"/>
      <c r="B302" s="849"/>
      <c r="C302" s="849"/>
      <c r="S302" s="849"/>
    </row>
    <row r="303" spans="1:19" s="848" customFormat="1">
      <c r="A303" s="849"/>
      <c r="B303" s="849"/>
      <c r="C303" s="849"/>
      <c r="S303" s="849"/>
    </row>
    <row r="304" spans="1:19" s="848" customFormat="1">
      <c r="A304" s="849"/>
      <c r="B304" s="849"/>
      <c r="C304" s="849"/>
      <c r="S304" s="849"/>
    </row>
    <row r="305" spans="1:19" s="848" customFormat="1">
      <c r="A305" s="849"/>
      <c r="B305" s="849"/>
      <c r="C305" s="849"/>
      <c r="S305" s="849"/>
    </row>
    <row r="306" spans="1:19" s="848" customFormat="1">
      <c r="A306" s="849"/>
      <c r="B306" s="849"/>
      <c r="C306" s="849"/>
      <c r="S306" s="849"/>
    </row>
    <row r="307" spans="1:19" s="848" customFormat="1">
      <c r="A307" s="849"/>
      <c r="B307" s="849"/>
      <c r="C307" s="849"/>
      <c r="S307" s="849"/>
    </row>
    <row r="308" spans="1:19" s="848" customFormat="1">
      <c r="A308" s="849"/>
      <c r="B308" s="849"/>
      <c r="C308" s="849"/>
      <c r="S308" s="849"/>
    </row>
    <row r="309" spans="1:19" s="848" customFormat="1">
      <c r="A309" s="849"/>
      <c r="B309" s="849"/>
      <c r="C309" s="849"/>
      <c r="S309" s="849"/>
    </row>
    <row r="310" spans="1:19" s="848" customFormat="1">
      <c r="A310" s="849"/>
      <c r="B310" s="849"/>
      <c r="C310" s="849"/>
      <c r="S310" s="849"/>
    </row>
    <row r="311" spans="1:19" s="848" customFormat="1">
      <c r="A311" s="849"/>
      <c r="B311" s="849"/>
      <c r="C311" s="849"/>
      <c r="S311" s="849"/>
    </row>
    <row r="312" spans="1:19" s="848" customFormat="1">
      <c r="A312" s="849"/>
      <c r="B312" s="849"/>
      <c r="C312" s="849"/>
      <c r="S312" s="849"/>
    </row>
    <row r="313" spans="1:19" s="848" customFormat="1">
      <c r="A313" s="849"/>
      <c r="B313" s="849"/>
      <c r="C313" s="849"/>
      <c r="S313" s="849"/>
    </row>
    <row r="314" spans="1:19" s="848" customFormat="1">
      <c r="A314" s="849"/>
      <c r="B314" s="849"/>
      <c r="C314" s="849"/>
      <c r="S314" s="849"/>
    </row>
    <row r="315" spans="1:19" s="848" customFormat="1">
      <c r="A315" s="849"/>
      <c r="B315" s="849"/>
      <c r="C315" s="849"/>
      <c r="S315" s="849"/>
    </row>
    <row r="316" spans="1:19" s="848" customFormat="1">
      <c r="A316" s="849"/>
      <c r="B316" s="849"/>
      <c r="C316" s="849"/>
      <c r="S316" s="849"/>
    </row>
    <row r="317" spans="1:19" s="848" customFormat="1">
      <c r="A317" s="849"/>
      <c r="B317" s="849"/>
      <c r="C317" s="849"/>
      <c r="S317" s="849"/>
    </row>
    <row r="318" spans="1:19" s="848" customFormat="1">
      <c r="A318" s="849"/>
      <c r="B318" s="849"/>
      <c r="C318" s="849"/>
      <c r="S318" s="849"/>
    </row>
    <row r="319" spans="1:19" s="848" customFormat="1">
      <c r="A319" s="849"/>
      <c r="B319" s="849"/>
      <c r="C319" s="849"/>
      <c r="S319" s="849"/>
    </row>
    <row r="320" spans="1:19" s="848" customFormat="1">
      <c r="A320" s="849"/>
      <c r="B320" s="849"/>
      <c r="C320" s="849"/>
      <c r="S320" s="849"/>
    </row>
    <row r="321" spans="1:19" s="848" customFormat="1">
      <c r="A321" s="849"/>
      <c r="B321" s="849"/>
      <c r="C321" s="849"/>
      <c r="S321" s="849"/>
    </row>
    <row r="322" spans="1:19" s="848" customFormat="1">
      <c r="A322" s="849"/>
      <c r="B322" s="849"/>
      <c r="C322" s="849"/>
      <c r="S322" s="849"/>
    </row>
    <row r="323" spans="1:19" s="848" customFormat="1">
      <c r="A323" s="849"/>
      <c r="B323" s="849"/>
      <c r="C323" s="849"/>
      <c r="S323" s="849"/>
    </row>
    <row r="324" spans="1:19" s="848" customFormat="1">
      <c r="A324" s="849"/>
      <c r="B324" s="849"/>
      <c r="C324" s="849"/>
      <c r="S324" s="849"/>
    </row>
    <row r="325" spans="1:19" s="848" customFormat="1">
      <c r="A325" s="849"/>
      <c r="B325" s="849"/>
      <c r="C325" s="849"/>
      <c r="S325" s="849"/>
    </row>
    <row r="326" spans="1:19" s="848" customFormat="1">
      <c r="A326" s="849"/>
      <c r="B326" s="849"/>
      <c r="C326" s="849"/>
      <c r="S326" s="849"/>
    </row>
    <row r="327" spans="1:19" s="848" customFormat="1">
      <c r="A327" s="849"/>
      <c r="B327" s="849"/>
      <c r="C327" s="849"/>
      <c r="S327" s="849"/>
    </row>
    <row r="328" spans="1:19" s="848" customFormat="1">
      <c r="A328" s="849"/>
      <c r="B328" s="849"/>
      <c r="C328" s="849"/>
      <c r="S328" s="849"/>
    </row>
    <row r="329" spans="1:19" s="848" customFormat="1">
      <c r="A329" s="849"/>
      <c r="B329" s="849"/>
      <c r="C329" s="849"/>
      <c r="S329" s="849"/>
    </row>
    <row r="330" spans="1:19" s="848" customFormat="1">
      <c r="A330" s="849"/>
      <c r="B330" s="849"/>
      <c r="C330" s="849"/>
      <c r="S330" s="849"/>
    </row>
    <row r="331" spans="1:19" s="848" customFormat="1">
      <c r="A331" s="849"/>
      <c r="B331" s="849"/>
      <c r="C331" s="849"/>
      <c r="S331" s="849"/>
    </row>
    <row r="332" spans="1:19" s="848" customFormat="1">
      <c r="A332" s="849"/>
      <c r="B332" s="849"/>
      <c r="C332" s="849"/>
      <c r="S332" s="849"/>
    </row>
    <row r="333" spans="1:19" s="848" customFormat="1">
      <c r="A333" s="849"/>
      <c r="B333" s="849"/>
      <c r="C333" s="849"/>
      <c r="S333" s="849"/>
    </row>
    <row r="334" spans="1:19" s="848" customFormat="1">
      <c r="A334" s="849"/>
      <c r="B334" s="849"/>
      <c r="C334" s="849"/>
      <c r="S334" s="849"/>
    </row>
    <row r="335" spans="1:19" s="848" customFormat="1">
      <c r="A335" s="849"/>
      <c r="B335" s="849"/>
      <c r="C335" s="849"/>
      <c r="S335" s="849"/>
    </row>
    <row r="336" spans="1:19" s="848" customFormat="1">
      <c r="A336" s="849"/>
      <c r="B336" s="849"/>
      <c r="C336" s="849"/>
      <c r="S336" s="849"/>
    </row>
    <row r="337" spans="1:19" s="848" customFormat="1">
      <c r="A337" s="849"/>
      <c r="B337" s="849"/>
      <c r="C337" s="849"/>
      <c r="S337" s="849"/>
    </row>
    <row r="338" spans="1:19" s="848" customFormat="1">
      <c r="A338" s="849"/>
      <c r="B338" s="849"/>
      <c r="C338" s="849"/>
      <c r="S338" s="849"/>
    </row>
    <row r="339" spans="1:19" s="848" customFormat="1">
      <c r="A339" s="849"/>
      <c r="B339" s="849"/>
      <c r="C339" s="849"/>
      <c r="S339" s="849"/>
    </row>
    <row r="340" spans="1:19" s="848" customFormat="1">
      <c r="A340" s="849"/>
      <c r="B340" s="849"/>
      <c r="C340" s="849"/>
      <c r="S340" s="849"/>
    </row>
    <row r="341" spans="1:19" s="848" customFormat="1">
      <c r="A341" s="849"/>
      <c r="B341" s="849"/>
      <c r="C341" s="849"/>
      <c r="S341" s="849"/>
    </row>
    <row r="342" spans="1:19" s="848" customFormat="1">
      <c r="A342" s="849"/>
      <c r="B342" s="849"/>
      <c r="C342" s="849"/>
      <c r="S342" s="849"/>
    </row>
    <row r="343" spans="1:19" s="848" customFormat="1">
      <c r="A343" s="849"/>
      <c r="B343" s="849"/>
      <c r="C343" s="849"/>
      <c r="S343" s="849"/>
    </row>
    <row r="344" spans="1:19" s="848" customFormat="1">
      <c r="A344" s="849"/>
      <c r="B344" s="849"/>
      <c r="C344" s="849"/>
      <c r="S344" s="849"/>
    </row>
    <row r="345" spans="1:19" s="848" customFormat="1">
      <c r="A345" s="849"/>
      <c r="B345" s="849"/>
      <c r="C345" s="849"/>
      <c r="S345" s="849"/>
    </row>
    <row r="346" spans="1:19" s="848" customFormat="1">
      <c r="A346" s="849"/>
      <c r="B346" s="849"/>
      <c r="C346" s="849"/>
      <c r="S346" s="849"/>
    </row>
    <row r="347" spans="1:19" s="848" customFormat="1">
      <c r="A347" s="849"/>
      <c r="B347" s="849"/>
      <c r="C347" s="849"/>
      <c r="S347" s="849"/>
    </row>
    <row r="348" spans="1:19" s="848" customFormat="1">
      <c r="A348" s="849"/>
      <c r="B348" s="849"/>
      <c r="C348" s="849"/>
      <c r="S348" s="849"/>
    </row>
    <row r="349" spans="1:19" s="848" customFormat="1">
      <c r="A349" s="849"/>
      <c r="B349" s="849"/>
      <c r="C349" s="849"/>
      <c r="S349" s="849"/>
    </row>
    <row r="350" spans="1:19" s="848" customFormat="1">
      <c r="A350" s="849"/>
      <c r="B350" s="849"/>
      <c r="C350" s="849"/>
      <c r="S350" s="849"/>
    </row>
    <row r="351" spans="1:19" s="848" customFormat="1">
      <c r="A351" s="849"/>
      <c r="B351" s="849"/>
      <c r="C351" s="849"/>
      <c r="S351" s="849"/>
    </row>
    <row r="352" spans="1:19" s="848" customFormat="1">
      <c r="A352" s="849"/>
      <c r="B352" s="849"/>
      <c r="C352" s="849"/>
      <c r="S352" s="849"/>
    </row>
    <row r="353" spans="1:19" s="848" customFormat="1">
      <c r="A353" s="849"/>
      <c r="B353" s="849"/>
      <c r="C353" s="849"/>
      <c r="S353" s="849"/>
    </row>
    <row r="354" spans="1:19" s="848" customFormat="1">
      <c r="A354" s="849"/>
      <c r="B354" s="849"/>
      <c r="C354" s="849"/>
      <c r="S354" s="849"/>
    </row>
    <row r="355" spans="1:19" s="848" customFormat="1">
      <c r="A355" s="849"/>
      <c r="B355" s="849"/>
      <c r="C355" s="849"/>
      <c r="S355" s="849"/>
    </row>
    <row r="356" spans="1:19" s="848" customFormat="1">
      <c r="A356" s="849"/>
      <c r="B356" s="849"/>
      <c r="C356" s="849"/>
      <c r="S356" s="849"/>
    </row>
    <row r="357" spans="1:19" s="848" customFormat="1">
      <c r="A357" s="849"/>
      <c r="B357" s="849"/>
      <c r="C357" s="849"/>
      <c r="S357" s="849"/>
    </row>
    <row r="358" spans="1:19" s="848" customFormat="1">
      <c r="A358" s="849"/>
      <c r="B358" s="849"/>
      <c r="C358" s="849"/>
      <c r="S358" s="849"/>
    </row>
    <row r="359" spans="1:19" s="848" customFormat="1">
      <c r="A359" s="849"/>
      <c r="B359" s="849"/>
      <c r="C359" s="849"/>
      <c r="S359" s="849"/>
    </row>
    <row r="360" spans="1:19" s="848" customFormat="1">
      <c r="A360" s="849"/>
      <c r="B360" s="849"/>
      <c r="C360" s="849"/>
      <c r="S360" s="849"/>
    </row>
    <row r="361" spans="1:19" s="848" customFormat="1">
      <c r="A361" s="849"/>
      <c r="B361" s="849"/>
      <c r="C361" s="849"/>
      <c r="S361" s="849"/>
    </row>
    <row r="362" spans="1:19" s="848" customFormat="1">
      <c r="A362" s="849"/>
      <c r="B362" s="849"/>
      <c r="C362" s="849"/>
      <c r="S362" s="849"/>
    </row>
    <row r="363" spans="1:19" s="848" customFormat="1">
      <c r="A363" s="849"/>
      <c r="B363" s="849"/>
      <c r="C363" s="849"/>
      <c r="S363" s="849"/>
    </row>
    <row r="364" spans="1:19" s="848" customFormat="1">
      <c r="A364" s="849"/>
      <c r="B364" s="849"/>
      <c r="C364" s="849"/>
      <c r="S364" s="849"/>
    </row>
    <row r="365" spans="1:19" s="848" customFormat="1">
      <c r="A365" s="849"/>
      <c r="B365" s="849"/>
      <c r="C365" s="849"/>
      <c r="S365" s="849"/>
    </row>
    <row r="366" spans="1:19" s="848" customFormat="1">
      <c r="A366" s="849"/>
      <c r="B366" s="849"/>
      <c r="C366" s="849"/>
      <c r="S366" s="849"/>
    </row>
    <row r="367" spans="1:19" s="848" customFormat="1">
      <c r="A367" s="849"/>
      <c r="B367" s="849"/>
      <c r="C367" s="849"/>
      <c r="S367" s="849"/>
    </row>
    <row r="368" spans="1:19" s="848" customFormat="1">
      <c r="A368" s="849"/>
      <c r="B368" s="849"/>
      <c r="C368" s="849"/>
      <c r="S368" s="849"/>
    </row>
    <row r="369" spans="1:19" s="848" customFormat="1">
      <c r="A369" s="849"/>
      <c r="B369" s="849"/>
      <c r="C369" s="849"/>
      <c r="S369" s="849"/>
    </row>
    <row r="370" spans="1:19" s="848" customFormat="1">
      <c r="A370" s="849"/>
      <c r="B370" s="849"/>
      <c r="C370" s="849"/>
      <c r="S370" s="849"/>
    </row>
    <row r="371" spans="1:19" s="848" customFormat="1">
      <c r="A371" s="849"/>
      <c r="B371" s="849"/>
      <c r="C371" s="849"/>
      <c r="S371" s="849"/>
    </row>
    <row r="372" spans="1:19" s="848" customFormat="1">
      <c r="A372" s="849"/>
      <c r="B372" s="849"/>
      <c r="C372" s="849"/>
      <c r="S372" s="849"/>
    </row>
    <row r="373" spans="1:19" s="848" customFormat="1">
      <c r="A373" s="849"/>
      <c r="B373" s="849"/>
      <c r="C373" s="849"/>
      <c r="S373" s="849"/>
    </row>
    <row r="374" spans="1:19" s="848" customFormat="1">
      <c r="A374" s="849"/>
      <c r="B374" s="849"/>
      <c r="C374" s="849"/>
      <c r="S374" s="849"/>
    </row>
    <row r="375" spans="1:19" s="848" customFormat="1">
      <c r="A375" s="849"/>
      <c r="B375" s="849"/>
      <c r="C375" s="849"/>
      <c r="S375" s="849"/>
    </row>
    <row r="376" spans="1:19" s="848" customFormat="1">
      <c r="A376" s="849"/>
      <c r="B376" s="849"/>
      <c r="C376" s="849"/>
      <c r="S376" s="849"/>
    </row>
    <row r="377" spans="1:19" s="848" customFormat="1">
      <c r="A377" s="849"/>
      <c r="B377" s="849"/>
      <c r="C377" s="849"/>
      <c r="S377" s="849"/>
    </row>
    <row r="378" spans="1:19" s="848" customFormat="1">
      <c r="A378" s="849"/>
      <c r="B378" s="849"/>
      <c r="C378" s="849"/>
      <c r="S378" s="849"/>
    </row>
    <row r="379" spans="1:19" s="848" customFormat="1">
      <c r="A379" s="849"/>
      <c r="B379" s="849"/>
      <c r="C379" s="849"/>
      <c r="S379" s="849"/>
    </row>
    <row r="380" spans="1:19" s="848" customFormat="1">
      <c r="A380" s="849"/>
      <c r="B380" s="849"/>
      <c r="C380" s="849"/>
      <c r="S380" s="849"/>
    </row>
    <row r="381" spans="1:19" s="848" customFormat="1">
      <c r="A381" s="849"/>
      <c r="B381" s="849"/>
      <c r="C381" s="849"/>
      <c r="S381" s="849"/>
    </row>
    <row r="382" spans="1:19" s="848" customFormat="1">
      <c r="A382" s="849"/>
      <c r="B382" s="849"/>
      <c r="C382" s="849"/>
      <c r="S382" s="849"/>
    </row>
    <row r="383" spans="1:19" s="848" customFormat="1">
      <c r="A383" s="849"/>
      <c r="B383" s="849"/>
      <c r="C383" s="849"/>
      <c r="S383" s="849"/>
    </row>
    <row r="384" spans="1:19" s="848" customFormat="1">
      <c r="A384" s="849"/>
      <c r="B384" s="849"/>
      <c r="C384" s="849"/>
      <c r="S384" s="849"/>
    </row>
    <row r="385" spans="1:19" s="848" customFormat="1">
      <c r="A385" s="849"/>
      <c r="B385" s="849"/>
      <c r="C385" s="849"/>
      <c r="S385" s="849"/>
    </row>
    <row r="386" spans="1:19" s="848" customFormat="1">
      <c r="A386" s="849"/>
      <c r="B386" s="849"/>
      <c r="C386" s="849"/>
      <c r="S386" s="849"/>
    </row>
    <row r="387" spans="1:19" s="848" customFormat="1">
      <c r="A387" s="849"/>
      <c r="B387" s="849"/>
      <c r="C387" s="849"/>
      <c r="S387" s="849"/>
    </row>
    <row r="388" spans="1:19" s="848" customFormat="1">
      <c r="A388" s="849"/>
      <c r="B388" s="849"/>
      <c r="C388" s="849"/>
      <c r="S388" s="849"/>
    </row>
    <row r="389" spans="1:19" s="848" customFormat="1">
      <c r="A389" s="849"/>
      <c r="B389" s="849"/>
      <c r="C389" s="849"/>
      <c r="S389" s="849"/>
    </row>
    <row r="390" spans="1:19" s="848" customFormat="1">
      <c r="A390" s="849"/>
      <c r="B390" s="849"/>
      <c r="C390" s="849"/>
      <c r="S390" s="849"/>
    </row>
    <row r="391" spans="1:19" s="848" customFormat="1">
      <c r="A391" s="849"/>
      <c r="B391" s="849"/>
      <c r="C391" s="849"/>
      <c r="S391" s="849"/>
    </row>
    <row r="392" spans="1:19" s="848" customFormat="1">
      <c r="A392" s="849"/>
      <c r="B392" s="849"/>
      <c r="C392" s="849"/>
      <c r="S392" s="849"/>
    </row>
    <row r="393" spans="1:19" s="848" customFormat="1">
      <c r="A393" s="849"/>
      <c r="B393" s="849"/>
      <c r="C393" s="849"/>
      <c r="S393" s="849"/>
    </row>
    <row r="394" spans="1:19" s="848" customFormat="1">
      <c r="A394" s="849"/>
      <c r="B394" s="849"/>
      <c r="C394" s="849"/>
      <c r="S394" s="849"/>
    </row>
    <row r="395" spans="1:19" s="848" customFormat="1">
      <c r="A395" s="849"/>
      <c r="B395" s="849"/>
      <c r="C395" s="849"/>
      <c r="S395" s="849"/>
    </row>
    <row r="396" spans="1:19" s="848" customFormat="1">
      <c r="A396" s="849"/>
      <c r="B396" s="849"/>
      <c r="C396" s="849"/>
      <c r="S396" s="849"/>
    </row>
    <row r="397" spans="1:19" s="848" customFormat="1">
      <c r="A397" s="849"/>
      <c r="B397" s="849"/>
      <c r="C397" s="849"/>
      <c r="S397" s="849"/>
    </row>
    <row r="398" spans="1:19" s="848" customFormat="1">
      <c r="A398" s="849"/>
      <c r="B398" s="849"/>
      <c r="C398" s="849"/>
      <c r="S398" s="849"/>
    </row>
    <row r="399" spans="1:19" s="848" customFormat="1">
      <c r="A399" s="849"/>
      <c r="B399" s="849"/>
      <c r="C399" s="849"/>
      <c r="S399" s="849"/>
    </row>
    <row r="400" spans="1:19" s="848" customFormat="1">
      <c r="A400" s="849"/>
      <c r="B400" s="849"/>
      <c r="C400" s="849"/>
      <c r="S400" s="849"/>
    </row>
    <row r="401" spans="1:19" s="848" customFormat="1">
      <c r="A401" s="849"/>
      <c r="B401" s="849"/>
      <c r="C401" s="849"/>
      <c r="S401" s="849"/>
    </row>
    <row r="402" spans="1:19" s="848" customFormat="1">
      <c r="A402" s="849"/>
      <c r="B402" s="849"/>
      <c r="C402" s="849"/>
      <c r="S402" s="849"/>
    </row>
    <row r="403" spans="1:19" s="848" customFormat="1">
      <c r="A403" s="849"/>
      <c r="B403" s="849"/>
      <c r="C403" s="849"/>
      <c r="S403" s="849"/>
    </row>
    <row r="404" spans="1:19" s="848" customFormat="1">
      <c r="A404" s="849"/>
      <c r="B404" s="849"/>
      <c r="C404" s="849"/>
      <c r="S404" s="849"/>
    </row>
    <row r="405" spans="1:19" s="848" customFormat="1">
      <c r="A405" s="849"/>
      <c r="B405" s="849"/>
      <c r="C405" s="849"/>
      <c r="S405" s="849"/>
    </row>
    <row r="406" spans="1:19" s="848" customFormat="1">
      <c r="A406" s="849"/>
      <c r="B406" s="849"/>
      <c r="C406" s="849"/>
      <c r="S406" s="849"/>
    </row>
    <row r="407" spans="1:19" s="848" customFormat="1">
      <c r="A407" s="849"/>
      <c r="B407" s="849"/>
      <c r="C407" s="849"/>
      <c r="S407" s="849"/>
    </row>
    <row r="408" spans="1:19" s="848" customFormat="1">
      <c r="A408" s="849"/>
      <c r="B408" s="849"/>
      <c r="C408" s="849"/>
      <c r="S408" s="849"/>
    </row>
    <row r="409" spans="1:19" s="848" customFormat="1">
      <c r="A409" s="849"/>
      <c r="B409" s="849"/>
      <c r="C409" s="849"/>
      <c r="S409" s="849"/>
    </row>
    <row r="410" spans="1:19" s="848" customFormat="1">
      <c r="A410" s="849"/>
      <c r="B410" s="849"/>
      <c r="C410" s="849"/>
      <c r="S410" s="849"/>
    </row>
    <row r="411" spans="1:19" s="848" customFormat="1">
      <c r="A411" s="849"/>
      <c r="B411" s="849"/>
      <c r="C411" s="849"/>
      <c r="S411" s="849"/>
    </row>
    <row r="412" spans="1:19" s="848" customFormat="1">
      <c r="A412" s="849"/>
      <c r="B412" s="849"/>
      <c r="C412" s="849"/>
      <c r="S412" s="849"/>
    </row>
    <row r="413" spans="1:19" s="848" customFormat="1">
      <c r="A413" s="849"/>
      <c r="B413" s="849"/>
      <c r="C413" s="849"/>
      <c r="S413" s="849"/>
    </row>
    <row r="414" spans="1:19" s="848" customFormat="1">
      <c r="A414" s="849"/>
      <c r="B414" s="849"/>
      <c r="C414" s="849"/>
      <c r="S414" s="849"/>
    </row>
    <row r="415" spans="1:19" s="848" customFormat="1">
      <c r="A415" s="849"/>
      <c r="B415" s="849"/>
      <c r="C415" s="849"/>
      <c r="S415" s="849"/>
    </row>
    <row r="416" spans="1:19" s="848" customFormat="1">
      <c r="A416" s="849"/>
      <c r="B416" s="849"/>
      <c r="C416" s="849"/>
      <c r="S416" s="849"/>
    </row>
    <row r="417" spans="1:19" s="848" customFormat="1">
      <c r="A417" s="849"/>
      <c r="B417" s="849"/>
      <c r="C417" s="849"/>
      <c r="S417" s="849"/>
    </row>
    <row r="418" spans="1:19" s="848" customFormat="1">
      <c r="A418" s="849"/>
      <c r="B418" s="849"/>
      <c r="C418" s="849"/>
      <c r="S418" s="849"/>
    </row>
    <row r="419" spans="1:19" s="848" customFormat="1">
      <c r="A419" s="849"/>
      <c r="B419" s="849"/>
      <c r="C419" s="849"/>
      <c r="S419" s="849"/>
    </row>
    <row r="420" spans="1:19" s="848" customFormat="1">
      <c r="A420" s="849"/>
      <c r="B420" s="849"/>
      <c r="C420" s="849"/>
      <c r="S420" s="849"/>
    </row>
    <row r="421" spans="1:19" s="848" customFormat="1">
      <c r="A421" s="849"/>
      <c r="B421" s="849"/>
      <c r="C421" s="849"/>
      <c r="S421" s="849"/>
    </row>
    <row r="422" spans="1:19" s="848" customFormat="1">
      <c r="A422" s="849"/>
      <c r="B422" s="849"/>
      <c r="C422" s="849"/>
      <c r="S422" s="849"/>
    </row>
    <row r="423" spans="1:19" s="848" customFormat="1">
      <c r="A423" s="849"/>
      <c r="B423" s="849"/>
      <c r="C423" s="849"/>
      <c r="S423" s="849"/>
    </row>
    <row r="424" spans="1:19" s="848" customFormat="1">
      <c r="A424" s="849"/>
      <c r="B424" s="849"/>
      <c r="C424" s="849"/>
      <c r="S424" s="849"/>
    </row>
    <row r="425" spans="1:19" s="848" customFormat="1">
      <c r="A425" s="849"/>
      <c r="B425" s="849"/>
      <c r="C425" s="849"/>
      <c r="S425" s="849"/>
    </row>
    <row r="426" spans="1:19" s="848" customFormat="1">
      <c r="A426" s="849"/>
      <c r="B426" s="849"/>
      <c r="C426" s="849"/>
      <c r="S426" s="849"/>
    </row>
    <row r="427" spans="1:19" s="848" customFormat="1">
      <c r="A427" s="849"/>
      <c r="B427" s="849"/>
      <c r="C427" s="849"/>
      <c r="S427" s="849"/>
    </row>
    <row r="428" spans="1:19" s="848" customFormat="1">
      <c r="A428" s="849"/>
      <c r="B428" s="849"/>
      <c r="C428" s="849"/>
      <c r="S428" s="849"/>
    </row>
    <row r="429" spans="1:19" s="848" customFormat="1">
      <c r="A429" s="849"/>
      <c r="B429" s="849"/>
      <c r="C429" s="849"/>
      <c r="S429" s="849"/>
    </row>
    <row r="430" spans="1:19" s="848" customFormat="1">
      <c r="A430" s="849"/>
      <c r="B430" s="849"/>
      <c r="C430" s="849"/>
      <c r="S430" s="849"/>
    </row>
    <row r="431" spans="1:19" s="848" customFormat="1">
      <c r="A431" s="849"/>
      <c r="B431" s="849"/>
      <c r="C431" s="849"/>
      <c r="S431" s="849"/>
    </row>
    <row r="432" spans="1:19" s="848" customFormat="1">
      <c r="A432" s="849"/>
      <c r="B432" s="849"/>
      <c r="C432" s="849"/>
      <c r="S432" s="849"/>
    </row>
    <row r="433" spans="1:19" s="848" customFormat="1">
      <c r="A433" s="849"/>
      <c r="B433" s="849"/>
      <c r="C433" s="849"/>
      <c r="S433" s="849"/>
    </row>
    <row r="434" spans="1:19" s="848" customFormat="1">
      <c r="A434" s="849"/>
      <c r="B434" s="849"/>
      <c r="C434" s="849"/>
      <c r="S434" s="849"/>
    </row>
    <row r="435" spans="1:19" s="848" customFormat="1">
      <c r="A435" s="849"/>
      <c r="B435" s="849"/>
      <c r="C435" s="849"/>
      <c r="S435" s="849"/>
    </row>
    <row r="436" spans="1:19" s="848" customFormat="1">
      <c r="A436" s="849"/>
      <c r="B436" s="849"/>
      <c r="C436" s="849"/>
      <c r="S436" s="849"/>
    </row>
    <row r="437" spans="1:19" s="848" customFormat="1">
      <c r="A437" s="849"/>
      <c r="B437" s="849"/>
      <c r="C437" s="849"/>
      <c r="S437" s="849"/>
    </row>
    <row r="438" spans="1:19" s="848" customFormat="1">
      <c r="A438" s="849"/>
      <c r="B438" s="849"/>
      <c r="C438" s="849"/>
      <c r="S438" s="849"/>
    </row>
    <row r="439" spans="1:19" s="848" customFormat="1">
      <c r="A439" s="849"/>
      <c r="B439" s="849"/>
      <c r="C439" s="849"/>
      <c r="S439" s="849"/>
    </row>
    <row r="440" spans="1:19" s="848" customFormat="1">
      <c r="A440" s="849"/>
      <c r="B440" s="849"/>
      <c r="C440" s="849"/>
      <c r="S440" s="849"/>
    </row>
    <row r="441" spans="1:19" s="848" customFormat="1">
      <c r="A441" s="849"/>
      <c r="B441" s="849"/>
      <c r="C441" s="849"/>
      <c r="S441" s="849"/>
    </row>
    <row r="442" spans="1:19" s="848" customFormat="1">
      <c r="A442" s="849"/>
      <c r="B442" s="849"/>
      <c r="C442" s="849"/>
      <c r="S442" s="849"/>
    </row>
    <row r="443" spans="1:19" s="848" customFormat="1">
      <c r="A443" s="849"/>
      <c r="B443" s="849"/>
      <c r="C443" s="849"/>
      <c r="S443" s="849"/>
    </row>
    <row r="444" spans="1:19" s="848" customFormat="1">
      <c r="A444" s="849"/>
      <c r="B444" s="849"/>
      <c r="C444" s="849"/>
      <c r="S444" s="849"/>
    </row>
    <row r="445" spans="1:19" s="848" customFormat="1">
      <c r="A445" s="849"/>
      <c r="B445" s="849"/>
      <c r="C445" s="849"/>
      <c r="S445" s="849"/>
    </row>
    <row r="446" spans="1:19" s="848" customFormat="1">
      <c r="A446" s="849"/>
      <c r="B446" s="849"/>
      <c r="C446" s="849"/>
      <c r="S446" s="849"/>
    </row>
    <row r="447" spans="1:19" s="848" customFormat="1">
      <c r="A447" s="849"/>
      <c r="B447" s="849"/>
      <c r="C447" s="849"/>
      <c r="S447" s="849"/>
    </row>
    <row r="448" spans="1:19" s="848" customFormat="1">
      <c r="A448" s="849"/>
      <c r="B448" s="849"/>
      <c r="C448" s="849"/>
      <c r="S448" s="849"/>
    </row>
    <row r="449" spans="1:19" s="848" customFormat="1">
      <c r="A449" s="849"/>
      <c r="B449" s="849"/>
      <c r="C449" s="849"/>
      <c r="S449" s="849"/>
    </row>
    <row r="450" spans="1:19" s="848" customFormat="1">
      <c r="A450" s="849"/>
      <c r="B450" s="849"/>
      <c r="C450" s="849"/>
      <c r="S450" s="849"/>
    </row>
    <row r="451" spans="1:19" s="848" customFormat="1">
      <c r="A451" s="849"/>
      <c r="B451" s="849"/>
      <c r="C451" s="849"/>
      <c r="S451" s="849"/>
    </row>
    <row r="452" spans="1:19" s="848" customFormat="1">
      <c r="A452" s="849"/>
      <c r="B452" s="849"/>
      <c r="C452" s="849"/>
      <c r="S452" s="849"/>
    </row>
    <row r="453" spans="1:19" s="848" customFormat="1">
      <c r="A453" s="849"/>
      <c r="B453" s="849"/>
      <c r="C453" s="849"/>
      <c r="S453" s="849"/>
    </row>
    <row r="454" spans="1:19" s="848" customFormat="1">
      <c r="A454" s="849"/>
      <c r="B454" s="849"/>
      <c r="C454" s="849"/>
      <c r="S454" s="849"/>
    </row>
    <row r="455" spans="1:19" s="848" customFormat="1">
      <c r="A455" s="849"/>
      <c r="B455" s="849"/>
      <c r="C455" s="849"/>
      <c r="S455" s="849"/>
    </row>
    <row r="456" spans="1:19" s="848" customFormat="1">
      <c r="A456" s="849"/>
      <c r="B456" s="849"/>
      <c r="C456" s="849"/>
      <c r="S456" s="849"/>
    </row>
    <row r="457" spans="1:19" s="848" customFormat="1">
      <c r="A457" s="849"/>
      <c r="B457" s="849"/>
      <c r="C457" s="849"/>
      <c r="S457" s="849"/>
    </row>
    <row r="458" spans="1:19" s="848" customFormat="1">
      <c r="A458" s="849"/>
      <c r="B458" s="849"/>
      <c r="C458" s="849"/>
      <c r="S458" s="849"/>
    </row>
    <row r="459" spans="1:19" s="848" customFormat="1">
      <c r="A459" s="849"/>
      <c r="B459" s="849"/>
      <c r="C459" s="849"/>
      <c r="S459" s="849"/>
    </row>
    <row r="460" spans="1:19" s="848" customFormat="1">
      <c r="A460" s="849"/>
      <c r="B460" s="849"/>
      <c r="C460" s="849"/>
      <c r="S460" s="849"/>
    </row>
    <row r="461" spans="1:19" s="848" customFormat="1">
      <c r="A461" s="849"/>
      <c r="B461" s="849"/>
      <c r="C461" s="849"/>
      <c r="S461" s="849"/>
    </row>
    <row r="462" spans="1:19" s="848" customFormat="1">
      <c r="A462" s="849"/>
      <c r="B462" s="849"/>
      <c r="C462" s="849"/>
      <c r="S462" s="849"/>
    </row>
    <row r="463" spans="1:19" s="848" customFormat="1">
      <c r="A463" s="849"/>
      <c r="B463" s="849"/>
      <c r="C463" s="849"/>
      <c r="S463" s="849"/>
    </row>
    <row r="464" spans="1:19" s="848" customFormat="1">
      <c r="A464" s="849"/>
      <c r="B464" s="849"/>
      <c r="C464" s="849"/>
      <c r="S464" s="849"/>
    </row>
    <row r="465" spans="1:19" s="848" customFormat="1">
      <c r="A465" s="849"/>
      <c r="B465" s="849"/>
      <c r="C465" s="849"/>
      <c r="S465" s="849"/>
    </row>
    <row r="466" spans="1:19" s="848" customFormat="1">
      <c r="A466" s="849"/>
      <c r="B466" s="849"/>
      <c r="C466" s="849"/>
      <c r="S466" s="849"/>
    </row>
    <row r="467" spans="1:19" s="848" customFormat="1">
      <c r="A467" s="849"/>
      <c r="B467" s="849"/>
      <c r="C467" s="849"/>
      <c r="S467" s="849"/>
    </row>
    <row r="468" spans="1:19" s="848" customFormat="1">
      <c r="A468" s="849"/>
      <c r="B468" s="849"/>
      <c r="C468" s="849"/>
      <c r="S468" s="849"/>
    </row>
    <row r="469" spans="1:19" s="848" customFormat="1">
      <c r="A469" s="849"/>
      <c r="B469" s="849"/>
      <c r="C469" s="849"/>
      <c r="S469" s="849"/>
    </row>
    <row r="470" spans="1:19" s="848" customFormat="1">
      <c r="A470" s="849"/>
      <c r="B470" s="849"/>
      <c r="C470" s="849"/>
      <c r="S470" s="849"/>
    </row>
    <row r="471" spans="1:19" s="848" customFormat="1">
      <c r="A471" s="849"/>
      <c r="B471" s="849"/>
      <c r="C471" s="849"/>
      <c r="S471" s="849"/>
    </row>
    <row r="472" spans="1:19" s="848" customFormat="1">
      <c r="A472" s="849"/>
      <c r="B472" s="849"/>
      <c r="C472" s="849"/>
      <c r="S472" s="849"/>
    </row>
    <row r="473" spans="1:19" s="848" customFormat="1">
      <c r="A473" s="849"/>
      <c r="B473" s="849"/>
      <c r="C473" s="849"/>
      <c r="S473" s="849"/>
    </row>
    <row r="474" spans="1:19" s="848" customFormat="1">
      <c r="A474" s="849"/>
      <c r="B474" s="849"/>
      <c r="C474" s="849"/>
      <c r="S474" s="849"/>
    </row>
    <row r="475" spans="1:19" s="848" customFormat="1">
      <c r="A475" s="849"/>
      <c r="B475" s="849"/>
      <c r="C475" s="849"/>
      <c r="S475" s="849"/>
    </row>
    <row r="476" spans="1:19" s="848" customFormat="1">
      <c r="A476" s="849"/>
      <c r="B476" s="849"/>
      <c r="C476" s="849"/>
      <c r="S476" s="849"/>
    </row>
    <row r="477" spans="1:19" s="848" customFormat="1">
      <c r="A477" s="849"/>
      <c r="B477" s="849"/>
      <c r="C477" s="849"/>
      <c r="S477" s="849"/>
    </row>
    <row r="478" spans="1:19" s="848" customFormat="1">
      <c r="A478" s="849"/>
      <c r="B478" s="849"/>
      <c r="C478" s="849"/>
      <c r="S478" s="849"/>
    </row>
    <row r="479" spans="1:19" s="848" customFormat="1">
      <c r="A479" s="849"/>
      <c r="B479" s="849"/>
      <c r="C479" s="849"/>
      <c r="S479" s="849"/>
    </row>
    <row r="480" spans="1:19" s="848" customFormat="1">
      <c r="A480" s="849"/>
      <c r="B480" s="849"/>
      <c r="C480" s="849"/>
      <c r="S480" s="849"/>
    </row>
    <row r="481" spans="1:19" s="848" customFormat="1">
      <c r="A481" s="849"/>
      <c r="B481" s="849"/>
      <c r="C481" s="849"/>
      <c r="S481" s="849"/>
    </row>
    <row r="482" spans="1:19" s="848" customFormat="1">
      <c r="A482" s="849"/>
      <c r="B482" s="849"/>
      <c r="C482" s="849"/>
      <c r="S482" s="849"/>
    </row>
    <row r="483" spans="1:19" s="848" customFormat="1">
      <c r="A483" s="849"/>
      <c r="B483" s="849"/>
      <c r="C483" s="849"/>
      <c r="S483" s="849"/>
    </row>
    <row r="484" spans="1:19" s="848" customFormat="1">
      <c r="A484" s="849"/>
      <c r="B484" s="849"/>
      <c r="C484" s="849"/>
      <c r="S484" s="849"/>
    </row>
    <row r="485" spans="1:19" s="848" customFormat="1">
      <c r="A485" s="849"/>
      <c r="B485" s="849"/>
      <c r="C485" s="849"/>
      <c r="S485" s="849"/>
    </row>
    <row r="486" spans="1:19" s="848" customFormat="1">
      <c r="A486" s="849"/>
      <c r="B486" s="849"/>
      <c r="C486" s="849"/>
      <c r="S486" s="849"/>
    </row>
    <row r="487" spans="1:19" s="848" customFormat="1">
      <c r="A487" s="849"/>
      <c r="B487" s="849"/>
      <c r="C487" s="849"/>
      <c r="S487" s="849"/>
    </row>
    <row r="488" spans="1:19" s="848" customFormat="1">
      <c r="A488" s="849"/>
      <c r="B488" s="849"/>
      <c r="C488" s="849"/>
      <c r="S488" s="849"/>
    </row>
    <row r="489" spans="1:19" s="848" customFormat="1">
      <c r="A489" s="849"/>
      <c r="B489" s="849"/>
      <c r="C489" s="849"/>
      <c r="S489" s="849"/>
    </row>
    <row r="490" spans="1:19" s="848" customFormat="1">
      <c r="A490" s="849"/>
      <c r="B490" s="849"/>
      <c r="C490" s="849"/>
      <c r="S490" s="849"/>
    </row>
    <row r="491" spans="1:19" s="848" customFormat="1">
      <c r="A491" s="849"/>
      <c r="B491" s="849"/>
      <c r="C491" s="849"/>
      <c r="S491" s="849"/>
    </row>
    <row r="492" spans="1:19" s="848" customFormat="1">
      <c r="A492" s="849"/>
      <c r="B492" s="849"/>
      <c r="C492" s="849"/>
      <c r="S492" s="849"/>
    </row>
    <row r="493" spans="1:19" s="848" customFormat="1">
      <c r="A493" s="849"/>
      <c r="B493" s="849"/>
      <c r="C493" s="849"/>
      <c r="S493" s="849"/>
    </row>
    <row r="494" spans="1:19" s="848" customFormat="1">
      <c r="A494" s="849"/>
      <c r="B494" s="849"/>
      <c r="C494" s="849"/>
      <c r="S494" s="849"/>
    </row>
    <row r="495" spans="1:19" s="848" customFormat="1">
      <c r="A495" s="849"/>
      <c r="B495" s="849"/>
      <c r="C495" s="849"/>
      <c r="S495" s="849"/>
    </row>
    <row r="496" spans="1:19" s="848" customFormat="1">
      <c r="A496" s="849"/>
      <c r="B496" s="849"/>
      <c r="C496" s="849"/>
      <c r="S496" s="849"/>
    </row>
    <row r="497" spans="1:19" s="848" customFormat="1">
      <c r="A497" s="849"/>
      <c r="B497" s="849"/>
      <c r="C497" s="849"/>
      <c r="S497" s="849"/>
    </row>
    <row r="498" spans="1:19" s="848" customFormat="1">
      <c r="A498" s="849"/>
      <c r="B498" s="849"/>
      <c r="C498" s="849"/>
      <c r="S498" s="849"/>
    </row>
    <row r="499" spans="1:19" s="848" customFormat="1">
      <c r="A499" s="849"/>
      <c r="B499" s="849"/>
      <c r="C499" s="849"/>
      <c r="S499" s="849"/>
    </row>
    <row r="500" spans="1:19" s="848" customFormat="1">
      <c r="A500" s="849"/>
      <c r="B500" s="849"/>
      <c r="C500" s="849"/>
      <c r="S500" s="849"/>
    </row>
    <row r="501" spans="1:19" s="848" customFormat="1">
      <c r="A501" s="849"/>
      <c r="B501" s="849"/>
      <c r="C501" s="849"/>
      <c r="S501" s="849"/>
    </row>
    <row r="502" spans="1:19" s="848" customFormat="1">
      <c r="A502" s="849"/>
      <c r="B502" s="849"/>
      <c r="C502" s="849"/>
      <c r="S502" s="849"/>
    </row>
    <row r="503" spans="1:19" s="848" customFormat="1">
      <c r="A503" s="849"/>
      <c r="B503" s="849"/>
      <c r="C503" s="849"/>
      <c r="S503" s="849"/>
    </row>
    <row r="504" spans="1:19" s="848" customFormat="1">
      <c r="A504" s="849"/>
      <c r="B504" s="849"/>
      <c r="C504" s="849"/>
      <c r="S504" s="849"/>
    </row>
    <row r="505" spans="1:19" s="848" customFormat="1">
      <c r="A505" s="849"/>
      <c r="B505" s="849"/>
      <c r="C505" s="849"/>
      <c r="S505" s="849"/>
    </row>
    <row r="506" spans="1:19" s="848" customFormat="1">
      <c r="A506" s="849"/>
      <c r="B506" s="849"/>
      <c r="C506" s="849"/>
      <c r="S506" s="849"/>
    </row>
    <row r="507" spans="1:19" s="848" customFormat="1">
      <c r="A507" s="849"/>
      <c r="B507" s="849"/>
      <c r="C507" s="849"/>
      <c r="S507" s="849"/>
    </row>
    <row r="508" spans="1:19" s="848" customFormat="1">
      <c r="A508" s="849"/>
      <c r="B508" s="849"/>
      <c r="C508" s="849"/>
      <c r="S508" s="849"/>
    </row>
    <row r="509" spans="1:19" s="848" customFormat="1">
      <c r="A509" s="849"/>
      <c r="B509" s="849"/>
      <c r="C509" s="849"/>
      <c r="S509" s="849"/>
    </row>
    <row r="510" spans="1:19" s="848" customFormat="1">
      <c r="A510" s="849"/>
      <c r="B510" s="849"/>
      <c r="C510" s="849"/>
      <c r="S510" s="849"/>
    </row>
    <row r="511" spans="1:19" s="848" customFormat="1">
      <c r="A511" s="849"/>
      <c r="B511" s="849"/>
      <c r="C511" s="849"/>
      <c r="S511" s="849"/>
    </row>
    <row r="512" spans="1:19" s="848" customFormat="1">
      <c r="A512" s="849"/>
      <c r="B512" s="849"/>
      <c r="C512" s="849"/>
      <c r="S512" s="849"/>
    </row>
    <row r="513" spans="1:19" s="848" customFormat="1">
      <c r="A513" s="849"/>
      <c r="B513" s="849"/>
      <c r="C513" s="849"/>
      <c r="S513" s="849"/>
    </row>
    <row r="514" spans="1:19" s="848" customFormat="1">
      <c r="A514" s="849"/>
      <c r="B514" s="849"/>
      <c r="C514" s="849"/>
      <c r="S514" s="849"/>
    </row>
    <row r="515" spans="1:19" s="848" customFormat="1">
      <c r="A515" s="849"/>
      <c r="B515" s="849"/>
      <c r="C515" s="849"/>
      <c r="S515" s="849"/>
    </row>
    <row r="516" spans="1:19" s="848" customFormat="1">
      <c r="A516" s="849"/>
      <c r="B516" s="849"/>
      <c r="C516" s="849"/>
      <c r="S516" s="849"/>
    </row>
    <row r="517" spans="1:19" s="848" customFormat="1">
      <c r="A517" s="849"/>
      <c r="B517" s="849"/>
      <c r="C517" s="849"/>
      <c r="S517" s="849"/>
    </row>
    <row r="518" spans="1:19" s="848" customFormat="1">
      <c r="A518" s="849"/>
      <c r="B518" s="849"/>
      <c r="C518" s="849"/>
      <c r="S518" s="849"/>
    </row>
    <row r="519" spans="1:19" s="848" customFormat="1">
      <c r="A519" s="849"/>
      <c r="B519" s="849"/>
      <c r="C519" s="849"/>
      <c r="S519" s="849"/>
    </row>
    <row r="520" spans="1:19" s="848" customFormat="1">
      <c r="A520" s="849"/>
      <c r="B520" s="849"/>
      <c r="C520" s="849"/>
      <c r="S520" s="849"/>
    </row>
    <row r="521" spans="1:19" s="848" customFormat="1">
      <c r="A521" s="849"/>
      <c r="B521" s="849"/>
      <c r="C521" s="849"/>
      <c r="S521" s="849"/>
    </row>
    <row r="522" spans="1:19" s="848" customFormat="1">
      <c r="A522" s="849"/>
      <c r="B522" s="849"/>
      <c r="C522" s="849"/>
      <c r="S522" s="849"/>
    </row>
    <row r="523" spans="1:19" s="848" customFormat="1">
      <c r="A523" s="849"/>
      <c r="B523" s="849"/>
      <c r="C523" s="849"/>
      <c r="S523" s="849"/>
    </row>
    <row r="524" spans="1:19" s="848" customFormat="1">
      <c r="A524" s="849"/>
      <c r="B524" s="849"/>
      <c r="C524" s="849"/>
      <c r="S524" s="849"/>
    </row>
    <row r="525" spans="1:19" s="848" customFormat="1">
      <c r="A525" s="849"/>
      <c r="B525" s="849"/>
      <c r="C525" s="849"/>
      <c r="S525" s="849"/>
    </row>
    <row r="526" spans="1:19" s="848" customFormat="1">
      <c r="A526" s="849"/>
      <c r="B526" s="849"/>
      <c r="C526" s="849"/>
      <c r="S526" s="849"/>
    </row>
    <row r="527" spans="1:19" s="848" customFormat="1">
      <c r="A527" s="849"/>
      <c r="B527" s="849"/>
      <c r="C527" s="849"/>
      <c r="S527" s="849"/>
    </row>
    <row r="528" spans="1:19" s="848" customFormat="1">
      <c r="A528" s="849"/>
      <c r="B528" s="849"/>
      <c r="C528" s="849"/>
      <c r="S528" s="849"/>
    </row>
    <row r="529" spans="1:19" s="848" customFormat="1">
      <c r="A529" s="849"/>
      <c r="B529" s="849"/>
      <c r="C529" s="849"/>
      <c r="S529" s="849"/>
    </row>
    <row r="530" spans="1:19" s="848" customFormat="1">
      <c r="A530" s="849"/>
      <c r="B530" s="849"/>
      <c r="C530" s="849"/>
      <c r="S530" s="849"/>
    </row>
    <row r="531" spans="1:19" s="848" customFormat="1">
      <c r="A531" s="849"/>
      <c r="B531" s="849"/>
      <c r="C531" s="849"/>
      <c r="S531" s="849"/>
    </row>
    <row r="532" spans="1:19" s="848" customFormat="1">
      <c r="A532" s="849"/>
      <c r="B532" s="849"/>
      <c r="C532" s="849"/>
      <c r="S532" s="849"/>
    </row>
    <row r="533" spans="1:19" s="848" customFormat="1">
      <c r="A533" s="849"/>
      <c r="B533" s="849"/>
      <c r="C533" s="849"/>
      <c r="S533" s="849"/>
    </row>
    <row r="534" spans="1:19" s="848" customFormat="1">
      <c r="A534" s="849"/>
      <c r="B534" s="849"/>
      <c r="C534" s="849"/>
      <c r="S534" s="849"/>
    </row>
    <row r="535" spans="1:19" s="848" customFormat="1">
      <c r="A535" s="849"/>
      <c r="B535" s="849"/>
      <c r="C535" s="849"/>
      <c r="S535" s="849"/>
    </row>
    <row r="536" spans="1:19" s="848" customFormat="1">
      <c r="A536" s="849"/>
      <c r="B536" s="849"/>
      <c r="C536" s="849"/>
      <c r="S536" s="849"/>
    </row>
    <row r="537" spans="1:19" s="848" customFormat="1">
      <c r="A537" s="849"/>
      <c r="B537" s="849"/>
      <c r="C537" s="849"/>
      <c r="S537" s="849"/>
    </row>
    <row r="538" spans="1:19" s="848" customFormat="1">
      <c r="A538" s="849"/>
      <c r="B538" s="849"/>
      <c r="C538" s="849"/>
      <c r="S538" s="849"/>
    </row>
    <row r="539" spans="1:19" s="848" customFormat="1">
      <c r="A539" s="849"/>
      <c r="B539" s="849"/>
      <c r="C539" s="849"/>
      <c r="S539" s="849"/>
    </row>
    <row r="540" spans="1:19" s="848" customFormat="1">
      <c r="A540" s="849"/>
      <c r="B540" s="849"/>
      <c r="C540" s="849"/>
      <c r="S540" s="849"/>
    </row>
    <row r="541" spans="1:19" s="848" customFormat="1">
      <c r="A541" s="849"/>
      <c r="B541" s="849"/>
      <c r="C541" s="849"/>
      <c r="S541" s="849"/>
    </row>
    <row r="542" spans="1:19" s="848" customFormat="1">
      <c r="A542" s="849"/>
      <c r="B542" s="849"/>
      <c r="C542" s="849"/>
      <c r="S542" s="849"/>
    </row>
    <row r="543" spans="1:19" s="848" customFormat="1">
      <c r="A543" s="849"/>
      <c r="B543" s="849"/>
      <c r="C543" s="849"/>
      <c r="S543" s="849"/>
    </row>
    <row r="544" spans="1:19" s="848" customFormat="1">
      <c r="A544" s="849"/>
      <c r="B544" s="849"/>
      <c r="C544" s="849"/>
      <c r="S544" s="849"/>
    </row>
    <row r="545" spans="1:19" s="848" customFormat="1">
      <c r="A545" s="849"/>
      <c r="B545" s="849"/>
      <c r="C545" s="849"/>
      <c r="S545" s="849"/>
    </row>
    <row r="546" spans="1:19" s="848" customFormat="1">
      <c r="A546" s="849"/>
      <c r="B546" s="849"/>
      <c r="C546" s="849"/>
      <c r="S546" s="849"/>
    </row>
    <row r="547" spans="1:19" s="848" customFormat="1">
      <c r="A547" s="849"/>
      <c r="B547" s="849"/>
      <c r="C547" s="849"/>
      <c r="S547" s="849"/>
    </row>
    <row r="548" spans="1:19" s="848" customFormat="1">
      <c r="A548" s="849"/>
      <c r="B548" s="849"/>
      <c r="C548" s="849"/>
      <c r="S548" s="849"/>
    </row>
    <row r="549" spans="1:19" s="848" customFormat="1">
      <c r="A549" s="849"/>
      <c r="B549" s="849"/>
      <c r="C549" s="849"/>
      <c r="S549" s="849"/>
    </row>
    <row r="550" spans="1:19" s="848" customFormat="1">
      <c r="A550" s="849"/>
      <c r="B550" s="849"/>
      <c r="C550" s="849"/>
      <c r="S550" s="849"/>
    </row>
    <row r="551" spans="1:19" s="848" customFormat="1">
      <c r="A551" s="849"/>
      <c r="B551" s="849"/>
      <c r="C551" s="849"/>
      <c r="S551" s="849"/>
    </row>
    <row r="552" spans="1:19" s="848" customFormat="1">
      <c r="A552" s="849"/>
      <c r="B552" s="849"/>
      <c r="C552" s="849"/>
      <c r="S552" s="849"/>
    </row>
    <row r="553" spans="1:19" s="848" customFormat="1">
      <c r="A553" s="849"/>
      <c r="B553" s="849"/>
      <c r="C553" s="849"/>
      <c r="S553" s="849"/>
    </row>
    <row r="554" spans="1:19" s="848" customFormat="1">
      <c r="A554" s="849"/>
      <c r="B554" s="849"/>
      <c r="C554" s="849"/>
      <c r="S554" s="849"/>
    </row>
    <row r="555" spans="1:19" s="848" customFormat="1">
      <c r="A555" s="849"/>
      <c r="B555" s="849"/>
      <c r="C555" s="849"/>
      <c r="S555" s="849"/>
    </row>
    <row r="556" spans="1:19" s="848" customFormat="1">
      <c r="A556" s="849"/>
      <c r="B556" s="849"/>
      <c r="C556" s="849"/>
      <c r="S556" s="849"/>
    </row>
    <row r="557" spans="1:19" s="848" customFormat="1">
      <c r="A557" s="849"/>
      <c r="B557" s="849"/>
      <c r="C557" s="849"/>
      <c r="S557" s="849"/>
    </row>
    <row r="558" spans="1:19" s="848" customFormat="1">
      <c r="A558" s="849"/>
      <c r="B558" s="849"/>
      <c r="C558" s="849"/>
      <c r="S558" s="849"/>
    </row>
    <row r="559" spans="1:19" s="848" customFormat="1">
      <c r="A559" s="849"/>
      <c r="B559" s="849"/>
      <c r="C559" s="849"/>
      <c r="S559" s="849"/>
    </row>
    <row r="560" spans="1:19" s="848" customFormat="1">
      <c r="A560" s="849"/>
      <c r="B560" s="849"/>
      <c r="C560" s="849"/>
      <c r="S560" s="849"/>
    </row>
    <row r="561" spans="1:19" s="848" customFormat="1">
      <c r="A561" s="849"/>
      <c r="B561" s="849"/>
      <c r="C561" s="849"/>
      <c r="S561" s="849"/>
    </row>
    <row r="562" spans="1:19" s="848" customFormat="1">
      <c r="A562" s="849"/>
      <c r="B562" s="849"/>
      <c r="C562" s="849"/>
      <c r="S562" s="849"/>
    </row>
    <row r="563" spans="1:19" s="848" customFormat="1">
      <c r="A563" s="849"/>
      <c r="B563" s="849"/>
      <c r="C563" s="849"/>
      <c r="S563" s="849"/>
    </row>
    <row r="564" spans="1:19" s="848" customFormat="1">
      <c r="A564" s="849"/>
      <c r="B564" s="849"/>
      <c r="C564" s="849"/>
      <c r="S564" s="849"/>
    </row>
    <row r="565" spans="1:19" s="848" customFormat="1">
      <c r="A565" s="849"/>
      <c r="B565" s="849"/>
      <c r="C565" s="849"/>
      <c r="S565" s="849"/>
    </row>
    <row r="566" spans="1:19" s="848" customFormat="1">
      <c r="A566" s="849"/>
      <c r="B566" s="849"/>
      <c r="C566" s="849"/>
      <c r="S566" s="849"/>
    </row>
    <row r="567" spans="1:19" s="848" customFormat="1">
      <c r="A567" s="849"/>
      <c r="B567" s="849"/>
      <c r="C567" s="849"/>
      <c r="S567" s="849"/>
    </row>
    <row r="568" spans="1:19" s="848" customFormat="1">
      <c r="A568" s="849"/>
      <c r="B568" s="849"/>
      <c r="C568" s="849"/>
      <c r="S568" s="849"/>
    </row>
    <row r="569" spans="1:19" s="848" customFormat="1">
      <c r="A569" s="849"/>
      <c r="B569" s="849"/>
      <c r="C569" s="849"/>
      <c r="S569" s="849"/>
    </row>
    <row r="570" spans="1:19" s="848" customFormat="1">
      <c r="A570" s="849"/>
      <c r="B570" s="849"/>
      <c r="C570" s="849"/>
      <c r="S570" s="849"/>
    </row>
    <row r="571" spans="1:19" s="848" customFormat="1">
      <c r="A571" s="849"/>
      <c r="B571" s="849"/>
      <c r="C571" s="849"/>
      <c r="S571" s="849"/>
    </row>
    <row r="572" spans="1:19" s="848" customFormat="1">
      <c r="A572" s="849"/>
      <c r="B572" s="849"/>
      <c r="C572" s="849"/>
      <c r="S572" s="849"/>
    </row>
    <row r="573" spans="1:19" s="848" customFormat="1">
      <c r="A573" s="849"/>
      <c r="B573" s="849"/>
      <c r="C573" s="849"/>
      <c r="S573" s="849"/>
    </row>
    <row r="574" spans="1:19" s="848" customFormat="1">
      <c r="A574" s="849"/>
      <c r="B574" s="849"/>
      <c r="C574" s="849"/>
      <c r="S574" s="849"/>
    </row>
    <row r="575" spans="1:19" s="848" customFormat="1">
      <c r="A575" s="849"/>
      <c r="B575" s="849"/>
      <c r="C575" s="849"/>
      <c r="S575" s="849"/>
    </row>
    <row r="576" spans="1:19" s="848" customFormat="1">
      <c r="A576" s="849"/>
      <c r="B576" s="849"/>
      <c r="C576" s="849"/>
      <c r="S576" s="849"/>
    </row>
    <row r="577" spans="1:19" s="848" customFormat="1">
      <c r="A577" s="849"/>
      <c r="B577" s="849"/>
      <c r="C577" s="849"/>
      <c r="S577" s="849"/>
    </row>
    <row r="578" spans="1:19" s="848" customFormat="1">
      <c r="A578" s="849"/>
      <c r="B578" s="849"/>
      <c r="C578" s="849"/>
      <c r="S578" s="849"/>
    </row>
    <row r="579" spans="1:19" s="848" customFormat="1">
      <c r="A579" s="849"/>
      <c r="B579" s="849"/>
      <c r="C579" s="849"/>
      <c r="S579" s="849"/>
    </row>
    <row r="580" spans="1:19" s="848" customFormat="1">
      <c r="A580" s="849"/>
      <c r="B580" s="849"/>
      <c r="C580" s="849"/>
      <c r="S580" s="849"/>
    </row>
    <row r="581" spans="1:19" s="848" customFormat="1">
      <c r="A581" s="849"/>
      <c r="B581" s="849"/>
      <c r="C581" s="849"/>
      <c r="S581" s="849"/>
    </row>
    <row r="582" spans="1:19" s="848" customFormat="1">
      <c r="A582" s="849"/>
      <c r="B582" s="849"/>
      <c r="C582" s="849"/>
      <c r="S582" s="849"/>
    </row>
    <row r="583" spans="1:19" s="848" customFormat="1">
      <c r="A583" s="849"/>
      <c r="B583" s="849"/>
      <c r="C583" s="849"/>
      <c r="S583" s="849"/>
    </row>
    <row r="584" spans="1:19" s="848" customFormat="1">
      <c r="A584" s="849"/>
      <c r="B584" s="849"/>
      <c r="C584" s="849"/>
      <c r="S584" s="849"/>
    </row>
    <row r="585" spans="1:19" s="848" customFormat="1">
      <c r="A585" s="849"/>
      <c r="B585" s="849"/>
      <c r="C585" s="849"/>
      <c r="S585" s="849"/>
    </row>
    <row r="586" spans="1:19" s="848" customFormat="1">
      <c r="A586" s="849"/>
      <c r="B586" s="849"/>
      <c r="C586" s="849"/>
      <c r="S586" s="849"/>
    </row>
    <row r="587" spans="1:19" s="848" customFormat="1">
      <c r="A587" s="849"/>
      <c r="B587" s="849"/>
      <c r="C587" s="849"/>
      <c r="S587" s="849"/>
    </row>
    <row r="588" spans="1:19" s="848" customFormat="1">
      <c r="A588" s="849"/>
      <c r="B588" s="849"/>
      <c r="C588" s="849"/>
      <c r="S588" s="849"/>
    </row>
    <row r="589" spans="1:19" s="848" customFormat="1">
      <c r="A589" s="849"/>
      <c r="B589" s="849"/>
      <c r="C589" s="849"/>
      <c r="S589" s="849"/>
    </row>
    <row r="590" spans="1:19" s="848" customFormat="1">
      <c r="A590" s="849"/>
      <c r="B590" s="849"/>
      <c r="C590" s="849"/>
      <c r="S590" s="849"/>
    </row>
    <row r="591" spans="1:19" s="848" customFormat="1">
      <c r="A591" s="849"/>
      <c r="B591" s="849"/>
      <c r="C591" s="849"/>
      <c r="S591" s="849"/>
    </row>
    <row r="592" spans="1:19" s="848" customFormat="1">
      <c r="A592" s="849"/>
      <c r="B592" s="849"/>
      <c r="C592" s="849"/>
      <c r="S592" s="849"/>
    </row>
    <row r="593" spans="1:19" s="848" customFormat="1">
      <c r="A593" s="849"/>
      <c r="B593" s="849"/>
      <c r="C593" s="849"/>
      <c r="S593" s="849"/>
    </row>
    <row r="594" spans="1:19" s="848" customFormat="1">
      <c r="A594" s="849"/>
      <c r="B594" s="849"/>
      <c r="C594" s="849"/>
      <c r="S594" s="849"/>
    </row>
    <row r="595" spans="1:19" s="848" customFormat="1">
      <c r="A595" s="849"/>
      <c r="B595" s="849"/>
      <c r="C595" s="849"/>
      <c r="S595" s="849"/>
    </row>
    <row r="596" spans="1:19" s="848" customFormat="1">
      <c r="A596" s="849"/>
      <c r="B596" s="849"/>
      <c r="C596" s="849"/>
      <c r="S596" s="849"/>
    </row>
    <row r="597" spans="1:19" s="848" customFormat="1">
      <c r="A597" s="849"/>
      <c r="B597" s="849"/>
      <c r="C597" s="849"/>
      <c r="S597" s="849"/>
    </row>
    <row r="598" spans="1:19" s="848" customFormat="1">
      <c r="A598" s="849"/>
      <c r="B598" s="849"/>
      <c r="C598" s="849"/>
      <c r="S598" s="849"/>
    </row>
    <row r="599" spans="1:19" s="848" customFormat="1">
      <c r="A599" s="849"/>
      <c r="B599" s="849"/>
      <c r="C599" s="849"/>
      <c r="S599" s="849"/>
    </row>
    <row r="600" spans="1:19" s="848" customFormat="1">
      <c r="A600" s="849"/>
      <c r="B600" s="849"/>
      <c r="C600" s="849"/>
      <c r="S600" s="849"/>
    </row>
    <row r="601" spans="1:19" s="848" customFormat="1">
      <c r="A601" s="849"/>
      <c r="B601" s="849"/>
      <c r="C601" s="849"/>
      <c r="S601" s="849"/>
    </row>
    <row r="602" spans="1:19" s="848" customFormat="1">
      <c r="A602" s="849"/>
      <c r="B602" s="849"/>
      <c r="C602" s="849"/>
      <c r="S602" s="849"/>
    </row>
    <row r="603" spans="1:19" s="848" customFormat="1">
      <c r="A603" s="849"/>
      <c r="B603" s="849"/>
      <c r="C603" s="849"/>
      <c r="S603" s="849"/>
    </row>
    <row r="604" spans="1:19" s="848" customFormat="1">
      <c r="A604" s="849"/>
      <c r="B604" s="849"/>
      <c r="C604" s="849"/>
      <c r="S604" s="849"/>
    </row>
    <row r="605" spans="1:19" s="848" customFormat="1">
      <c r="A605" s="849"/>
      <c r="B605" s="849"/>
      <c r="C605" s="849"/>
      <c r="S605" s="849"/>
    </row>
    <row r="606" spans="1:19" s="848" customFormat="1">
      <c r="A606" s="849"/>
      <c r="B606" s="849"/>
      <c r="C606" s="849"/>
      <c r="S606" s="849"/>
    </row>
    <row r="607" spans="1:19" s="848" customFormat="1">
      <c r="A607" s="849"/>
      <c r="B607" s="849"/>
      <c r="C607" s="849"/>
      <c r="S607" s="849"/>
    </row>
    <row r="608" spans="1:19" s="848" customFormat="1">
      <c r="A608" s="849"/>
      <c r="B608" s="849"/>
      <c r="C608" s="849"/>
      <c r="S608" s="849"/>
    </row>
    <row r="609" spans="1:19" s="848" customFormat="1">
      <c r="A609" s="849"/>
      <c r="B609" s="849"/>
      <c r="C609" s="849"/>
      <c r="S609" s="849"/>
    </row>
    <row r="610" spans="1:19" s="848" customFormat="1">
      <c r="A610" s="849"/>
      <c r="B610" s="849"/>
      <c r="C610" s="849"/>
      <c r="S610" s="849"/>
    </row>
    <row r="611" spans="1:19" s="848" customFormat="1">
      <c r="A611" s="849"/>
      <c r="B611" s="849"/>
      <c r="C611" s="849"/>
      <c r="S611" s="849"/>
    </row>
    <row r="612" spans="1:19" s="848" customFormat="1">
      <c r="A612" s="849"/>
      <c r="B612" s="849"/>
      <c r="C612" s="849"/>
      <c r="S612" s="849"/>
    </row>
    <row r="613" spans="1:19" s="848" customFormat="1">
      <c r="A613" s="849"/>
      <c r="B613" s="849"/>
      <c r="C613" s="849"/>
      <c r="S613" s="849"/>
    </row>
    <row r="614" spans="1:19" s="848" customFormat="1">
      <c r="A614" s="849"/>
      <c r="B614" s="849"/>
      <c r="C614" s="849"/>
      <c r="S614" s="849"/>
    </row>
    <row r="615" spans="1:19" s="848" customFormat="1">
      <c r="A615" s="849"/>
      <c r="B615" s="849"/>
      <c r="C615" s="849"/>
      <c r="S615" s="849"/>
    </row>
    <row r="616" spans="1:19" s="848" customFormat="1">
      <c r="A616" s="849"/>
      <c r="B616" s="849"/>
      <c r="C616" s="849"/>
      <c r="S616" s="849"/>
    </row>
    <row r="617" spans="1:19" s="848" customFormat="1">
      <c r="A617" s="849"/>
      <c r="B617" s="849"/>
      <c r="C617" s="849"/>
      <c r="S617" s="849"/>
    </row>
    <row r="618" spans="1:19" s="848" customFormat="1">
      <c r="A618" s="849"/>
      <c r="B618" s="849"/>
      <c r="C618" s="849"/>
      <c r="S618" s="849"/>
    </row>
    <row r="619" spans="1:19" s="848" customFormat="1">
      <c r="A619" s="849"/>
      <c r="B619" s="849"/>
      <c r="C619" s="849"/>
      <c r="S619" s="849"/>
    </row>
    <row r="620" spans="1:19" s="848" customFormat="1">
      <c r="A620" s="849"/>
      <c r="B620" s="849"/>
      <c r="C620" s="849"/>
      <c r="S620" s="849"/>
    </row>
    <row r="621" spans="1:19" s="848" customFormat="1">
      <c r="A621" s="849"/>
      <c r="B621" s="849"/>
      <c r="C621" s="849"/>
      <c r="S621" s="849"/>
    </row>
    <row r="622" spans="1:19" s="848" customFormat="1">
      <c r="A622" s="849"/>
      <c r="B622" s="849"/>
      <c r="C622" s="849"/>
      <c r="S622" s="849"/>
    </row>
    <row r="623" spans="1:19" s="848" customFormat="1">
      <c r="A623" s="849"/>
      <c r="B623" s="849"/>
      <c r="C623" s="849"/>
      <c r="S623" s="849"/>
    </row>
    <row r="624" spans="1:19" s="848" customFormat="1">
      <c r="A624" s="849"/>
      <c r="B624" s="849"/>
      <c r="C624" s="849"/>
      <c r="S624" s="849"/>
    </row>
    <row r="625" spans="1:19" s="848" customFormat="1">
      <c r="A625" s="849"/>
      <c r="B625" s="849"/>
      <c r="C625" s="849"/>
      <c r="S625" s="849"/>
    </row>
    <row r="626" spans="1:19" s="848" customFormat="1">
      <c r="A626" s="849"/>
      <c r="B626" s="849"/>
      <c r="C626" s="849"/>
      <c r="S626" s="849"/>
    </row>
    <row r="627" spans="1:19" s="848" customFormat="1">
      <c r="A627" s="849"/>
      <c r="B627" s="849"/>
      <c r="C627" s="849"/>
      <c r="S627" s="849"/>
    </row>
    <row r="628" spans="1:19" s="848" customFormat="1">
      <c r="A628" s="849"/>
      <c r="B628" s="849"/>
      <c r="C628" s="849"/>
      <c r="S628" s="849"/>
    </row>
    <row r="629" spans="1:19" s="848" customFormat="1">
      <c r="A629" s="849"/>
      <c r="B629" s="849"/>
      <c r="C629" s="849"/>
      <c r="S629" s="849"/>
    </row>
    <row r="630" spans="1:19" s="848" customFormat="1">
      <c r="A630" s="849"/>
      <c r="B630" s="849"/>
      <c r="C630" s="849"/>
      <c r="S630" s="849"/>
    </row>
    <row r="631" spans="1:19" s="848" customFormat="1">
      <c r="A631" s="849"/>
      <c r="B631" s="849"/>
      <c r="C631" s="849"/>
      <c r="S631" s="849"/>
    </row>
    <row r="632" spans="1:19" s="848" customFormat="1">
      <c r="A632" s="849"/>
      <c r="B632" s="849"/>
      <c r="C632" s="849"/>
      <c r="S632" s="849"/>
    </row>
    <row r="633" spans="1:19" s="848" customFormat="1">
      <c r="A633" s="849"/>
      <c r="B633" s="849"/>
      <c r="C633" s="849"/>
      <c r="S633" s="849"/>
    </row>
    <row r="634" spans="1:19" s="848" customFormat="1">
      <c r="A634" s="849"/>
      <c r="B634" s="849"/>
      <c r="C634" s="849"/>
      <c r="S634" s="849"/>
    </row>
    <row r="635" spans="1:19" s="848" customFormat="1">
      <c r="A635" s="849"/>
      <c r="B635" s="849"/>
      <c r="C635" s="849"/>
      <c r="S635" s="849"/>
    </row>
    <row r="636" spans="1:19" s="848" customFormat="1">
      <c r="A636" s="849"/>
      <c r="B636" s="849"/>
      <c r="C636" s="849"/>
      <c r="S636" s="849"/>
    </row>
    <row r="637" spans="1:19" s="848" customFormat="1">
      <c r="A637" s="849"/>
      <c r="B637" s="849"/>
      <c r="C637" s="849"/>
      <c r="S637" s="849"/>
    </row>
    <row r="638" spans="1:19" s="848" customFormat="1">
      <c r="A638" s="849"/>
      <c r="B638" s="849"/>
      <c r="C638" s="849"/>
      <c r="S638" s="849"/>
    </row>
    <row r="639" spans="1:19" s="848" customFormat="1">
      <c r="A639" s="849"/>
      <c r="B639" s="849"/>
      <c r="C639" s="849"/>
      <c r="S639" s="849"/>
    </row>
    <row r="640" spans="1:19" s="848" customFormat="1">
      <c r="A640" s="849"/>
      <c r="B640" s="849"/>
      <c r="C640" s="849"/>
      <c r="S640" s="849"/>
    </row>
    <row r="641" spans="1:19" s="848" customFormat="1">
      <c r="A641" s="849"/>
      <c r="B641" s="849"/>
      <c r="C641" s="849"/>
      <c r="S641" s="849"/>
    </row>
    <row r="642" spans="1:19" s="848" customFormat="1">
      <c r="A642" s="849"/>
      <c r="B642" s="849"/>
      <c r="C642" s="849"/>
      <c r="S642" s="849"/>
    </row>
    <row r="643" spans="1:19" s="848" customFormat="1">
      <c r="A643" s="849"/>
      <c r="B643" s="849"/>
      <c r="C643" s="849"/>
      <c r="S643" s="849"/>
    </row>
    <row r="644" spans="1:19" s="848" customFormat="1">
      <c r="A644" s="849"/>
      <c r="B644" s="849"/>
      <c r="C644" s="849"/>
      <c r="S644" s="849"/>
    </row>
    <row r="645" spans="1:19" s="848" customFormat="1">
      <c r="A645" s="849"/>
      <c r="B645" s="849"/>
      <c r="C645" s="849"/>
      <c r="S645" s="849"/>
    </row>
    <row r="646" spans="1:19" s="848" customFormat="1">
      <c r="A646" s="849"/>
      <c r="B646" s="849"/>
      <c r="C646" s="849"/>
      <c r="S646" s="849"/>
    </row>
    <row r="647" spans="1:19" s="848" customFormat="1">
      <c r="A647" s="849"/>
      <c r="B647" s="849"/>
      <c r="C647" s="849"/>
      <c r="S647" s="849"/>
    </row>
    <row r="648" spans="1:19" s="848" customFormat="1">
      <c r="A648" s="849"/>
      <c r="B648" s="849"/>
      <c r="C648" s="849"/>
      <c r="S648" s="849"/>
    </row>
    <row r="649" spans="1:19" s="848" customFormat="1">
      <c r="A649" s="849"/>
      <c r="B649" s="849"/>
      <c r="C649" s="849"/>
      <c r="S649" s="849"/>
    </row>
    <row r="650" spans="1:19" s="848" customFormat="1">
      <c r="A650" s="849"/>
      <c r="B650" s="849"/>
      <c r="C650" s="849"/>
      <c r="S650" s="849"/>
    </row>
    <row r="651" spans="1:19" s="848" customFormat="1">
      <c r="A651" s="849"/>
      <c r="B651" s="849"/>
      <c r="C651" s="849"/>
      <c r="S651" s="849"/>
    </row>
    <row r="652" spans="1:19" s="848" customFormat="1">
      <c r="A652" s="849"/>
      <c r="B652" s="849"/>
      <c r="C652" s="849"/>
      <c r="S652" s="849"/>
    </row>
    <row r="653" spans="1:19" s="848" customFormat="1">
      <c r="A653" s="849"/>
      <c r="B653" s="849"/>
      <c r="C653" s="849"/>
      <c r="S653" s="849"/>
    </row>
    <row r="654" spans="1:19" s="848" customFormat="1">
      <c r="A654" s="849"/>
      <c r="B654" s="849"/>
      <c r="C654" s="849"/>
      <c r="S654" s="849"/>
    </row>
    <row r="655" spans="1:19" s="848" customFormat="1">
      <c r="A655" s="849"/>
      <c r="B655" s="849"/>
      <c r="C655" s="849"/>
      <c r="S655" s="849"/>
    </row>
    <row r="656" spans="1:19" s="848" customFormat="1">
      <c r="A656" s="849"/>
      <c r="B656" s="849"/>
      <c r="C656" s="849"/>
      <c r="S656" s="849"/>
    </row>
    <row r="657" spans="1:19" s="848" customFormat="1">
      <c r="A657" s="849"/>
      <c r="B657" s="849"/>
      <c r="C657" s="849"/>
      <c r="S657" s="849"/>
    </row>
    <row r="658" spans="1:19" s="848" customFormat="1">
      <c r="A658" s="849"/>
      <c r="B658" s="849"/>
      <c r="C658" s="849"/>
      <c r="S658" s="849"/>
    </row>
    <row r="659" spans="1:19" s="848" customFormat="1">
      <c r="A659" s="849"/>
      <c r="B659" s="849"/>
      <c r="C659" s="849"/>
      <c r="S659" s="849"/>
    </row>
    <row r="660" spans="1:19" s="848" customFormat="1">
      <c r="A660" s="849"/>
      <c r="B660" s="849"/>
      <c r="C660" s="849"/>
      <c r="S660" s="849"/>
    </row>
    <row r="661" spans="1:19" s="848" customFormat="1">
      <c r="A661" s="849"/>
      <c r="B661" s="849"/>
      <c r="C661" s="849"/>
      <c r="S661" s="849"/>
    </row>
    <row r="662" spans="1:19" s="848" customFormat="1">
      <c r="A662" s="849"/>
      <c r="B662" s="849"/>
      <c r="C662" s="849"/>
      <c r="S662" s="849"/>
    </row>
    <row r="663" spans="1:19" s="848" customFormat="1">
      <c r="A663" s="849"/>
      <c r="B663" s="849"/>
      <c r="C663" s="849"/>
      <c r="S663" s="849"/>
    </row>
    <row r="664" spans="1:19" s="848" customFormat="1">
      <c r="A664" s="849"/>
      <c r="B664" s="849"/>
      <c r="C664" s="849"/>
      <c r="S664" s="849"/>
    </row>
    <row r="665" spans="1:19" s="848" customFormat="1">
      <c r="A665" s="849"/>
      <c r="B665" s="849"/>
      <c r="C665" s="849"/>
      <c r="S665" s="849"/>
    </row>
    <row r="666" spans="1:19" s="848" customFormat="1">
      <c r="A666" s="849"/>
      <c r="B666" s="849"/>
      <c r="C666" s="849"/>
      <c r="S666" s="849"/>
    </row>
    <row r="667" spans="1:19" s="848" customFormat="1">
      <c r="A667" s="849"/>
      <c r="B667" s="849"/>
      <c r="C667" s="849"/>
      <c r="S667" s="849"/>
    </row>
    <row r="668" spans="1:19" s="848" customFormat="1">
      <c r="A668" s="849"/>
      <c r="B668" s="849"/>
      <c r="C668" s="849"/>
      <c r="S668" s="849"/>
    </row>
    <row r="669" spans="1:19" s="848" customFormat="1">
      <c r="A669" s="849"/>
      <c r="B669" s="849"/>
      <c r="C669" s="849"/>
      <c r="S669" s="849"/>
    </row>
    <row r="670" spans="1:19" s="848" customFormat="1">
      <c r="A670" s="849"/>
      <c r="B670" s="849"/>
      <c r="C670" s="849"/>
      <c r="S670" s="849"/>
    </row>
    <row r="671" spans="1:19" s="848" customFormat="1">
      <c r="A671" s="849"/>
      <c r="B671" s="849"/>
      <c r="C671" s="849"/>
      <c r="S671" s="849"/>
    </row>
    <row r="672" spans="1:19" s="848" customFormat="1">
      <c r="A672" s="849"/>
      <c r="B672" s="849"/>
      <c r="C672" s="849"/>
      <c r="S672" s="849"/>
    </row>
    <row r="673" spans="1:19" s="848" customFormat="1">
      <c r="A673" s="849"/>
      <c r="B673" s="849"/>
      <c r="C673" s="849"/>
      <c r="S673" s="849"/>
    </row>
    <row r="674" spans="1:19" s="848" customFormat="1">
      <c r="A674" s="849"/>
      <c r="B674" s="849"/>
      <c r="C674" s="849"/>
      <c r="S674" s="849"/>
    </row>
    <row r="675" spans="1:19" s="848" customFormat="1">
      <c r="A675" s="849"/>
      <c r="B675" s="849"/>
      <c r="C675" s="849"/>
      <c r="S675" s="849"/>
    </row>
    <row r="676" spans="1:19" s="848" customFormat="1">
      <c r="A676" s="849"/>
      <c r="B676" s="849"/>
      <c r="C676" s="849"/>
      <c r="S676" s="849"/>
    </row>
    <row r="677" spans="1:19" s="848" customFormat="1">
      <c r="A677" s="849"/>
      <c r="B677" s="849"/>
      <c r="C677" s="849"/>
      <c r="S677" s="849"/>
    </row>
    <row r="678" spans="1:19" s="848" customFormat="1">
      <c r="A678" s="849"/>
      <c r="B678" s="849"/>
      <c r="C678" s="849"/>
      <c r="S678" s="849"/>
    </row>
    <row r="679" spans="1:19" s="848" customFormat="1">
      <c r="A679" s="849"/>
      <c r="B679" s="849"/>
      <c r="C679" s="849"/>
      <c r="S679" s="849"/>
    </row>
    <row r="680" spans="1:19" s="848" customFormat="1">
      <c r="A680" s="849"/>
      <c r="B680" s="849"/>
      <c r="C680" s="849"/>
      <c r="S680" s="849"/>
    </row>
    <row r="681" spans="1:19" s="848" customFormat="1">
      <c r="A681" s="849"/>
      <c r="B681" s="849"/>
      <c r="C681" s="849"/>
      <c r="S681" s="849"/>
    </row>
    <row r="682" spans="1:19" s="848" customFormat="1">
      <c r="A682" s="849"/>
      <c r="B682" s="849"/>
      <c r="C682" s="849"/>
      <c r="S682" s="849"/>
    </row>
    <row r="683" spans="1:19" s="848" customFormat="1">
      <c r="A683" s="849"/>
      <c r="B683" s="849"/>
      <c r="C683" s="849"/>
      <c r="S683" s="849"/>
    </row>
    <row r="684" spans="1:19" s="848" customFormat="1">
      <c r="A684" s="849"/>
      <c r="B684" s="849"/>
      <c r="C684" s="849"/>
      <c r="S684" s="849"/>
    </row>
    <row r="685" spans="1:19" s="848" customFormat="1">
      <c r="A685" s="849"/>
      <c r="B685" s="849"/>
      <c r="C685" s="849"/>
      <c r="S685" s="849"/>
    </row>
    <row r="686" spans="1:19" s="848" customFormat="1">
      <c r="A686" s="849"/>
      <c r="B686" s="849"/>
      <c r="C686" s="849"/>
      <c r="S686" s="849"/>
    </row>
    <row r="687" spans="1:19" s="848" customFormat="1">
      <c r="A687" s="849"/>
      <c r="B687" s="849"/>
      <c r="C687" s="849"/>
      <c r="S687" s="849"/>
    </row>
    <row r="688" spans="1:19" s="848" customFormat="1">
      <c r="A688" s="849"/>
      <c r="B688" s="849"/>
      <c r="C688" s="849"/>
      <c r="S688" s="849"/>
    </row>
    <row r="689" spans="1:19" s="848" customFormat="1">
      <c r="A689" s="849"/>
      <c r="B689" s="849"/>
      <c r="C689" s="849"/>
      <c r="S689" s="849"/>
    </row>
    <row r="690" spans="1:19" s="848" customFormat="1">
      <c r="A690" s="849"/>
      <c r="B690" s="849"/>
      <c r="C690" s="849"/>
      <c r="S690" s="849"/>
    </row>
    <row r="691" spans="1:19" s="848" customFormat="1">
      <c r="A691" s="849"/>
      <c r="B691" s="849"/>
      <c r="C691" s="849"/>
      <c r="S691" s="849"/>
    </row>
    <row r="692" spans="1:19" s="848" customFormat="1">
      <c r="A692" s="849"/>
      <c r="B692" s="849"/>
      <c r="C692" s="849"/>
      <c r="S692" s="849"/>
    </row>
    <row r="693" spans="1:19" s="848" customFormat="1">
      <c r="A693" s="849"/>
      <c r="B693" s="849"/>
      <c r="C693" s="849"/>
      <c r="S693" s="849"/>
    </row>
    <row r="694" spans="1:19" s="848" customFormat="1">
      <c r="A694" s="849"/>
      <c r="B694" s="849"/>
      <c r="C694" s="849"/>
      <c r="S694" s="849"/>
    </row>
    <row r="695" spans="1:19" s="848" customFormat="1">
      <c r="A695" s="849"/>
      <c r="B695" s="849"/>
      <c r="C695" s="849"/>
      <c r="S695" s="849"/>
    </row>
    <row r="696" spans="1:19" s="848" customFormat="1">
      <c r="A696" s="849"/>
      <c r="B696" s="849"/>
      <c r="C696" s="849"/>
      <c r="S696" s="849"/>
    </row>
    <row r="697" spans="1:19" s="848" customFormat="1">
      <c r="A697" s="849"/>
      <c r="B697" s="849"/>
      <c r="C697" s="849"/>
      <c r="S697" s="849"/>
    </row>
    <row r="698" spans="1:19" s="848" customFormat="1">
      <c r="A698" s="849"/>
      <c r="B698" s="849"/>
      <c r="C698" s="849"/>
      <c r="S698" s="849"/>
    </row>
    <row r="699" spans="1:19" s="848" customFormat="1">
      <c r="A699" s="849"/>
      <c r="B699" s="849"/>
      <c r="C699" s="849"/>
      <c r="S699" s="849"/>
    </row>
    <row r="700" spans="1:19" s="848" customFormat="1">
      <c r="A700" s="849"/>
      <c r="B700" s="849"/>
      <c r="C700" s="849"/>
      <c r="S700" s="849"/>
    </row>
    <row r="701" spans="1:19" s="848" customFormat="1">
      <c r="A701" s="849"/>
      <c r="B701" s="849"/>
      <c r="C701" s="849"/>
      <c r="S701" s="849"/>
    </row>
    <row r="702" spans="1:19" s="848" customFormat="1">
      <c r="A702" s="849"/>
      <c r="B702" s="849"/>
      <c r="C702" s="849"/>
      <c r="S702" s="849"/>
    </row>
    <row r="703" spans="1:19" s="848" customFormat="1">
      <c r="A703" s="849"/>
      <c r="B703" s="849"/>
      <c r="C703" s="849"/>
      <c r="S703" s="849"/>
    </row>
    <row r="704" spans="1:19" s="848" customFormat="1">
      <c r="A704" s="849"/>
      <c r="B704" s="849"/>
      <c r="C704" s="849"/>
      <c r="S704" s="849"/>
    </row>
    <row r="705" spans="1:19" s="848" customFormat="1">
      <c r="A705" s="849"/>
      <c r="B705" s="849"/>
      <c r="C705" s="849"/>
      <c r="S705" s="849"/>
    </row>
    <row r="706" spans="1:19" s="848" customFormat="1">
      <c r="A706" s="849"/>
      <c r="B706" s="849"/>
      <c r="C706" s="849"/>
      <c r="S706" s="849"/>
    </row>
    <row r="707" spans="1:19" s="848" customFormat="1">
      <c r="A707" s="849"/>
      <c r="B707" s="849"/>
      <c r="C707" s="849"/>
      <c r="S707" s="849"/>
    </row>
    <row r="708" spans="1:19" s="848" customFormat="1">
      <c r="A708" s="849"/>
      <c r="B708" s="849"/>
      <c r="C708" s="849"/>
      <c r="S708" s="849"/>
    </row>
    <row r="709" spans="1:19" s="848" customFormat="1">
      <c r="A709" s="849"/>
      <c r="B709" s="849"/>
      <c r="C709" s="849"/>
      <c r="S709" s="849"/>
    </row>
    <row r="710" spans="1:19" s="848" customFormat="1">
      <c r="A710" s="849"/>
      <c r="B710" s="849"/>
      <c r="C710" s="849"/>
      <c r="S710" s="849"/>
    </row>
    <row r="711" spans="1:19" s="848" customFormat="1">
      <c r="A711" s="849"/>
      <c r="B711" s="849"/>
      <c r="C711" s="849"/>
      <c r="S711" s="849"/>
    </row>
    <row r="712" spans="1:19" s="848" customFormat="1">
      <c r="A712" s="849"/>
      <c r="B712" s="849"/>
      <c r="C712" s="849"/>
      <c r="S712" s="849"/>
    </row>
    <row r="713" spans="1:19" s="848" customFormat="1">
      <c r="A713" s="849"/>
      <c r="B713" s="849"/>
      <c r="C713" s="849"/>
      <c r="S713" s="849"/>
    </row>
    <row r="714" spans="1:19" s="848" customFormat="1">
      <c r="A714" s="849"/>
      <c r="B714" s="849"/>
      <c r="C714" s="849"/>
      <c r="S714" s="849"/>
    </row>
    <row r="715" spans="1:19" s="848" customFormat="1">
      <c r="A715" s="849"/>
      <c r="B715" s="849"/>
      <c r="C715" s="849"/>
      <c r="S715" s="849"/>
    </row>
    <row r="716" spans="1:19" s="848" customFormat="1">
      <c r="A716" s="849"/>
      <c r="B716" s="849"/>
      <c r="C716" s="849"/>
      <c r="S716" s="849"/>
    </row>
    <row r="717" spans="1:19" s="848" customFormat="1">
      <c r="A717" s="849"/>
      <c r="B717" s="849"/>
      <c r="C717" s="849"/>
      <c r="S717" s="849"/>
    </row>
    <row r="718" spans="1:19" s="848" customFormat="1">
      <c r="A718" s="849"/>
      <c r="B718" s="849"/>
      <c r="C718" s="849"/>
      <c r="S718" s="849"/>
    </row>
    <row r="719" spans="1:19" s="848" customFormat="1">
      <c r="A719" s="849"/>
      <c r="B719" s="849"/>
      <c r="C719" s="849"/>
      <c r="S719" s="849"/>
    </row>
    <row r="720" spans="1:19" s="848" customFormat="1">
      <c r="A720" s="849"/>
      <c r="B720" s="849"/>
      <c r="C720" s="849"/>
      <c r="S720" s="849"/>
    </row>
    <row r="721" spans="1:19" s="848" customFormat="1">
      <c r="A721" s="849"/>
      <c r="B721" s="849"/>
      <c r="C721" s="849"/>
      <c r="S721" s="849"/>
    </row>
    <row r="722" spans="1:19" s="848" customFormat="1">
      <c r="A722" s="849"/>
      <c r="B722" s="849"/>
      <c r="C722" s="849"/>
      <c r="S722" s="849"/>
    </row>
    <row r="723" spans="1:19" s="848" customFormat="1">
      <c r="A723" s="849"/>
      <c r="B723" s="849"/>
      <c r="C723" s="849"/>
      <c r="S723" s="849"/>
    </row>
    <row r="724" spans="1:19" s="848" customFormat="1">
      <c r="A724" s="849"/>
      <c r="B724" s="849"/>
      <c r="C724" s="849"/>
      <c r="S724" s="849"/>
    </row>
    <row r="725" spans="1:19" s="848" customFormat="1">
      <c r="A725" s="849"/>
      <c r="B725" s="849"/>
      <c r="C725" s="849"/>
      <c r="S725" s="849"/>
    </row>
    <row r="726" spans="1:19" s="848" customFormat="1">
      <c r="A726" s="849"/>
      <c r="B726" s="849"/>
      <c r="C726" s="849"/>
      <c r="S726" s="849"/>
    </row>
    <row r="727" spans="1:19" s="848" customFormat="1">
      <c r="A727" s="849"/>
      <c r="B727" s="849"/>
      <c r="C727" s="849"/>
      <c r="S727" s="849"/>
    </row>
    <row r="728" spans="1:19" s="848" customFormat="1">
      <c r="A728" s="849"/>
      <c r="B728" s="849"/>
      <c r="C728" s="849"/>
      <c r="S728" s="849"/>
    </row>
    <row r="729" spans="1:19" s="848" customFormat="1">
      <c r="A729" s="849"/>
      <c r="B729" s="849"/>
      <c r="C729" s="849"/>
      <c r="S729" s="849"/>
    </row>
    <row r="730" spans="1:19" s="848" customFormat="1">
      <c r="A730" s="849"/>
      <c r="B730" s="849"/>
      <c r="C730" s="849"/>
      <c r="S730" s="849"/>
    </row>
    <row r="731" spans="1:19" s="848" customFormat="1">
      <c r="A731" s="849"/>
      <c r="B731" s="849"/>
      <c r="C731" s="849"/>
      <c r="S731" s="849"/>
    </row>
    <row r="732" spans="1:19" s="848" customFormat="1">
      <c r="A732" s="849"/>
      <c r="B732" s="849"/>
      <c r="C732" s="849"/>
      <c r="S732" s="849"/>
    </row>
    <row r="733" spans="1:19" s="848" customFormat="1">
      <c r="A733" s="849"/>
      <c r="B733" s="849"/>
      <c r="C733" s="849"/>
      <c r="S733" s="849"/>
    </row>
    <row r="734" spans="1:19" s="848" customFormat="1">
      <c r="A734" s="849"/>
      <c r="B734" s="849"/>
      <c r="C734" s="849"/>
      <c r="S734" s="849"/>
    </row>
    <row r="735" spans="1:19" s="848" customFormat="1">
      <c r="A735" s="849"/>
      <c r="B735" s="849"/>
      <c r="C735" s="849"/>
      <c r="S735" s="849"/>
    </row>
    <row r="736" spans="1:19" s="848" customFormat="1">
      <c r="A736" s="849"/>
      <c r="B736" s="849"/>
      <c r="C736" s="849"/>
      <c r="S736" s="849"/>
    </row>
    <row r="737" spans="1:19" s="848" customFormat="1">
      <c r="A737" s="849"/>
      <c r="B737" s="849"/>
      <c r="C737" s="849"/>
      <c r="S737" s="849"/>
    </row>
    <row r="738" spans="1:19" s="848" customFormat="1">
      <c r="A738" s="849"/>
      <c r="B738" s="849"/>
      <c r="C738" s="849"/>
      <c r="S738" s="849"/>
    </row>
    <row r="739" spans="1:19" s="848" customFormat="1">
      <c r="A739" s="849"/>
      <c r="B739" s="849"/>
      <c r="C739" s="849"/>
      <c r="S739" s="849"/>
    </row>
    <row r="740" spans="1:19" s="848" customFormat="1">
      <c r="A740" s="849"/>
      <c r="B740" s="849"/>
      <c r="C740" s="849"/>
      <c r="S740" s="849"/>
    </row>
    <row r="741" spans="1:19" s="848" customFormat="1">
      <c r="A741" s="849"/>
      <c r="B741" s="849"/>
      <c r="C741" s="849"/>
      <c r="S741" s="849"/>
    </row>
    <row r="742" spans="1:19" s="848" customFormat="1">
      <c r="A742" s="849"/>
      <c r="B742" s="849"/>
      <c r="C742" s="849"/>
      <c r="S742" s="849"/>
    </row>
    <row r="743" spans="1:19" s="848" customFormat="1">
      <c r="A743" s="849"/>
      <c r="B743" s="849"/>
      <c r="C743" s="849"/>
      <c r="S743" s="849"/>
    </row>
    <row r="744" spans="1:19" s="848" customFormat="1">
      <c r="A744" s="849"/>
      <c r="B744" s="849"/>
      <c r="C744" s="849"/>
      <c r="S744" s="849"/>
    </row>
    <row r="745" spans="1:19" s="848" customFormat="1">
      <c r="A745" s="849"/>
      <c r="B745" s="849"/>
      <c r="C745" s="849"/>
      <c r="S745" s="849"/>
    </row>
    <row r="746" spans="1:19" s="848" customFormat="1">
      <c r="A746" s="849"/>
      <c r="B746" s="849"/>
      <c r="C746" s="849"/>
      <c r="S746" s="849"/>
    </row>
    <row r="747" spans="1:19" s="848" customFormat="1">
      <c r="A747" s="849"/>
      <c r="B747" s="849"/>
      <c r="C747" s="849"/>
      <c r="S747" s="849"/>
    </row>
    <row r="748" spans="1:19" s="848" customFormat="1">
      <c r="A748" s="849"/>
      <c r="B748" s="849"/>
      <c r="C748" s="849"/>
      <c r="S748" s="849"/>
    </row>
    <row r="749" spans="1:19" s="848" customFormat="1">
      <c r="A749" s="849"/>
      <c r="B749" s="849"/>
      <c r="C749" s="849"/>
      <c r="S749" s="849"/>
    </row>
    <row r="750" spans="1:19" s="848" customFormat="1">
      <c r="A750" s="849"/>
      <c r="B750" s="849"/>
      <c r="C750" s="849"/>
      <c r="S750" s="849"/>
    </row>
    <row r="751" spans="1:19" s="848" customFormat="1">
      <c r="A751" s="849"/>
      <c r="B751" s="849"/>
      <c r="C751" s="849"/>
      <c r="S751" s="849"/>
    </row>
    <row r="752" spans="1:19" s="848" customFormat="1">
      <c r="A752" s="849"/>
      <c r="B752" s="849"/>
      <c r="C752" s="849"/>
      <c r="S752" s="849"/>
    </row>
    <row r="753" spans="1:19" s="848" customFormat="1">
      <c r="A753" s="849"/>
      <c r="B753" s="849"/>
      <c r="C753" s="849"/>
      <c r="S753" s="849"/>
    </row>
    <row r="754" spans="1:19" s="848" customFormat="1">
      <c r="A754" s="849"/>
      <c r="B754" s="849"/>
      <c r="C754" s="849"/>
      <c r="S754" s="849"/>
    </row>
    <row r="755" spans="1:19" s="848" customFormat="1">
      <c r="A755" s="849"/>
      <c r="B755" s="849"/>
      <c r="C755" s="849"/>
      <c r="S755" s="849"/>
    </row>
    <row r="756" spans="1:19" s="848" customFormat="1">
      <c r="A756" s="849"/>
      <c r="B756" s="849"/>
      <c r="C756" s="849"/>
      <c r="S756" s="849"/>
    </row>
    <row r="757" spans="1:19" s="848" customFormat="1">
      <c r="A757" s="849"/>
      <c r="B757" s="849"/>
      <c r="C757" s="849"/>
      <c r="S757" s="849"/>
    </row>
    <row r="758" spans="1:19" s="848" customFormat="1">
      <c r="A758" s="849"/>
      <c r="B758" s="849"/>
      <c r="C758" s="849"/>
      <c r="S758" s="849"/>
    </row>
    <row r="759" spans="1:19" s="848" customFormat="1">
      <c r="A759" s="849"/>
      <c r="B759" s="849"/>
      <c r="C759" s="849"/>
      <c r="S759" s="849"/>
    </row>
    <row r="760" spans="1:19" s="848" customFormat="1">
      <c r="A760" s="849"/>
      <c r="B760" s="849"/>
      <c r="C760" s="849"/>
      <c r="S760" s="849"/>
    </row>
    <row r="761" spans="1:19" s="848" customFormat="1">
      <c r="A761" s="849"/>
      <c r="B761" s="849"/>
      <c r="C761" s="849"/>
      <c r="S761" s="849"/>
    </row>
    <row r="762" spans="1:19" s="848" customFormat="1">
      <c r="A762" s="849"/>
      <c r="B762" s="849"/>
      <c r="C762" s="849"/>
      <c r="D762" s="424"/>
      <c r="E762" s="424"/>
      <c r="G762" s="424"/>
      <c r="H762" s="424"/>
      <c r="I762" s="424"/>
      <c r="J762" s="424"/>
      <c r="K762" s="424"/>
      <c r="L762" s="816"/>
      <c r="S762" s="849"/>
    </row>
    <row r="763" spans="1:19" s="848" customFormat="1">
      <c r="A763" s="849"/>
      <c r="B763" s="849"/>
      <c r="C763" s="849"/>
      <c r="D763" s="424"/>
      <c r="E763" s="424"/>
      <c r="G763" s="424"/>
      <c r="H763" s="424"/>
      <c r="I763" s="424"/>
      <c r="J763" s="424"/>
      <c r="K763" s="424"/>
      <c r="L763" s="816"/>
      <c r="S763" s="849"/>
    </row>
    <row r="764" spans="1:19" s="848" customFormat="1">
      <c r="A764" s="849"/>
      <c r="B764" s="849"/>
      <c r="C764" s="849"/>
      <c r="D764" s="424"/>
      <c r="E764" s="424"/>
      <c r="G764" s="424"/>
      <c r="H764" s="424"/>
      <c r="I764" s="424"/>
      <c r="J764" s="424"/>
      <c r="K764" s="424"/>
      <c r="L764" s="816"/>
      <c r="S764" s="849"/>
    </row>
    <row r="765" spans="1:19" s="848" customFormat="1">
      <c r="A765" s="849"/>
      <c r="B765" s="849"/>
      <c r="C765" s="849"/>
      <c r="D765" s="424"/>
      <c r="E765" s="424"/>
      <c r="G765" s="424"/>
      <c r="H765" s="424"/>
      <c r="I765" s="424"/>
      <c r="J765" s="424"/>
      <c r="K765" s="424"/>
      <c r="L765" s="816"/>
      <c r="S765" s="849"/>
    </row>
    <row r="766" spans="1:19" s="848" customFormat="1">
      <c r="A766" s="849"/>
      <c r="B766" s="849"/>
      <c r="C766" s="849"/>
      <c r="D766" s="424"/>
      <c r="E766" s="424"/>
      <c r="F766" s="424"/>
      <c r="G766" s="424"/>
      <c r="H766" s="424"/>
      <c r="I766" s="424"/>
      <c r="J766" s="424"/>
      <c r="K766" s="424"/>
      <c r="L766" s="816"/>
      <c r="S766" s="849"/>
    </row>
    <row r="767" spans="1:19" s="848" customFormat="1">
      <c r="A767" s="849"/>
      <c r="B767" s="849"/>
      <c r="C767" s="849"/>
      <c r="D767" s="424"/>
      <c r="E767" s="424"/>
      <c r="F767" s="424"/>
      <c r="G767" s="424"/>
      <c r="H767" s="424"/>
      <c r="I767" s="424"/>
      <c r="J767" s="424"/>
      <c r="K767" s="424"/>
      <c r="L767" s="816"/>
      <c r="S767" s="849"/>
    </row>
    <row r="768" spans="1:19" s="848" customFormat="1">
      <c r="A768" s="849"/>
      <c r="B768" s="849"/>
      <c r="C768" s="849"/>
      <c r="D768" s="424"/>
      <c r="E768" s="424"/>
      <c r="F768" s="424"/>
      <c r="G768" s="424"/>
      <c r="H768" s="424"/>
      <c r="I768" s="424"/>
      <c r="J768" s="424"/>
      <c r="K768" s="424"/>
      <c r="L768" s="816"/>
      <c r="S768" s="849"/>
    </row>
    <row r="769" spans="22:26">
      <c r="V769" s="848"/>
      <c r="W769" s="848"/>
      <c r="X769" s="848"/>
      <c r="Y769" s="848"/>
      <c r="Z769" s="848"/>
    </row>
    <row r="770" spans="22:26">
      <c r="V770" s="848"/>
      <c r="W770" s="848"/>
      <c r="X770" s="848"/>
      <c r="Y770" s="848"/>
      <c r="Z770" s="848"/>
    </row>
    <row r="771" spans="22:26">
      <c r="V771" s="848"/>
      <c r="Z771" s="848"/>
    </row>
  </sheetData>
  <mergeCells count="2">
    <mergeCell ref="H5:L5"/>
    <mergeCell ref="B8:C8"/>
  </mergeCells>
  <hyperlinks>
    <hyperlink ref="N1" location="Index!A1" display="Return to Index" xr:uid="{00000000-0004-0000-0E00-000000000000}"/>
  </hyperlinks>
  <printOptions horizontalCentered="1"/>
  <pageMargins left="0.25" right="0.25" top="0.5" bottom="0.5" header="0.5" footer="0.5"/>
  <pageSetup scale="46" fitToHeight="0" orientation="landscape" horizontalDpi="1200" verticalDpi="1200" r:id="rId1"/>
  <headerFooter alignWithMargins="0">
    <oddFooter>&amp;L&amp;8Planning &amp; Accountability&amp;R&amp;8&amp;D</oddFooter>
  </headerFooter>
  <rowBreaks count="1" manualBreakCount="1">
    <brk id="24" max="12"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indexed="41"/>
  </sheetPr>
  <dimension ref="A1:W781"/>
  <sheetViews>
    <sheetView showGridLines="0" zoomScale="85" zoomScaleNormal="85" workbookViewId="0">
      <pane ySplit="10" topLeftCell="A11" activePane="bottomLeft" state="frozen"/>
      <selection activeCell="C82" sqref="C82"/>
      <selection pane="bottomLeft" activeCell="J39" sqref="J39"/>
    </sheetView>
  </sheetViews>
  <sheetFormatPr defaultColWidth="9.109375" defaultRowHeight="13.2"/>
  <cols>
    <col min="1" max="1" width="7.33203125" style="8" customWidth="1"/>
    <col min="2" max="2" width="2.6640625" style="8" customWidth="1"/>
    <col min="3" max="3" width="5.33203125" style="8" customWidth="1"/>
    <col min="4" max="4" width="35.88671875" style="4" customWidth="1"/>
    <col min="5" max="5" width="10.33203125" style="4" customWidth="1"/>
    <col min="6" max="6" width="9.109375" style="4"/>
    <col min="7" max="7" width="13.5546875" style="4" customWidth="1"/>
    <col min="8" max="9" width="16.44140625" style="38" customWidth="1"/>
    <col min="10" max="10" width="15.5546875" style="38" customWidth="1"/>
    <col min="11" max="11" width="16.44140625" style="38" customWidth="1"/>
    <col min="12" max="12" width="17.33203125" style="38" customWidth="1"/>
    <col min="13" max="13" width="16.44140625" style="38" customWidth="1"/>
    <col min="14" max="14" width="17.88671875" style="38" customWidth="1"/>
    <col min="15" max="15" width="16.44140625" style="38" customWidth="1"/>
    <col min="16" max="16" width="16.5546875" style="38" customWidth="1"/>
    <col min="17" max="17" width="15.109375" style="4" customWidth="1"/>
    <col min="18" max="18" width="7.33203125" style="4" customWidth="1"/>
    <col min="19" max="19" width="7.6640625" style="4" customWidth="1"/>
    <col min="20" max="20" width="4" style="4" customWidth="1"/>
    <col min="21" max="21" width="19.44140625" style="4" customWidth="1"/>
    <col min="22" max="22" width="16.5546875" style="4" customWidth="1"/>
    <col min="23" max="23" width="26.88671875" style="4" customWidth="1"/>
    <col min="24" max="16384" width="9.109375" style="4"/>
  </cols>
  <sheetData>
    <row r="1" spans="1:23" ht="13.8" thickBot="1">
      <c r="G1" s="16" t="s">
        <v>1308</v>
      </c>
      <c r="H1" s="15"/>
      <c r="I1" s="15"/>
      <c r="J1" s="15"/>
      <c r="K1" s="15"/>
      <c r="L1" s="15"/>
      <c r="M1" s="15"/>
      <c r="N1" s="15"/>
      <c r="O1" s="15"/>
      <c r="P1" s="270" t="s">
        <v>1079</v>
      </c>
    </row>
    <row r="2" spans="1:23">
      <c r="G2" s="16"/>
      <c r="H2" s="15"/>
      <c r="I2" s="15"/>
      <c r="J2" s="15"/>
      <c r="K2" s="15"/>
      <c r="L2" s="15"/>
      <c r="M2" s="15"/>
      <c r="N2" s="15"/>
      <c r="O2" s="15"/>
      <c r="P2" s="15"/>
    </row>
    <row r="3" spans="1:23">
      <c r="A3" s="98"/>
      <c r="G3" s="16" t="s">
        <v>1565</v>
      </c>
      <c r="H3" s="15"/>
      <c r="I3" s="15"/>
      <c r="J3" s="15"/>
      <c r="K3" s="15"/>
      <c r="L3" s="15"/>
      <c r="M3" s="15"/>
      <c r="N3" s="15"/>
      <c r="O3" s="15"/>
      <c r="P3" s="15"/>
    </row>
    <row r="4" spans="1:23">
      <c r="H4" s="15"/>
      <c r="I4" s="15"/>
      <c r="J4" s="15"/>
      <c r="K4" s="15"/>
      <c r="L4" s="15"/>
      <c r="M4" s="15"/>
      <c r="N4" s="15"/>
      <c r="O4" s="15"/>
      <c r="P4" s="15"/>
    </row>
    <row r="5" spans="1:23">
      <c r="A5" s="1139"/>
      <c r="B5" s="1140"/>
      <c r="C5" s="1141"/>
      <c r="F5" s="8" t="s">
        <v>1092</v>
      </c>
      <c r="G5" s="8"/>
      <c r="H5" s="15"/>
      <c r="I5" s="15"/>
      <c r="J5" s="15"/>
      <c r="K5" s="15"/>
      <c r="L5" s="305"/>
      <c r="M5" s="15"/>
      <c r="N5" s="15"/>
      <c r="O5" s="15"/>
      <c r="P5" s="15"/>
    </row>
    <row r="6" spans="1:23">
      <c r="E6" s="8">
        <v>2020</v>
      </c>
      <c r="F6" s="8" t="s">
        <v>1093</v>
      </c>
      <c r="H6" s="15"/>
      <c r="I6" s="15"/>
      <c r="J6" s="15"/>
      <c r="K6" s="15"/>
      <c r="L6" s="15"/>
      <c r="M6" s="15"/>
      <c r="N6" s="15"/>
      <c r="O6" s="15"/>
      <c r="P6" s="15"/>
    </row>
    <row r="7" spans="1:23">
      <c r="F7" s="8" t="s">
        <v>1094</v>
      </c>
      <c r="H7" s="15"/>
      <c r="I7" s="15"/>
      <c r="J7" s="15"/>
      <c r="K7" s="15"/>
      <c r="L7" s="15"/>
      <c r="M7" s="15"/>
      <c r="N7" s="15"/>
      <c r="O7" s="15"/>
      <c r="P7" s="15"/>
      <c r="U7" s="1136" t="s">
        <v>645</v>
      </c>
      <c r="V7" s="1137"/>
      <c r="W7" s="1138"/>
    </row>
    <row r="8" spans="1:23" s="21" customFormat="1" ht="48.75" customHeight="1" thickBot="1">
      <c r="A8" s="241" t="s">
        <v>1031</v>
      </c>
      <c r="B8" s="1142"/>
      <c r="C8" s="1142"/>
      <c r="D8" s="14" t="s">
        <v>219</v>
      </c>
      <c r="E8" s="14" t="s">
        <v>1095</v>
      </c>
      <c r="F8" s="14" t="s">
        <v>102</v>
      </c>
      <c r="G8" s="245" t="s">
        <v>1100</v>
      </c>
      <c r="H8" s="271" t="s">
        <v>83</v>
      </c>
      <c r="I8" s="271" t="s">
        <v>83</v>
      </c>
      <c r="J8" s="271" t="s">
        <v>1245</v>
      </c>
      <c r="K8" s="271" t="s">
        <v>1245</v>
      </c>
      <c r="L8" s="271" t="s">
        <v>1153</v>
      </c>
      <c r="M8" s="271" t="s">
        <v>1153</v>
      </c>
      <c r="N8" s="271" t="s">
        <v>1247</v>
      </c>
      <c r="O8" s="271" t="s">
        <v>1247</v>
      </c>
      <c r="P8" s="271"/>
      <c r="Q8" s="245"/>
      <c r="R8" s="245"/>
      <c r="S8" s="245"/>
      <c r="T8" s="272"/>
      <c r="U8" s="16" t="s">
        <v>221</v>
      </c>
      <c r="V8" s="41" t="s">
        <v>618</v>
      </c>
      <c r="W8" s="16" t="s">
        <v>619</v>
      </c>
    </row>
    <row r="9" spans="1:23" s="5" customFormat="1" ht="18.75" customHeight="1">
      <c r="A9" s="273"/>
      <c r="B9" s="274"/>
      <c r="C9" s="274"/>
      <c r="D9" s="275"/>
      <c r="E9" s="274" t="s">
        <v>1101</v>
      </c>
      <c r="F9" s="274" t="s">
        <v>1102</v>
      </c>
      <c r="G9" s="278"/>
      <c r="H9" s="277" t="s">
        <v>1246</v>
      </c>
      <c r="I9" s="277" t="s">
        <v>122</v>
      </c>
      <c r="J9" s="276" t="s">
        <v>1246</v>
      </c>
      <c r="K9" s="277" t="s">
        <v>122</v>
      </c>
      <c r="L9" s="276" t="s">
        <v>1246</v>
      </c>
      <c r="M9" s="277" t="s">
        <v>122</v>
      </c>
      <c r="N9" s="276" t="s">
        <v>1246</v>
      </c>
      <c r="O9" s="277" t="s">
        <v>122</v>
      </c>
      <c r="P9" s="277"/>
      <c r="Q9" s="279"/>
      <c r="R9" s="279"/>
      <c r="S9" s="279"/>
      <c r="U9" s="6"/>
      <c r="V9" s="6"/>
      <c r="W9" s="6"/>
    </row>
    <row r="10" spans="1:23" ht="18" customHeight="1">
      <c r="A10" s="4"/>
      <c r="D10" s="280"/>
      <c r="E10" s="299" t="s">
        <v>1109</v>
      </c>
      <c r="F10" s="8" t="s">
        <v>1024</v>
      </c>
      <c r="G10" s="281" t="s">
        <v>1111</v>
      </c>
      <c r="H10" s="302"/>
      <c r="I10" s="302"/>
      <c r="J10" s="300"/>
      <c r="K10" s="302"/>
      <c r="L10" s="303"/>
      <c r="M10" s="302"/>
      <c r="N10" s="300"/>
      <c r="O10" s="301"/>
      <c r="P10" s="302"/>
      <c r="Q10" s="304"/>
      <c r="R10" s="304"/>
      <c r="S10" s="304"/>
      <c r="U10" s="39"/>
      <c r="V10" s="39"/>
      <c r="W10" s="39"/>
    </row>
    <row r="11" spans="1:23">
      <c r="A11" s="8">
        <v>490</v>
      </c>
      <c r="C11" s="4"/>
      <c r="D11" s="189" t="s">
        <v>94</v>
      </c>
      <c r="E11" s="22">
        <f t="shared" ref="E11:E17" si="0">$E$6</f>
        <v>2020</v>
      </c>
      <c r="F11" s="309">
        <v>36273</v>
      </c>
      <c r="G11" s="311">
        <f>'LIT Sum'!$C$6</f>
        <v>2971.26</v>
      </c>
      <c r="H11" s="312">
        <f>'LIT Sum'!$F$32</f>
        <v>4034188</v>
      </c>
      <c r="I11" s="312">
        <f t="shared" ref="I11:I17" si="1">ROUND(H11/$G11,0)</f>
        <v>1358</v>
      </c>
      <c r="J11" s="313">
        <f>'LIT Sum'!$F$33</f>
        <v>46225499</v>
      </c>
      <c r="K11" s="312">
        <f t="shared" ref="K11:K17" si="2">ROUND(J11/$G11,0)</f>
        <v>15558</v>
      </c>
      <c r="L11" s="317">
        <f>'LIT Sum'!$G$14</f>
        <v>2553130</v>
      </c>
      <c r="M11" s="312">
        <f t="shared" ref="M11:M17" si="3">ROUND(L11/$G11,0)</f>
        <v>859</v>
      </c>
      <c r="N11" s="312">
        <f>'LIT Sum'!$F$53*-1</f>
        <v>1294750</v>
      </c>
      <c r="O11" s="312">
        <f t="shared" ref="O11:O17" si="4">ROUND(N11/$G11,0)</f>
        <v>436</v>
      </c>
      <c r="P11" s="306"/>
      <c r="Q11" s="283"/>
      <c r="R11" s="283"/>
      <c r="S11" s="283"/>
      <c r="U11" s="211" t="str">
        <f>'LIT FGD'!$O$92</f>
        <v>Alicia Placette</v>
      </c>
      <c r="V11" s="211" t="str">
        <f>'LIT FGD'!$Q$92</f>
        <v>409.839.2025</v>
      </c>
      <c r="W11" s="211" t="str">
        <f>'LIT FGD'!$T$92</f>
        <v>aaplacette@lit.edu</v>
      </c>
    </row>
    <row r="12" spans="1:23">
      <c r="A12" s="8">
        <v>500</v>
      </c>
      <c r="C12" s="4"/>
      <c r="D12" s="189" t="s">
        <v>96</v>
      </c>
      <c r="E12" s="22">
        <f t="shared" si="0"/>
        <v>2020</v>
      </c>
      <c r="F12" s="309">
        <v>23582</v>
      </c>
      <c r="G12" s="311">
        <f>'LSCO Sum'!$C$6</f>
        <v>1526.43</v>
      </c>
      <c r="H12" s="312">
        <f>'LSCO Sum'!$F$32</f>
        <v>2756298</v>
      </c>
      <c r="I12" s="312">
        <f t="shared" si="1"/>
        <v>1806</v>
      </c>
      <c r="J12" s="313">
        <f>'LSCO Sum'!$F$33</f>
        <v>33994324</v>
      </c>
      <c r="K12" s="312">
        <f t="shared" si="2"/>
        <v>22270</v>
      </c>
      <c r="L12" s="317">
        <f>'LSCO Sum'!$G$14</f>
        <v>1488396</v>
      </c>
      <c r="M12" s="312">
        <f t="shared" si="3"/>
        <v>975</v>
      </c>
      <c r="N12" s="312">
        <f>'LSCO Sum'!$F$53*-1</f>
        <v>1460424</v>
      </c>
      <c r="O12" s="312">
        <f t="shared" si="4"/>
        <v>957</v>
      </c>
      <c r="P12" s="306"/>
      <c r="Q12" s="283"/>
      <c r="R12" s="283"/>
      <c r="S12" s="283"/>
      <c r="U12" s="211" t="str">
        <f>'LSCO FGD'!$O$92</f>
        <v>Jamie Oltz</v>
      </c>
      <c r="V12" s="211" t="str">
        <f>'LSCO FGD'!$Q$92</f>
        <v>409-882-3356</v>
      </c>
      <c r="W12" s="211" t="str">
        <f>'LSCO FGD'!$T$92</f>
        <v>Jamie.Oltz@lsco.edu</v>
      </c>
    </row>
    <row r="13" spans="1:23">
      <c r="A13" s="8">
        <v>510</v>
      </c>
      <c r="C13" s="4"/>
      <c r="D13" s="189" t="s">
        <v>109</v>
      </c>
      <c r="E13" s="22">
        <f t="shared" si="0"/>
        <v>2020</v>
      </c>
      <c r="F13" s="309">
        <v>23485</v>
      </c>
      <c r="G13" s="311">
        <f>'LSCPA Sum'!$C$6</f>
        <v>1628.81</v>
      </c>
      <c r="H13" s="312">
        <f>'LSCPA Sum'!$F$32</f>
        <v>3782022</v>
      </c>
      <c r="I13" s="312">
        <f t="shared" si="1"/>
        <v>2322</v>
      </c>
      <c r="J13" s="313">
        <f>'LSCPA Sum'!$F$33</f>
        <v>40998894</v>
      </c>
      <c r="K13" s="312">
        <f t="shared" si="2"/>
        <v>25171</v>
      </c>
      <c r="L13" s="317">
        <f>'LSCPA Sum'!$G$14</f>
        <v>2217102</v>
      </c>
      <c r="M13" s="312">
        <f t="shared" si="3"/>
        <v>1361</v>
      </c>
      <c r="N13" s="312">
        <f>'LSCPA Sum'!$F$53*-1</f>
        <v>1217750</v>
      </c>
      <c r="O13" s="312">
        <f t="shared" si="4"/>
        <v>748</v>
      </c>
      <c r="P13" s="306"/>
      <c r="Q13" s="283"/>
      <c r="R13" s="283"/>
      <c r="S13" s="283"/>
      <c r="U13" s="211" t="str">
        <f>'LSCPA FGD'!$O$92</f>
        <v>Shelley Cowart</v>
      </c>
      <c r="V13" s="211" t="str">
        <f>'LSCPA FGD'!$Q$92</f>
        <v>(409)984-6137</v>
      </c>
      <c r="W13" s="211" t="str">
        <f>'LSCPA FGD'!$T$92</f>
        <v>cowartsr@lamarpa.edu</v>
      </c>
    </row>
    <row r="14" spans="1:23" ht="13.5" customHeight="1">
      <c r="A14" s="8">
        <v>520</v>
      </c>
      <c r="C14" s="4"/>
      <c r="D14" s="189" t="s">
        <v>1146</v>
      </c>
      <c r="E14" s="22">
        <f t="shared" si="0"/>
        <v>2020</v>
      </c>
      <c r="F14" s="309">
        <v>9225</v>
      </c>
      <c r="G14" s="311">
        <f>'TSTCH Sum'!$C$6</f>
        <v>2227.89</v>
      </c>
      <c r="H14" s="312">
        <f>'TSTCH Sum'!$F$32</f>
        <v>2795901</v>
      </c>
      <c r="I14" s="312">
        <f t="shared" si="1"/>
        <v>1255</v>
      </c>
      <c r="J14" s="313">
        <f>'TSTCH Sum'!$F$33</f>
        <v>51857198</v>
      </c>
      <c r="K14" s="312">
        <f t="shared" si="2"/>
        <v>23276</v>
      </c>
      <c r="L14" s="317">
        <f>'TSTCH Sum'!$G$14</f>
        <v>2268221</v>
      </c>
      <c r="M14" s="312">
        <f t="shared" si="3"/>
        <v>1018</v>
      </c>
      <c r="N14" s="312">
        <f>'TSTCH Sum'!$F$53*-1</f>
        <v>387504</v>
      </c>
      <c r="O14" s="312">
        <f t="shared" si="4"/>
        <v>174</v>
      </c>
      <c r="P14" s="306"/>
      <c r="Q14" s="283"/>
      <c r="R14" s="283"/>
      <c r="S14" s="283"/>
      <c r="U14" s="211" t="str">
        <f>'TSTCH FGD'!$O$92</f>
        <v>Anju Motwani</v>
      </c>
      <c r="V14" s="211" t="str">
        <f>'TSTCH FGD'!$Q$92</f>
        <v>352-871-1084</v>
      </c>
      <c r="W14" s="211" t="str">
        <f>'TSTCH FGD'!$T$92</f>
        <v>anju.motwani@tstc.edu</v>
      </c>
    </row>
    <row r="15" spans="1:23">
      <c r="A15" s="8">
        <v>530</v>
      </c>
      <c r="C15" s="4"/>
      <c r="D15" s="189" t="s">
        <v>1301</v>
      </c>
      <c r="E15" s="22">
        <f t="shared" si="0"/>
        <v>2020</v>
      </c>
      <c r="F15" s="309">
        <v>9932</v>
      </c>
      <c r="G15" s="311">
        <f>'TSTCWT Sum'!$C$6</f>
        <v>755.61</v>
      </c>
      <c r="H15" s="312">
        <f>'TSTCWT Sum'!$F$32</f>
        <v>1314293</v>
      </c>
      <c r="I15" s="312">
        <f t="shared" si="1"/>
        <v>1739</v>
      </c>
      <c r="J15" s="313">
        <f>'TSTCWT Sum'!$F$33</f>
        <v>29156233</v>
      </c>
      <c r="K15" s="312">
        <f t="shared" si="2"/>
        <v>38586</v>
      </c>
      <c r="L15" s="317">
        <f>'TSTCWT Sum'!$G$14</f>
        <v>970665</v>
      </c>
      <c r="M15" s="312">
        <f t="shared" si="3"/>
        <v>1285</v>
      </c>
      <c r="N15" s="312">
        <f>'TSTCWT Sum'!$F$53*-1</f>
        <v>403159</v>
      </c>
      <c r="O15" s="312">
        <f t="shared" si="4"/>
        <v>534</v>
      </c>
      <c r="P15" s="306"/>
      <c r="Q15" s="283"/>
      <c r="R15" s="283"/>
      <c r="S15" s="283"/>
      <c r="U15" s="211" t="str">
        <f>'TSTCWT FGD'!$O$92</f>
        <v>Anju Motwani</v>
      </c>
      <c r="V15" s="211" t="str">
        <f>'TSTCWT FGD'!$Q$92</f>
        <v>352-871-1084</v>
      </c>
      <c r="W15" s="211" t="str">
        <f>'TSTCWT FGD'!$T$92</f>
        <v>anju.motwani@tstc.edu</v>
      </c>
    </row>
    <row r="16" spans="1:23">
      <c r="A16" s="8">
        <v>540</v>
      </c>
      <c r="C16" s="4"/>
      <c r="D16" s="189" t="s">
        <v>1147</v>
      </c>
      <c r="E16" s="22">
        <f t="shared" si="0"/>
        <v>2020</v>
      </c>
      <c r="F16" s="309">
        <v>33965</v>
      </c>
      <c r="G16" s="311">
        <f>'TSTCM Sum'!$C$6</f>
        <v>449.61</v>
      </c>
      <c r="H16" s="312">
        <f>'TSTCM Sum'!$F$32</f>
        <v>239572</v>
      </c>
      <c r="I16" s="312">
        <f t="shared" si="1"/>
        <v>533</v>
      </c>
      <c r="J16" s="313">
        <f>'TSTCM Sum'!$F$33</f>
        <v>12534069</v>
      </c>
      <c r="K16" s="312">
        <f t="shared" si="2"/>
        <v>27878</v>
      </c>
      <c r="L16" s="317">
        <f>'TSTCM Sum'!$G$14</f>
        <v>357565</v>
      </c>
      <c r="M16" s="312">
        <f t="shared" si="3"/>
        <v>795</v>
      </c>
      <c r="N16" s="312">
        <f>'TSTCM Sum'!$F$53*-1</f>
        <v>51466</v>
      </c>
      <c r="O16" s="312">
        <f t="shared" si="4"/>
        <v>114</v>
      </c>
      <c r="P16" s="306"/>
      <c r="Q16" s="283"/>
      <c r="R16" s="283"/>
      <c r="S16" s="283"/>
      <c r="U16" s="211" t="str">
        <f>'TSTCM FGD'!$O$92</f>
        <v>Anju Motwani</v>
      </c>
      <c r="V16" s="211" t="str">
        <f>'TSTCM FGD'!$Q$92</f>
        <v>352-871-1084</v>
      </c>
      <c r="W16" s="211" t="str">
        <f>'TSTCM FGD'!$T$92</f>
        <v>anju.motwani@tstc.edu</v>
      </c>
    </row>
    <row r="17" spans="1:23">
      <c r="A17" s="8">
        <v>550</v>
      </c>
      <c r="C17" s="4"/>
      <c r="D17" s="191" t="s">
        <v>1148</v>
      </c>
      <c r="E17" s="22">
        <f t="shared" si="0"/>
        <v>2020</v>
      </c>
      <c r="F17" s="308">
        <v>3634</v>
      </c>
      <c r="G17" s="311">
        <f>'TSTCW Sum'!$C$6</f>
        <v>3962.03</v>
      </c>
      <c r="H17" s="312">
        <f>'TSTCW Sum'!$F$32</f>
        <v>3688605</v>
      </c>
      <c r="I17" s="312">
        <f t="shared" si="1"/>
        <v>931</v>
      </c>
      <c r="J17" s="313">
        <f>'TSTCW Sum'!$F$33</f>
        <v>120670528</v>
      </c>
      <c r="K17" s="312">
        <f t="shared" si="2"/>
        <v>30457</v>
      </c>
      <c r="L17" s="317">
        <f>'TSTCW Sum'!$G$14</f>
        <v>3500499</v>
      </c>
      <c r="M17" s="312">
        <f t="shared" si="3"/>
        <v>884</v>
      </c>
      <c r="N17" s="312">
        <f>'TSTCW Sum'!$F$53*-1</f>
        <v>1780472</v>
      </c>
      <c r="O17" s="312">
        <f t="shared" si="4"/>
        <v>449</v>
      </c>
      <c r="P17" s="306"/>
      <c r="Q17" s="283"/>
      <c r="R17" s="283"/>
      <c r="S17" s="283"/>
      <c r="U17" s="211" t="str">
        <f>'TSTCW FGD'!$O$92</f>
        <v>Anju Motwani</v>
      </c>
      <c r="V17" s="211" t="str">
        <f>'TSTCW FGD'!$Q$92</f>
        <v>352-871-1084</v>
      </c>
      <c r="W17" s="211" t="str">
        <f>'TSTCW FGD'!$T$92</f>
        <v>anju.motwani@tstc.edu</v>
      </c>
    </row>
    <row r="18" spans="1:23" ht="13.5" customHeight="1">
      <c r="A18" s="8">
        <v>552</v>
      </c>
      <c r="C18" s="4"/>
      <c r="D18" s="189" t="s">
        <v>1425</v>
      </c>
      <c r="E18" s="22">
        <f t="shared" ref="E18:E21" si="5">$E$6</f>
        <v>2020</v>
      </c>
      <c r="F18" s="309">
        <v>133965</v>
      </c>
      <c r="G18" s="311">
        <f>'TSTCNT Sum'!$C$6</f>
        <v>167.73</v>
      </c>
      <c r="H18" s="312">
        <f>'TSTCNT Sum'!$F$32</f>
        <v>183070</v>
      </c>
      <c r="I18" s="312">
        <f t="shared" ref="I18:I19" si="6">ROUND(H18/$G18,0)</f>
        <v>1091</v>
      </c>
      <c r="J18" s="313">
        <f>'TSTCNT Sum'!$F$33</f>
        <v>7587450</v>
      </c>
      <c r="K18" s="312">
        <f t="shared" ref="K18:K19" si="7">ROUND(J18/$G18,0)</f>
        <v>45236</v>
      </c>
      <c r="L18" s="317">
        <f>'TSTCNT Sum'!$G$14</f>
        <v>63750</v>
      </c>
      <c r="M18" s="312">
        <f t="shared" ref="M18:M19" si="8">ROUND(L18/$G18,0)</f>
        <v>380</v>
      </c>
      <c r="N18" s="312">
        <f>'TSTCNT Sum'!$F$53*-1</f>
        <v>269621</v>
      </c>
      <c r="O18" s="312">
        <f t="shared" ref="O18:O19" si="9">ROUND(N18/$G18,0)</f>
        <v>1607</v>
      </c>
      <c r="P18" s="306"/>
      <c r="Q18" s="283"/>
      <c r="R18" s="283"/>
      <c r="S18" s="283"/>
      <c r="U18" s="211"/>
      <c r="V18" s="211"/>
      <c r="W18" s="211"/>
    </row>
    <row r="19" spans="1:23" ht="13.5" customHeight="1">
      <c r="A19" s="8">
        <v>553</v>
      </c>
      <c r="C19" s="4"/>
      <c r="D19" s="189" t="s">
        <v>1426</v>
      </c>
      <c r="E19" s="22">
        <f t="shared" si="5"/>
        <v>2020</v>
      </c>
      <c r="F19" s="309">
        <v>203634</v>
      </c>
      <c r="G19" s="311">
        <f>'TSTCFB Sum'!$C$6</f>
        <v>496.42</v>
      </c>
      <c r="H19" s="312">
        <f>'TSTCFB Sum'!$F$32</f>
        <v>928224</v>
      </c>
      <c r="I19" s="312">
        <f t="shared" si="6"/>
        <v>1870</v>
      </c>
      <c r="J19" s="313">
        <f>'TSTCFB Sum'!$F$33</f>
        <v>16193516</v>
      </c>
      <c r="K19" s="312">
        <f t="shared" si="7"/>
        <v>32621</v>
      </c>
      <c r="L19" s="317">
        <f>'TSTCFB Sum'!$G$14</f>
        <v>1501800</v>
      </c>
      <c r="M19" s="312">
        <f t="shared" si="8"/>
        <v>3025</v>
      </c>
      <c r="N19" s="312">
        <f>'TSTCFB Sum'!$F$53*-1</f>
        <v>870697</v>
      </c>
      <c r="O19" s="312">
        <f t="shared" si="9"/>
        <v>1754</v>
      </c>
      <c r="P19" s="306"/>
      <c r="Q19" s="283"/>
      <c r="R19" s="283"/>
      <c r="S19" s="283"/>
      <c r="U19" s="211"/>
      <c r="V19" s="211"/>
      <c r="W19" s="211"/>
    </row>
    <row r="20" spans="1:23">
      <c r="C20" s="4"/>
      <c r="D20" s="189"/>
      <c r="E20" s="22"/>
      <c r="F20" s="309"/>
      <c r="G20" s="311"/>
      <c r="H20" s="312"/>
      <c r="I20" s="312"/>
      <c r="J20" s="313"/>
      <c r="K20" s="312"/>
      <c r="L20" s="317"/>
      <c r="M20" s="312"/>
      <c r="N20" s="312"/>
      <c r="O20" s="312"/>
      <c r="P20" s="306"/>
      <c r="Q20" s="283"/>
      <c r="R20" s="283"/>
      <c r="S20" s="283"/>
      <c r="U20" s="211"/>
      <c r="V20" s="211"/>
      <c r="W20" s="211"/>
    </row>
    <row r="21" spans="1:23" ht="13.8" thickBot="1">
      <c r="A21" s="27"/>
      <c r="B21" s="27"/>
      <c r="C21" s="27">
        <f>COUNTA(D11:D20)</f>
        <v>9</v>
      </c>
      <c r="D21" s="28" t="s">
        <v>113</v>
      </c>
      <c r="E21" s="27">
        <f t="shared" si="5"/>
        <v>2020</v>
      </c>
      <c r="F21" s="27" t="s">
        <v>1112</v>
      </c>
      <c r="G21" s="314">
        <f>'Smmy LIT-TSTC Sum'!$C$15</f>
        <v>14185.79</v>
      </c>
      <c r="H21" s="315">
        <f>'Smmy LIT-TSTC Sum'!$F$41</f>
        <v>19722173</v>
      </c>
      <c r="I21" s="315">
        <f t="shared" ref="I21:K21" si="10">ROUND(H21/$G21,0)</f>
        <v>1390</v>
      </c>
      <c r="J21" s="316">
        <f>'Smmy LIT-TSTC Sum'!$F$42</f>
        <v>359217711</v>
      </c>
      <c r="K21" s="315">
        <f t="shared" si="10"/>
        <v>25322</v>
      </c>
      <c r="L21" s="318">
        <f>'Smmy LIT-TSTC Sum'!$G$23</f>
        <v>14921128</v>
      </c>
      <c r="M21" s="315">
        <f t="shared" ref="M21:O21" si="11">ROUND(L21/$G21,0)</f>
        <v>1052</v>
      </c>
      <c r="N21" s="315">
        <f>'Smmy LIT-TSTC Sum'!$F$62*-1</f>
        <v>7735843</v>
      </c>
      <c r="O21" s="315">
        <f t="shared" si="11"/>
        <v>545</v>
      </c>
      <c r="P21" s="307"/>
      <c r="Q21" s="284"/>
      <c r="R21" s="284"/>
      <c r="S21" s="284"/>
      <c r="U21" s="15"/>
      <c r="V21" s="15"/>
      <c r="W21" s="15"/>
    </row>
    <row r="22" spans="1:23" s="15" customFormat="1" ht="13.8" thickTop="1">
      <c r="A22" s="33"/>
      <c r="B22" s="33"/>
      <c r="C22" s="33"/>
      <c r="G22" s="212"/>
      <c r="Q22" s="212"/>
      <c r="R22" s="212"/>
      <c r="S22" s="212"/>
    </row>
    <row r="23" spans="1:23" s="15" customFormat="1">
      <c r="A23" s="33"/>
      <c r="C23" s="33"/>
      <c r="G23" s="212"/>
      <c r="Q23" s="212"/>
      <c r="R23" s="212"/>
      <c r="S23" s="212"/>
    </row>
    <row r="24" spans="1:23" s="15" customFormat="1">
      <c r="A24" s="33"/>
      <c r="C24" s="33"/>
      <c r="G24" s="212"/>
      <c r="H24" s="33"/>
      <c r="I24" s="33"/>
      <c r="J24" s="33"/>
      <c r="K24" s="33"/>
      <c r="L24" s="33"/>
      <c r="M24" s="33"/>
      <c r="N24" s="33"/>
      <c r="O24" s="33"/>
      <c r="P24" s="33"/>
      <c r="Q24" s="212"/>
      <c r="R24" s="212"/>
      <c r="S24" s="212"/>
    </row>
    <row r="25" spans="1:23" s="15" customFormat="1">
      <c r="A25" s="33"/>
      <c r="B25" s="33"/>
      <c r="C25" s="33"/>
    </row>
    <row r="26" spans="1:23" s="15" customFormat="1">
      <c r="A26" s="33"/>
      <c r="B26" s="33"/>
      <c r="C26" s="33"/>
    </row>
    <row r="27" spans="1:23" s="15" customFormat="1">
      <c r="A27" s="33"/>
      <c r="B27" s="33"/>
      <c r="C27" s="33"/>
    </row>
    <row r="28" spans="1:23" s="15" customFormat="1">
      <c r="A28" s="33"/>
      <c r="B28" s="33"/>
      <c r="C28" s="33"/>
    </row>
    <row r="29" spans="1:23" s="15" customFormat="1">
      <c r="A29" s="33"/>
      <c r="B29" s="33"/>
      <c r="C29" s="33"/>
    </row>
    <row r="30" spans="1:23" s="15" customFormat="1">
      <c r="A30" s="33"/>
      <c r="B30" s="33"/>
      <c r="C30" s="33"/>
    </row>
    <row r="31" spans="1:23" s="15" customFormat="1">
      <c r="A31" s="33"/>
      <c r="B31" s="33"/>
      <c r="C31" s="33"/>
    </row>
    <row r="32" spans="1:23" s="15" customFormat="1">
      <c r="A32" s="33"/>
      <c r="B32" s="33"/>
      <c r="C32" s="33"/>
    </row>
    <row r="33" spans="1:15" s="15" customFormat="1">
      <c r="A33" s="33"/>
      <c r="B33" s="33"/>
      <c r="C33" s="33"/>
    </row>
    <row r="34" spans="1:15" s="15" customFormat="1">
      <c r="A34" s="33"/>
      <c r="B34" s="33"/>
      <c r="C34" s="33"/>
    </row>
    <row r="35" spans="1:15" s="15" customFormat="1">
      <c r="A35" s="33"/>
      <c r="B35" s="33"/>
      <c r="C35" s="33"/>
    </row>
    <row r="36" spans="1:15" s="15" customFormat="1">
      <c r="A36" s="33"/>
      <c r="B36" s="33"/>
      <c r="C36" s="33"/>
    </row>
    <row r="37" spans="1:15" s="15" customFormat="1">
      <c r="A37" s="33"/>
      <c r="B37" s="33"/>
      <c r="C37" s="33"/>
    </row>
    <row r="38" spans="1:15" s="15" customFormat="1">
      <c r="A38" s="33"/>
      <c r="B38" s="33"/>
      <c r="C38" s="33"/>
      <c r="G38" s="246"/>
    </row>
    <row r="39" spans="1:15" s="15" customFormat="1">
      <c r="A39" s="33"/>
      <c r="B39" s="33"/>
      <c r="C39" s="33"/>
    </row>
    <row r="40" spans="1:15" s="15" customFormat="1">
      <c r="A40" s="33"/>
      <c r="B40" s="33"/>
      <c r="C40" s="33"/>
      <c r="G40" s="33"/>
    </row>
    <row r="41" spans="1:15" s="15" customFormat="1">
      <c r="A41" s="33"/>
      <c r="B41" s="33"/>
      <c r="C41" s="33"/>
    </row>
    <row r="42" spans="1:15" s="15" customFormat="1">
      <c r="A42" s="33"/>
      <c r="B42" s="33"/>
      <c r="C42" s="33"/>
    </row>
    <row r="43" spans="1:15" s="15" customFormat="1">
      <c r="A43" s="33"/>
      <c r="B43" s="33"/>
      <c r="C43" s="33"/>
    </row>
    <row r="44" spans="1:15" s="15" customFormat="1" ht="13.8" thickBot="1">
      <c r="A44" s="33"/>
      <c r="B44" s="33"/>
      <c r="C44" s="33">
        <v>7</v>
      </c>
      <c r="D44" s="15" t="s">
        <v>113</v>
      </c>
      <c r="F44" s="15" t="s">
        <v>1112</v>
      </c>
      <c r="G44" s="285">
        <v>13291.219999999996</v>
      </c>
      <c r="H44" s="15">
        <v>13602697</v>
      </c>
      <c r="I44" s="15">
        <v>1023</v>
      </c>
      <c r="J44" s="15">
        <v>288431423</v>
      </c>
      <c r="K44" s="15">
        <v>21701</v>
      </c>
      <c r="L44" s="15">
        <v>15095148</v>
      </c>
      <c r="M44" s="15">
        <v>1136</v>
      </c>
      <c r="N44" s="15">
        <v>7479179</v>
      </c>
      <c r="O44" s="15">
        <v>563</v>
      </c>
    </row>
    <row r="45" spans="1:15" s="15" customFormat="1" ht="13.8" thickTop="1">
      <c r="A45" s="33"/>
      <c r="B45" s="33"/>
      <c r="C45" s="33"/>
      <c r="D45" s="383">
        <v>44232</v>
      </c>
    </row>
    <row r="46" spans="1:15" s="15" customFormat="1">
      <c r="A46" s="33"/>
      <c r="B46" s="33"/>
      <c r="C46" s="33"/>
      <c r="G46" s="286">
        <f>G44-G21</f>
        <v>-894.57000000000517</v>
      </c>
      <c r="H46" s="286">
        <f t="shared" ref="H46:O46" si="12">H44-H21</f>
        <v>-6119476</v>
      </c>
      <c r="I46" s="286">
        <f t="shared" si="12"/>
        <v>-367</v>
      </c>
      <c r="J46" s="286">
        <f t="shared" si="12"/>
        <v>-70786288</v>
      </c>
      <c r="K46" s="286">
        <f t="shared" si="12"/>
        <v>-3621</v>
      </c>
      <c r="L46" s="286">
        <f t="shared" si="12"/>
        <v>174020</v>
      </c>
      <c r="M46" s="286">
        <f t="shared" si="12"/>
        <v>84</v>
      </c>
      <c r="N46" s="286">
        <f t="shared" si="12"/>
        <v>-256664</v>
      </c>
      <c r="O46" s="286">
        <f t="shared" si="12"/>
        <v>18</v>
      </c>
    </row>
    <row r="47" spans="1:15" s="15" customFormat="1">
      <c r="A47" s="33"/>
      <c r="B47" s="33"/>
      <c r="C47" s="33"/>
    </row>
    <row r="48" spans="1:15" s="15" customFormat="1">
      <c r="A48" s="33"/>
      <c r="B48" s="33"/>
      <c r="C48" s="33"/>
    </row>
    <row r="49" spans="1:7" s="15" customFormat="1">
      <c r="A49" s="33"/>
      <c r="B49" s="33"/>
      <c r="C49" s="33"/>
      <c r="G49" s="310"/>
    </row>
    <row r="50" spans="1:7" s="15" customFormat="1">
      <c r="A50" s="33"/>
      <c r="B50" s="33"/>
      <c r="C50" s="33"/>
    </row>
    <row r="51" spans="1:7" s="15" customFormat="1">
      <c r="A51" s="33"/>
      <c r="B51" s="33"/>
      <c r="C51" s="33"/>
    </row>
    <row r="52" spans="1:7" s="15" customFormat="1">
      <c r="A52" s="33"/>
      <c r="B52" s="33"/>
      <c r="C52" s="33"/>
    </row>
    <row r="53" spans="1:7" s="15" customFormat="1">
      <c r="A53" s="33"/>
      <c r="B53" s="33"/>
      <c r="C53" s="33"/>
    </row>
    <row r="54" spans="1:7" s="15" customFormat="1">
      <c r="A54" s="33"/>
      <c r="B54" s="33"/>
      <c r="C54" s="33"/>
    </row>
    <row r="55" spans="1:7" s="15" customFormat="1">
      <c r="A55" s="33"/>
      <c r="B55" s="33"/>
      <c r="C55" s="33"/>
    </row>
    <row r="56" spans="1:7" s="15" customFormat="1">
      <c r="A56" s="33"/>
      <c r="B56" s="33"/>
      <c r="C56" s="33"/>
    </row>
    <row r="57" spans="1:7" s="15" customFormat="1">
      <c r="A57" s="33"/>
      <c r="B57" s="33"/>
      <c r="C57" s="33"/>
    </row>
    <row r="58" spans="1:7" s="15" customFormat="1">
      <c r="A58" s="33"/>
      <c r="B58" s="33"/>
      <c r="C58" s="33"/>
    </row>
    <row r="59" spans="1:7" s="15" customFormat="1">
      <c r="A59" s="33"/>
      <c r="B59" s="33"/>
      <c r="C59" s="33"/>
    </row>
    <row r="60" spans="1:7" s="15" customFormat="1">
      <c r="A60" s="33"/>
      <c r="B60" s="33"/>
      <c r="C60" s="33"/>
    </row>
    <row r="61" spans="1:7" s="15" customFormat="1">
      <c r="A61" s="33"/>
      <c r="B61" s="33"/>
      <c r="C61" s="33"/>
    </row>
    <row r="62" spans="1:7" s="15" customFormat="1">
      <c r="A62" s="33"/>
      <c r="B62" s="33"/>
      <c r="C62" s="33"/>
    </row>
    <row r="63" spans="1:7" s="15" customFormat="1">
      <c r="A63" s="33"/>
      <c r="B63" s="33"/>
      <c r="C63" s="33"/>
    </row>
    <row r="64" spans="1:7" s="15" customFormat="1">
      <c r="A64" s="33"/>
      <c r="B64" s="33"/>
      <c r="C64" s="33"/>
    </row>
    <row r="65" spans="1:3" s="15" customFormat="1">
      <c r="A65" s="33"/>
      <c r="B65" s="33"/>
      <c r="C65" s="33"/>
    </row>
    <row r="66" spans="1:3" s="15" customFormat="1">
      <c r="A66" s="33"/>
      <c r="B66" s="33"/>
      <c r="C66" s="33"/>
    </row>
    <row r="67" spans="1:3" s="15" customFormat="1">
      <c r="A67" s="33"/>
      <c r="B67" s="33"/>
      <c r="C67" s="33"/>
    </row>
    <row r="68" spans="1:3" s="15" customFormat="1">
      <c r="A68" s="33"/>
      <c r="B68" s="33"/>
      <c r="C68" s="33"/>
    </row>
    <row r="69" spans="1:3" s="15" customFormat="1">
      <c r="A69" s="33"/>
      <c r="B69" s="33"/>
      <c r="C69" s="33"/>
    </row>
    <row r="70" spans="1:3" s="15" customFormat="1">
      <c r="A70" s="33"/>
      <c r="B70" s="33"/>
      <c r="C70" s="33"/>
    </row>
    <row r="71" spans="1:3" s="15" customFormat="1">
      <c r="A71" s="33"/>
      <c r="B71" s="33"/>
      <c r="C71" s="33"/>
    </row>
    <row r="72" spans="1:3" s="15" customFormat="1">
      <c r="A72" s="33"/>
      <c r="B72" s="33"/>
      <c r="C72" s="33"/>
    </row>
    <row r="73" spans="1:3" s="15" customFormat="1">
      <c r="A73" s="33"/>
      <c r="B73" s="33"/>
      <c r="C73" s="33"/>
    </row>
    <row r="74" spans="1:3" s="15" customFormat="1">
      <c r="A74" s="33"/>
      <c r="B74" s="33"/>
      <c r="C74" s="33"/>
    </row>
    <row r="75" spans="1:3" s="15" customFormat="1">
      <c r="A75" s="33"/>
      <c r="B75" s="33"/>
      <c r="C75" s="33"/>
    </row>
    <row r="76" spans="1:3" s="15" customFormat="1">
      <c r="A76" s="33"/>
      <c r="B76" s="33"/>
      <c r="C76" s="33"/>
    </row>
    <row r="77" spans="1:3" s="15" customFormat="1">
      <c r="A77" s="33"/>
      <c r="B77" s="33"/>
      <c r="C77" s="33"/>
    </row>
    <row r="78" spans="1:3" s="15" customFormat="1">
      <c r="A78" s="33"/>
      <c r="B78" s="33"/>
      <c r="C78" s="33"/>
    </row>
    <row r="79" spans="1:3" s="15" customFormat="1">
      <c r="A79" s="33"/>
      <c r="B79" s="33"/>
      <c r="C79" s="33"/>
    </row>
    <row r="80" spans="1:3" s="15" customFormat="1">
      <c r="A80" s="33"/>
      <c r="B80" s="33"/>
      <c r="C80" s="33"/>
    </row>
    <row r="81" spans="1:3" s="15" customFormat="1">
      <c r="A81" s="33"/>
      <c r="B81" s="33"/>
      <c r="C81" s="33"/>
    </row>
    <row r="82" spans="1:3" s="15" customFormat="1">
      <c r="A82" s="33"/>
      <c r="B82" s="33"/>
      <c r="C82" s="33"/>
    </row>
    <row r="83" spans="1:3" s="15" customFormat="1">
      <c r="A83" s="33"/>
      <c r="B83" s="33"/>
      <c r="C83" s="33"/>
    </row>
    <row r="84" spans="1:3" s="15" customFormat="1">
      <c r="A84" s="33"/>
      <c r="B84" s="33"/>
      <c r="C84" s="33"/>
    </row>
    <row r="85" spans="1:3" s="15" customFormat="1">
      <c r="A85" s="33"/>
      <c r="B85" s="33"/>
      <c r="C85" s="33"/>
    </row>
    <row r="86" spans="1:3" s="15" customFormat="1">
      <c r="A86" s="33"/>
      <c r="B86" s="33"/>
      <c r="C86" s="33"/>
    </row>
    <row r="87" spans="1:3" s="15" customFormat="1">
      <c r="A87" s="33"/>
      <c r="B87" s="33"/>
      <c r="C87" s="33"/>
    </row>
    <row r="88" spans="1:3" s="15" customFormat="1">
      <c r="A88" s="33"/>
      <c r="B88" s="33"/>
      <c r="C88" s="33"/>
    </row>
    <row r="89" spans="1:3" s="15" customFormat="1">
      <c r="A89" s="33"/>
      <c r="B89" s="33"/>
      <c r="C89" s="33"/>
    </row>
    <row r="90" spans="1:3" s="15" customFormat="1">
      <c r="A90" s="33"/>
      <c r="B90" s="33"/>
      <c r="C90" s="33"/>
    </row>
    <row r="91" spans="1:3" s="15" customFormat="1">
      <c r="A91" s="33"/>
      <c r="B91" s="33"/>
      <c r="C91" s="33"/>
    </row>
    <row r="92" spans="1:3" s="15" customFormat="1">
      <c r="A92" s="33"/>
      <c r="B92" s="33"/>
      <c r="C92" s="33"/>
    </row>
    <row r="93" spans="1:3" s="15" customFormat="1">
      <c r="A93" s="33"/>
      <c r="B93" s="33"/>
      <c r="C93" s="33"/>
    </row>
    <row r="94" spans="1:3" s="15" customFormat="1">
      <c r="A94" s="33"/>
      <c r="B94" s="33"/>
      <c r="C94" s="33"/>
    </row>
    <row r="95" spans="1:3" s="15" customFormat="1">
      <c r="A95" s="33"/>
      <c r="B95" s="33"/>
      <c r="C95" s="33"/>
    </row>
    <row r="96" spans="1:3" s="15" customFormat="1">
      <c r="A96" s="33"/>
      <c r="B96" s="33"/>
      <c r="C96" s="33"/>
    </row>
    <row r="97" spans="1:3" s="15" customFormat="1">
      <c r="A97" s="33"/>
      <c r="B97" s="33"/>
      <c r="C97" s="33"/>
    </row>
    <row r="98" spans="1:3" s="15" customFormat="1">
      <c r="A98" s="33"/>
      <c r="B98" s="33"/>
      <c r="C98" s="33"/>
    </row>
    <row r="99" spans="1:3" s="15" customFormat="1">
      <c r="A99" s="33"/>
      <c r="B99" s="33"/>
      <c r="C99" s="33"/>
    </row>
    <row r="100" spans="1:3" s="15" customFormat="1">
      <c r="A100" s="33"/>
      <c r="B100" s="33"/>
      <c r="C100" s="33"/>
    </row>
    <row r="101" spans="1:3" s="15" customFormat="1">
      <c r="A101" s="33"/>
      <c r="B101" s="33"/>
      <c r="C101" s="33"/>
    </row>
    <row r="102" spans="1:3" s="15" customFormat="1">
      <c r="A102" s="33"/>
      <c r="B102" s="33"/>
      <c r="C102" s="33"/>
    </row>
    <row r="103" spans="1:3" s="15" customFormat="1">
      <c r="A103" s="33"/>
      <c r="B103" s="33"/>
      <c r="C103" s="33"/>
    </row>
    <row r="104" spans="1:3" s="15" customFormat="1">
      <c r="A104" s="33"/>
      <c r="B104" s="33"/>
      <c r="C104" s="33"/>
    </row>
    <row r="105" spans="1:3" s="15" customFormat="1">
      <c r="A105" s="33"/>
      <c r="B105" s="33"/>
      <c r="C105" s="33"/>
    </row>
    <row r="106" spans="1:3" s="15" customFormat="1">
      <c r="A106" s="33"/>
      <c r="B106" s="33"/>
      <c r="C106" s="33"/>
    </row>
    <row r="107" spans="1:3" s="15" customFormat="1">
      <c r="A107" s="33"/>
      <c r="B107" s="33"/>
      <c r="C107" s="33"/>
    </row>
    <row r="108" spans="1:3" s="15" customFormat="1">
      <c r="A108" s="33"/>
      <c r="B108" s="33"/>
      <c r="C108" s="33"/>
    </row>
    <row r="109" spans="1:3" s="15" customFormat="1">
      <c r="A109" s="33"/>
      <c r="B109" s="33"/>
      <c r="C109" s="33"/>
    </row>
    <row r="110" spans="1:3" s="15" customFormat="1">
      <c r="A110" s="33"/>
      <c r="B110" s="33"/>
      <c r="C110" s="33"/>
    </row>
    <row r="111" spans="1:3" s="15" customFormat="1">
      <c r="A111" s="33"/>
      <c r="B111" s="33"/>
      <c r="C111" s="33"/>
    </row>
    <row r="112" spans="1:3" s="15" customFormat="1">
      <c r="A112" s="33"/>
      <c r="B112" s="33"/>
      <c r="C112" s="33"/>
    </row>
    <row r="113" spans="1:3" s="15" customFormat="1">
      <c r="A113" s="33"/>
      <c r="B113" s="33"/>
      <c r="C113" s="33"/>
    </row>
    <row r="114" spans="1:3" s="15" customFormat="1">
      <c r="A114" s="33"/>
      <c r="B114" s="33"/>
      <c r="C114" s="33"/>
    </row>
    <row r="115" spans="1:3" s="15" customFormat="1">
      <c r="A115" s="33"/>
      <c r="B115" s="33"/>
      <c r="C115" s="33"/>
    </row>
    <row r="116" spans="1:3" s="15" customFormat="1">
      <c r="A116" s="33"/>
      <c r="B116" s="33"/>
      <c r="C116" s="33"/>
    </row>
    <row r="117" spans="1:3" s="15" customFormat="1">
      <c r="A117" s="33"/>
      <c r="B117" s="33"/>
      <c r="C117" s="33"/>
    </row>
    <row r="118" spans="1:3" s="15" customFormat="1">
      <c r="A118" s="33"/>
      <c r="B118" s="33"/>
      <c r="C118" s="33"/>
    </row>
    <row r="119" spans="1:3" s="15" customFormat="1">
      <c r="A119" s="33"/>
      <c r="B119" s="33"/>
      <c r="C119" s="33"/>
    </row>
    <row r="120" spans="1:3" s="15" customFormat="1">
      <c r="A120" s="33"/>
      <c r="B120" s="33"/>
      <c r="C120" s="33"/>
    </row>
    <row r="121" spans="1:3" s="15" customFormat="1">
      <c r="A121" s="33"/>
      <c r="B121" s="33"/>
      <c r="C121" s="33"/>
    </row>
    <row r="122" spans="1:3" s="15" customFormat="1">
      <c r="A122" s="33"/>
      <c r="B122" s="33"/>
      <c r="C122" s="33"/>
    </row>
    <row r="123" spans="1:3" s="15" customFormat="1">
      <c r="A123" s="33"/>
      <c r="B123" s="33"/>
      <c r="C123" s="33"/>
    </row>
    <row r="124" spans="1:3" s="15" customFormat="1">
      <c r="A124" s="33"/>
      <c r="B124" s="33"/>
      <c r="C124" s="33"/>
    </row>
    <row r="125" spans="1:3" s="15" customFormat="1">
      <c r="A125" s="33"/>
      <c r="B125" s="33"/>
      <c r="C125" s="33"/>
    </row>
    <row r="126" spans="1:3" s="15" customFormat="1">
      <c r="A126" s="33"/>
      <c r="B126" s="33"/>
      <c r="C126" s="33"/>
    </row>
    <row r="127" spans="1:3" s="15" customFormat="1">
      <c r="A127" s="33"/>
      <c r="B127" s="33"/>
      <c r="C127" s="33"/>
    </row>
    <row r="128" spans="1:3" s="15" customFormat="1">
      <c r="A128" s="33"/>
      <c r="B128" s="33"/>
      <c r="C128" s="33"/>
    </row>
    <row r="129" spans="1:3" s="15" customFormat="1">
      <c r="A129" s="33"/>
      <c r="B129" s="33"/>
      <c r="C129" s="33"/>
    </row>
    <row r="130" spans="1:3" s="15" customFormat="1">
      <c r="A130" s="33"/>
      <c r="B130" s="33"/>
      <c r="C130" s="33"/>
    </row>
    <row r="131" spans="1:3" s="15" customFormat="1">
      <c r="A131" s="33"/>
      <c r="B131" s="33"/>
      <c r="C131" s="33"/>
    </row>
    <row r="132" spans="1:3" s="15" customFormat="1">
      <c r="A132" s="33"/>
      <c r="B132" s="33"/>
      <c r="C132" s="33"/>
    </row>
    <row r="133" spans="1:3" s="15" customFormat="1">
      <c r="A133" s="33"/>
      <c r="B133" s="33"/>
      <c r="C133" s="33"/>
    </row>
    <row r="134" spans="1:3" s="15" customFormat="1">
      <c r="A134" s="33"/>
      <c r="B134" s="33"/>
      <c r="C134" s="33"/>
    </row>
    <row r="135" spans="1:3" s="15" customFormat="1">
      <c r="A135" s="33"/>
      <c r="B135" s="33"/>
      <c r="C135" s="33"/>
    </row>
    <row r="136" spans="1:3" s="15" customFormat="1">
      <c r="A136" s="33"/>
      <c r="B136" s="33"/>
      <c r="C136" s="33"/>
    </row>
    <row r="137" spans="1:3" s="15" customFormat="1">
      <c r="A137" s="33"/>
      <c r="B137" s="33"/>
      <c r="C137" s="33"/>
    </row>
    <row r="138" spans="1:3" s="15" customFormat="1">
      <c r="A138" s="33"/>
      <c r="B138" s="33"/>
      <c r="C138" s="33"/>
    </row>
    <row r="139" spans="1:3" s="15" customFormat="1">
      <c r="A139" s="33"/>
      <c r="B139" s="33"/>
      <c r="C139" s="33"/>
    </row>
    <row r="140" spans="1:3" s="15" customFormat="1">
      <c r="A140" s="33"/>
      <c r="B140" s="33"/>
      <c r="C140" s="33"/>
    </row>
    <row r="141" spans="1:3" s="15" customFormat="1">
      <c r="A141" s="33"/>
      <c r="B141" s="33"/>
      <c r="C141" s="33"/>
    </row>
    <row r="142" spans="1:3" s="15" customFormat="1">
      <c r="A142" s="33"/>
      <c r="B142" s="33"/>
      <c r="C142" s="33"/>
    </row>
    <row r="143" spans="1:3" s="15" customFormat="1">
      <c r="A143" s="33"/>
      <c r="B143" s="33"/>
      <c r="C143" s="33"/>
    </row>
    <row r="144" spans="1:3" s="15" customFormat="1">
      <c r="A144" s="33"/>
      <c r="B144" s="33"/>
      <c r="C144" s="33"/>
    </row>
    <row r="145" spans="1:3" s="15" customFormat="1">
      <c r="A145" s="33"/>
      <c r="B145" s="33"/>
      <c r="C145" s="33"/>
    </row>
    <row r="146" spans="1:3" s="15" customFormat="1">
      <c r="A146" s="33"/>
      <c r="B146" s="33"/>
      <c r="C146" s="33"/>
    </row>
    <row r="147" spans="1:3" s="15" customFormat="1">
      <c r="A147" s="33"/>
      <c r="B147" s="33"/>
      <c r="C147" s="33"/>
    </row>
    <row r="148" spans="1:3" s="15" customFormat="1">
      <c r="A148" s="33"/>
      <c r="B148" s="33"/>
      <c r="C148" s="33"/>
    </row>
    <row r="149" spans="1:3" s="15" customFormat="1">
      <c r="A149" s="33"/>
      <c r="B149" s="33"/>
      <c r="C149" s="33"/>
    </row>
    <row r="150" spans="1:3" s="15" customFormat="1">
      <c r="A150" s="33"/>
      <c r="B150" s="33"/>
      <c r="C150" s="33"/>
    </row>
    <row r="151" spans="1:3" s="15" customFormat="1">
      <c r="A151" s="33"/>
      <c r="B151" s="33"/>
      <c r="C151" s="33"/>
    </row>
    <row r="152" spans="1:3" s="15" customFormat="1">
      <c r="A152" s="33"/>
      <c r="B152" s="33"/>
      <c r="C152" s="33"/>
    </row>
    <row r="153" spans="1:3" s="15" customFormat="1">
      <c r="A153" s="33"/>
      <c r="B153" s="33"/>
      <c r="C153" s="33"/>
    </row>
    <row r="154" spans="1:3" s="15" customFormat="1">
      <c r="A154" s="33"/>
      <c r="B154" s="33"/>
      <c r="C154" s="33"/>
    </row>
    <row r="155" spans="1:3" s="15" customFormat="1">
      <c r="A155" s="33"/>
      <c r="B155" s="33"/>
      <c r="C155" s="33"/>
    </row>
    <row r="156" spans="1:3" s="15" customFormat="1">
      <c r="A156" s="33"/>
      <c r="B156" s="33"/>
      <c r="C156" s="33"/>
    </row>
    <row r="157" spans="1:3" s="15" customFormat="1">
      <c r="A157" s="33"/>
      <c r="B157" s="33"/>
      <c r="C157" s="33"/>
    </row>
    <row r="158" spans="1:3" s="15" customFormat="1">
      <c r="A158" s="33"/>
      <c r="B158" s="33"/>
      <c r="C158" s="33"/>
    </row>
    <row r="159" spans="1:3" s="15" customFormat="1">
      <c r="A159" s="33"/>
      <c r="B159" s="33"/>
      <c r="C159" s="33"/>
    </row>
    <row r="160" spans="1:3" s="15" customFormat="1">
      <c r="A160" s="33"/>
      <c r="B160" s="33"/>
      <c r="C160" s="33"/>
    </row>
    <row r="161" spans="1:3" s="15" customFormat="1">
      <c r="A161" s="33"/>
      <c r="B161" s="33"/>
      <c r="C161" s="33"/>
    </row>
    <row r="162" spans="1:3" s="15" customFormat="1">
      <c r="A162" s="33"/>
      <c r="B162" s="33"/>
      <c r="C162" s="33"/>
    </row>
    <row r="163" spans="1:3" s="15" customFormat="1">
      <c r="A163" s="33"/>
      <c r="B163" s="33"/>
      <c r="C163" s="33"/>
    </row>
    <row r="164" spans="1:3" s="15" customFormat="1">
      <c r="A164" s="33"/>
      <c r="B164" s="33"/>
      <c r="C164" s="33"/>
    </row>
    <row r="165" spans="1:3" s="15" customFormat="1">
      <c r="A165" s="33"/>
      <c r="B165" s="33"/>
      <c r="C165" s="33"/>
    </row>
    <row r="166" spans="1:3" s="15" customFormat="1">
      <c r="A166" s="33"/>
      <c r="B166" s="33"/>
      <c r="C166" s="33"/>
    </row>
    <row r="167" spans="1:3" s="15" customFormat="1">
      <c r="A167" s="33"/>
      <c r="B167" s="33"/>
      <c r="C167" s="33"/>
    </row>
    <row r="168" spans="1:3" s="15" customFormat="1">
      <c r="A168" s="33"/>
      <c r="B168" s="33"/>
      <c r="C168" s="33"/>
    </row>
    <row r="169" spans="1:3" s="15" customFormat="1">
      <c r="A169" s="33"/>
      <c r="B169" s="33"/>
      <c r="C169" s="33"/>
    </row>
    <row r="170" spans="1:3" s="15" customFormat="1">
      <c r="A170" s="33"/>
      <c r="B170" s="33"/>
      <c r="C170" s="33"/>
    </row>
    <row r="171" spans="1:3" s="15" customFormat="1">
      <c r="A171" s="33"/>
      <c r="B171" s="33"/>
      <c r="C171" s="33"/>
    </row>
    <row r="172" spans="1:3" s="15" customFormat="1">
      <c r="A172" s="33"/>
      <c r="B172" s="33"/>
      <c r="C172" s="33"/>
    </row>
    <row r="173" spans="1:3" s="15" customFormat="1">
      <c r="A173" s="33"/>
      <c r="B173" s="33"/>
      <c r="C173" s="33"/>
    </row>
    <row r="174" spans="1:3" s="15" customFormat="1">
      <c r="A174" s="33"/>
      <c r="B174" s="33"/>
      <c r="C174" s="33"/>
    </row>
    <row r="175" spans="1:3" s="15" customFormat="1">
      <c r="A175" s="33"/>
      <c r="B175" s="33"/>
      <c r="C175" s="33"/>
    </row>
    <row r="176" spans="1:3" s="15" customFormat="1">
      <c r="A176" s="33"/>
      <c r="B176" s="33"/>
      <c r="C176" s="33"/>
    </row>
    <row r="177" spans="1:3" s="15" customFormat="1">
      <c r="A177" s="33"/>
      <c r="B177" s="33"/>
      <c r="C177" s="33"/>
    </row>
    <row r="178" spans="1:3" s="15" customFormat="1">
      <c r="A178" s="33"/>
      <c r="B178" s="33"/>
      <c r="C178" s="33"/>
    </row>
    <row r="179" spans="1:3" s="15" customFormat="1">
      <c r="A179" s="33"/>
      <c r="B179" s="33"/>
      <c r="C179" s="33"/>
    </row>
    <row r="180" spans="1:3" s="15" customFormat="1">
      <c r="A180" s="33"/>
      <c r="B180" s="33"/>
      <c r="C180" s="33"/>
    </row>
    <row r="181" spans="1:3" s="15" customFormat="1">
      <c r="A181" s="33"/>
      <c r="B181" s="33"/>
      <c r="C181" s="33"/>
    </row>
    <row r="182" spans="1:3" s="15" customFormat="1">
      <c r="A182" s="33"/>
      <c r="B182" s="33"/>
      <c r="C182" s="33"/>
    </row>
    <row r="183" spans="1:3" s="15" customFormat="1">
      <c r="A183" s="33"/>
      <c r="B183" s="33"/>
      <c r="C183" s="33"/>
    </row>
    <row r="184" spans="1:3" s="15" customFormat="1">
      <c r="A184" s="33"/>
      <c r="B184" s="33"/>
      <c r="C184" s="33"/>
    </row>
    <row r="185" spans="1:3" s="15" customFormat="1">
      <c r="A185" s="33"/>
      <c r="B185" s="33"/>
      <c r="C185" s="33"/>
    </row>
    <row r="186" spans="1:3" s="15" customFormat="1">
      <c r="A186" s="33"/>
      <c r="B186" s="33"/>
      <c r="C186" s="33"/>
    </row>
    <row r="187" spans="1:3" s="15" customFormat="1">
      <c r="A187" s="33"/>
      <c r="B187" s="33"/>
      <c r="C187" s="33"/>
    </row>
    <row r="188" spans="1:3" s="15" customFormat="1">
      <c r="A188" s="33"/>
      <c r="B188" s="33"/>
      <c r="C188" s="33"/>
    </row>
    <row r="189" spans="1:3" s="15" customFormat="1">
      <c r="A189" s="33"/>
      <c r="B189" s="33"/>
      <c r="C189" s="33"/>
    </row>
    <row r="190" spans="1:3" s="15" customFormat="1">
      <c r="A190" s="33"/>
      <c r="B190" s="33"/>
      <c r="C190" s="33"/>
    </row>
    <row r="191" spans="1:3" s="15" customFormat="1">
      <c r="A191" s="33"/>
      <c r="B191" s="33"/>
      <c r="C191" s="33"/>
    </row>
    <row r="192" spans="1:3" s="15" customFormat="1">
      <c r="A192" s="33"/>
      <c r="B192" s="33"/>
      <c r="C192" s="33"/>
    </row>
    <row r="193" spans="1:3" s="15" customFormat="1">
      <c r="A193" s="33"/>
      <c r="B193" s="33"/>
      <c r="C193" s="33"/>
    </row>
    <row r="194" spans="1:3" s="15" customFormat="1">
      <c r="A194" s="33"/>
      <c r="B194" s="33"/>
      <c r="C194" s="33"/>
    </row>
    <row r="195" spans="1:3" s="15" customFormat="1">
      <c r="A195" s="33"/>
      <c r="B195" s="33"/>
      <c r="C195" s="33"/>
    </row>
    <row r="196" spans="1:3" s="15" customFormat="1">
      <c r="A196" s="33"/>
      <c r="B196" s="33"/>
      <c r="C196" s="33"/>
    </row>
    <row r="197" spans="1:3" s="15" customFormat="1">
      <c r="A197" s="33"/>
      <c r="B197" s="33"/>
      <c r="C197" s="33"/>
    </row>
    <row r="198" spans="1:3" s="15" customFormat="1">
      <c r="A198" s="33"/>
      <c r="B198" s="33"/>
      <c r="C198" s="33"/>
    </row>
    <row r="199" spans="1:3" s="15" customFormat="1">
      <c r="A199" s="33"/>
      <c r="B199" s="33"/>
      <c r="C199" s="33"/>
    </row>
    <row r="200" spans="1:3" s="15" customFormat="1">
      <c r="A200" s="33"/>
      <c r="B200" s="33"/>
      <c r="C200" s="33"/>
    </row>
    <row r="201" spans="1:3" s="15" customFormat="1">
      <c r="A201" s="33"/>
      <c r="B201" s="33"/>
      <c r="C201" s="33"/>
    </row>
    <row r="202" spans="1:3" s="15" customFormat="1">
      <c r="A202" s="33"/>
      <c r="B202" s="33"/>
      <c r="C202" s="33"/>
    </row>
    <row r="203" spans="1:3" s="15" customFormat="1">
      <c r="A203" s="33"/>
      <c r="B203" s="33"/>
      <c r="C203" s="33"/>
    </row>
    <row r="204" spans="1:3" s="15" customFormat="1">
      <c r="A204" s="33"/>
      <c r="B204" s="33"/>
      <c r="C204" s="33"/>
    </row>
    <row r="205" spans="1:3" s="15" customFormat="1">
      <c r="A205" s="33"/>
      <c r="B205" s="33"/>
      <c r="C205" s="33"/>
    </row>
    <row r="206" spans="1:3" s="15" customFormat="1">
      <c r="A206" s="33"/>
      <c r="B206" s="33"/>
      <c r="C206" s="33"/>
    </row>
    <row r="207" spans="1:3" s="15" customFormat="1">
      <c r="A207" s="33"/>
      <c r="B207" s="33"/>
      <c r="C207" s="33"/>
    </row>
    <row r="208" spans="1:3" s="15" customFormat="1">
      <c r="A208" s="33"/>
      <c r="B208" s="33"/>
      <c r="C208" s="33"/>
    </row>
    <row r="209" spans="1:3" s="15" customFormat="1">
      <c r="A209" s="33"/>
      <c r="B209" s="33"/>
      <c r="C209" s="33"/>
    </row>
    <row r="210" spans="1:3" s="15" customFormat="1">
      <c r="A210" s="33"/>
      <c r="B210" s="33"/>
      <c r="C210" s="33"/>
    </row>
    <row r="211" spans="1:3" s="15" customFormat="1">
      <c r="A211" s="33"/>
      <c r="B211" s="33"/>
      <c r="C211" s="33"/>
    </row>
    <row r="212" spans="1:3" s="15" customFormat="1">
      <c r="A212" s="33"/>
      <c r="B212" s="33"/>
      <c r="C212" s="33"/>
    </row>
    <row r="213" spans="1:3" s="15" customFormat="1">
      <c r="A213" s="33"/>
      <c r="B213" s="33"/>
      <c r="C213" s="33"/>
    </row>
    <row r="214" spans="1:3" s="15" customFormat="1">
      <c r="A214" s="33"/>
      <c r="B214" s="33"/>
      <c r="C214" s="33"/>
    </row>
    <row r="215" spans="1:3" s="15" customFormat="1">
      <c r="A215" s="33"/>
      <c r="B215" s="33"/>
      <c r="C215" s="33"/>
    </row>
    <row r="216" spans="1:3" s="15" customFormat="1">
      <c r="A216" s="33"/>
      <c r="B216" s="33"/>
      <c r="C216" s="33"/>
    </row>
    <row r="217" spans="1:3" s="15" customFormat="1">
      <c r="A217" s="33"/>
      <c r="B217" s="33"/>
      <c r="C217" s="33"/>
    </row>
    <row r="218" spans="1:3" s="15" customFormat="1">
      <c r="A218" s="33"/>
      <c r="B218" s="33"/>
      <c r="C218" s="33"/>
    </row>
    <row r="219" spans="1:3" s="15" customFormat="1">
      <c r="A219" s="33"/>
      <c r="B219" s="33"/>
      <c r="C219" s="33"/>
    </row>
    <row r="220" spans="1:3" s="15" customFormat="1">
      <c r="A220" s="33"/>
      <c r="B220" s="33"/>
      <c r="C220" s="33"/>
    </row>
    <row r="221" spans="1:3" s="15" customFormat="1">
      <c r="A221" s="33"/>
      <c r="B221" s="33"/>
      <c r="C221" s="33"/>
    </row>
    <row r="222" spans="1:3" s="15" customFormat="1">
      <c r="A222" s="33"/>
      <c r="B222" s="33"/>
      <c r="C222" s="33"/>
    </row>
    <row r="223" spans="1:3" s="15" customFormat="1">
      <c r="A223" s="33"/>
      <c r="B223" s="33"/>
      <c r="C223" s="33"/>
    </row>
    <row r="224" spans="1:3" s="15" customFormat="1">
      <c r="A224" s="33"/>
      <c r="B224" s="33"/>
      <c r="C224" s="33"/>
    </row>
    <row r="225" spans="1:3" s="15" customFormat="1">
      <c r="A225" s="33"/>
      <c r="B225" s="33"/>
      <c r="C225" s="33"/>
    </row>
    <row r="226" spans="1:3" s="15" customFormat="1">
      <c r="A226" s="33"/>
      <c r="B226" s="33"/>
      <c r="C226" s="33"/>
    </row>
    <row r="227" spans="1:3" s="15" customFormat="1">
      <c r="A227" s="33"/>
      <c r="B227" s="33"/>
      <c r="C227" s="33"/>
    </row>
    <row r="228" spans="1:3" s="15" customFormat="1">
      <c r="A228" s="33"/>
      <c r="B228" s="33"/>
      <c r="C228" s="33"/>
    </row>
    <row r="229" spans="1:3" s="15" customFormat="1">
      <c r="A229" s="33"/>
      <c r="B229" s="33"/>
      <c r="C229" s="33"/>
    </row>
    <row r="230" spans="1:3" s="15" customFormat="1">
      <c r="A230" s="33"/>
      <c r="B230" s="33"/>
      <c r="C230" s="33"/>
    </row>
    <row r="231" spans="1:3" s="15" customFormat="1">
      <c r="A231" s="33"/>
      <c r="B231" s="33"/>
      <c r="C231" s="33"/>
    </row>
    <row r="232" spans="1:3" s="15" customFormat="1">
      <c r="A232" s="33"/>
      <c r="B232" s="33"/>
      <c r="C232" s="33"/>
    </row>
    <row r="233" spans="1:3" s="15" customFormat="1">
      <c r="A233" s="33"/>
      <c r="B233" s="33"/>
      <c r="C233" s="33"/>
    </row>
    <row r="234" spans="1:3" s="15" customFormat="1">
      <c r="A234" s="33"/>
      <c r="B234" s="33"/>
      <c r="C234" s="33"/>
    </row>
    <row r="235" spans="1:3" s="15" customFormat="1">
      <c r="A235" s="33"/>
      <c r="B235" s="33"/>
      <c r="C235" s="33"/>
    </row>
    <row r="236" spans="1:3" s="15" customFormat="1">
      <c r="A236" s="33"/>
      <c r="B236" s="33"/>
      <c r="C236" s="33"/>
    </row>
    <row r="237" spans="1:3" s="15" customFormat="1">
      <c r="A237" s="33"/>
      <c r="B237" s="33"/>
      <c r="C237" s="33"/>
    </row>
    <row r="238" spans="1:3" s="15" customFormat="1">
      <c r="A238" s="33"/>
      <c r="B238" s="33"/>
      <c r="C238" s="33"/>
    </row>
    <row r="239" spans="1:3" s="15" customFormat="1">
      <c r="A239" s="33"/>
      <c r="B239" s="33"/>
      <c r="C239" s="33"/>
    </row>
    <row r="240" spans="1:3" s="15" customFormat="1">
      <c r="A240" s="33"/>
      <c r="B240" s="33"/>
      <c r="C240" s="33"/>
    </row>
    <row r="241" spans="1:3" s="15" customFormat="1">
      <c r="A241" s="33"/>
      <c r="B241" s="33"/>
      <c r="C241" s="33"/>
    </row>
    <row r="242" spans="1:3" s="15" customFormat="1">
      <c r="A242" s="33"/>
      <c r="B242" s="33"/>
      <c r="C242" s="33"/>
    </row>
    <row r="243" spans="1:3" s="15" customFormat="1">
      <c r="A243" s="33"/>
      <c r="B243" s="33"/>
      <c r="C243" s="33"/>
    </row>
    <row r="244" spans="1:3" s="15" customFormat="1">
      <c r="A244" s="33"/>
      <c r="B244" s="33"/>
      <c r="C244" s="33"/>
    </row>
    <row r="245" spans="1:3" s="15" customFormat="1">
      <c r="A245" s="33"/>
      <c r="B245" s="33"/>
      <c r="C245" s="33"/>
    </row>
    <row r="246" spans="1:3" s="15" customFormat="1">
      <c r="A246" s="33"/>
      <c r="B246" s="33"/>
      <c r="C246" s="33"/>
    </row>
    <row r="247" spans="1:3" s="15" customFormat="1">
      <c r="A247" s="33"/>
      <c r="B247" s="33"/>
      <c r="C247" s="33"/>
    </row>
    <row r="248" spans="1:3" s="15" customFormat="1">
      <c r="A248" s="33"/>
      <c r="B248" s="33"/>
      <c r="C248" s="33"/>
    </row>
    <row r="249" spans="1:3" s="15" customFormat="1">
      <c r="A249" s="33"/>
      <c r="B249" s="33"/>
      <c r="C249" s="33"/>
    </row>
    <row r="250" spans="1:3" s="15" customFormat="1">
      <c r="A250" s="33"/>
      <c r="B250" s="33"/>
      <c r="C250" s="33"/>
    </row>
    <row r="251" spans="1:3" s="15" customFormat="1">
      <c r="A251" s="33"/>
      <c r="B251" s="33"/>
      <c r="C251" s="33"/>
    </row>
    <row r="252" spans="1:3" s="15" customFormat="1">
      <c r="A252" s="33"/>
      <c r="B252" s="33"/>
      <c r="C252" s="33"/>
    </row>
    <row r="253" spans="1:3" s="15" customFormat="1">
      <c r="A253" s="33"/>
      <c r="B253" s="33"/>
      <c r="C253" s="33"/>
    </row>
    <row r="254" spans="1:3" s="15" customFormat="1">
      <c r="A254" s="33"/>
      <c r="B254" s="33"/>
      <c r="C254" s="33"/>
    </row>
    <row r="255" spans="1:3" s="15" customFormat="1">
      <c r="A255" s="33"/>
      <c r="B255" s="33"/>
      <c r="C255" s="33"/>
    </row>
    <row r="256" spans="1:3" s="15" customFormat="1">
      <c r="A256" s="33"/>
      <c r="B256" s="33"/>
      <c r="C256" s="33"/>
    </row>
    <row r="257" spans="1:3" s="15" customFormat="1">
      <c r="A257" s="33"/>
      <c r="B257" s="33"/>
      <c r="C257" s="33"/>
    </row>
    <row r="258" spans="1:3" s="15" customFormat="1">
      <c r="A258" s="33"/>
      <c r="B258" s="33"/>
      <c r="C258" s="33"/>
    </row>
    <row r="259" spans="1:3" s="15" customFormat="1">
      <c r="A259" s="33"/>
      <c r="B259" s="33"/>
      <c r="C259" s="33"/>
    </row>
    <row r="260" spans="1:3" s="15" customFormat="1">
      <c r="A260" s="33"/>
      <c r="B260" s="33"/>
      <c r="C260" s="33"/>
    </row>
    <row r="261" spans="1:3" s="15" customFormat="1">
      <c r="A261" s="33"/>
      <c r="B261" s="33"/>
      <c r="C261" s="33"/>
    </row>
    <row r="262" spans="1:3" s="15" customFormat="1">
      <c r="A262" s="33"/>
      <c r="B262" s="33"/>
      <c r="C262" s="33"/>
    </row>
    <row r="263" spans="1:3" s="15" customFormat="1">
      <c r="A263" s="33"/>
      <c r="B263" s="33"/>
      <c r="C263" s="33"/>
    </row>
    <row r="264" spans="1:3" s="15" customFormat="1">
      <c r="A264" s="33"/>
      <c r="B264" s="33"/>
      <c r="C264" s="33"/>
    </row>
    <row r="265" spans="1:3" s="15" customFormat="1">
      <c r="A265" s="33"/>
      <c r="B265" s="33"/>
      <c r="C265" s="33"/>
    </row>
    <row r="266" spans="1:3" s="15" customFormat="1">
      <c r="A266" s="33"/>
      <c r="B266" s="33"/>
      <c r="C266" s="33"/>
    </row>
    <row r="267" spans="1:3" s="15" customFormat="1">
      <c r="A267" s="33"/>
      <c r="B267" s="33"/>
      <c r="C267" s="33"/>
    </row>
    <row r="268" spans="1:3" s="15" customFormat="1">
      <c r="A268" s="33"/>
      <c r="B268" s="33"/>
      <c r="C268" s="33"/>
    </row>
    <row r="269" spans="1:3" s="15" customFormat="1">
      <c r="A269" s="33"/>
      <c r="B269" s="33"/>
      <c r="C269" s="33"/>
    </row>
    <row r="270" spans="1:3" s="15" customFormat="1">
      <c r="A270" s="33"/>
      <c r="B270" s="33"/>
      <c r="C270" s="33"/>
    </row>
    <row r="271" spans="1:3" s="15" customFormat="1">
      <c r="A271" s="33"/>
      <c r="B271" s="33"/>
      <c r="C271" s="33"/>
    </row>
    <row r="272" spans="1:3" s="15" customFormat="1">
      <c r="A272" s="33"/>
      <c r="B272" s="33"/>
      <c r="C272" s="33"/>
    </row>
    <row r="273" spans="1:3" s="15" customFormat="1">
      <c r="A273" s="33"/>
      <c r="B273" s="33"/>
      <c r="C273" s="33"/>
    </row>
    <row r="274" spans="1:3" s="15" customFormat="1">
      <c r="A274" s="33"/>
      <c r="B274" s="33"/>
      <c r="C274" s="33"/>
    </row>
    <row r="275" spans="1:3" s="15" customFormat="1">
      <c r="A275" s="33"/>
      <c r="B275" s="33"/>
      <c r="C275" s="33"/>
    </row>
    <row r="276" spans="1:3" s="15" customFormat="1">
      <c r="A276" s="33"/>
      <c r="B276" s="33"/>
      <c r="C276" s="33"/>
    </row>
    <row r="277" spans="1:3" s="15" customFormat="1">
      <c r="A277" s="33"/>
      <c r="B277" s="33"/>
      <c r="C277" s="33"/>
    </row>
    <row r="278" spans="1:3" s="15" customFormat="1">
      <c r="A278" s="33"/>
      <c r="B278" s="33"/>
      <c r="C278" s="33"/>
    </row>
    <row r="279" spans="1:3" s="15" customFormat="1">
      <c r="A279" s="33"/>
      <c r="B279" s="33"/>
      <c r="C279" s="33"/>
    </row>
    <row r="280" spans="1:3" s="15" customFormat="1">
      <c r="A280" s="33"/>
      <c r="B280" s="33"/>
      <c r="C280" s="33"/>
    </row>
    <row r="281" spans="1:3" s="15" customFormat="1">
      <c r="A281" s="33"/>
      <c r="B281" s="33"/>
      <c r="C281" s="33"/>
    </row>
    <row r="282" spans="1:3" s="15" customFormat="1">
      <c r="A282" s="33"/>
      <c r="B282" s="33"/>
      <c r="C282" s="33"/>
    </row>
    <row r="283" spans="1:3" s="15" customFormat="1">
      <c r="A283" s="33"/>
      <c r="B283" s="33"/>
      <c r="C283" s="33"/>
    </row>
    <row r="284" spans="1:3" s="15" customFormat="1">
      <c r="A284" s="33"/>
      <c r="B284" s="33"/>
      <c r="C284" s="33"/>
    </row>
    <row r="285" spans="1:3" s="15" customFormat="1">
      <c r="A285" s="33"/>
      <c r="B285" s="33"/>
      <c r="C285" s="33"/>
    </row>
    <row r="286" spans="1:3" s="15" customFormat="1">
      <c r="A286" s="33"/>
      <c r="B286" s="33"/>
      <c r="C286" s="33"/>
    </row>
    <row r="287" spans="1:3" s="15" customFormat="1">
      <c r="A287" s="33"/>
      <c r="B287" s="33"/>
      <c r="C287" s="33"/>
    </row>
    <row r="288" spans="1:3" s="15" customFormat="1">
      <c r="A288" s="33"/>
      <c r="B288" s="33"/>
      <c r="C288" s="33"/>
    </row>
    <row r="289" spans="1:3" s="15" customFormat="1">
      <c r="A289" s="33"/>
      <c r="B289" s="33"/>
      <c r="C289" s="33"/>
    </row>
    <row r="290" spans="1:3" s="15" customFormat="1">
      <c r="A290" s="33"/>
      <c r="B290" s="33"/>
      <c r="C290" s="33"/>
    </row>
    <row r="291" spans="1:3" s="15" customFormat="1">
      <c r="A291" s="33"/>
      <c r="B291" s="33"/>
      <c r="C291" s="33"/>
    </row>
    <row r="292" spans="1:3" s="15" customFormat="1">
      <c r="A292" s="33"/>
      <c r="B292" s="33"/>
      <c r="C292" s="33"/>
    </row>
    <row r="293" spans="1:3" s="15" customFormat="1">
      <c r="A293" s="33"/>
      <c r="B293" s="33"/>
      <c r="C293" s="33"/>
    </row>
    <row r="294" spans="1:3" s="15" customFormat="1">
      <c r="A294" s="33"/>
      <c r="B294" s="33"/>
      <c r="C294" s="33"/>
    </row>
    <row r="295" spans="1:3" s="15" customFormat="1">
      <c r="A295" s="33"/>
      <c r="B295" s="33"/>
      <c r="C295" s="33"/>
    </row>
    <row r="296" spans="1:3" s="15" customFormat="1">
      <c r="A296" s="33"/>
      <c r="B296" s="33"/>
      <c r="C296" s="33"/>
    </row>
    <row r="297" spans="1:3" s="15" customFormat="1">
      <c r="A297" s="33"/>
      <c r="B297" s="33"/>
      <c r="C297" s="33"/>
    </row>
    <row r="298" spans="1:3" s="15" customFormat="1">
      <c r="A298" s="33"/>
      <c r="B298" s="33"/>
      <c r="C298" s="33"/>
    </row>
    <row r="299" spans="1:3" s="15" customFormat="1">
      <c r="A299" s="33"/>
      <c r="B299" s="33"/>
      <c r="C299" s="33"/>
    </row>
    <row r="300" spans="1:3" s="15" customFormat="1">
      <c r="A300" s="33"/>
      <c r="B300" s="33"/>
      <c r="C300" s="33"/>
    </row>
    <row r="301" spans="1:3" s="15" customFormat="1">
      <c r="A301" s="33"/>
      <c r="B301" s="33"/>
      <c r="C301" s="33"/>
    </row>
    <row r="302" spans="1:3" s="15" customFormat="1">
      <c r="A302" s="33"/>
      <c r="B302" s="33"/>
      <c r="C302" s="33"/>
    </row>
    <row r="303" spans="1:3" s="15" customFormat="1">
      <c r="A303" s="33"/>
      <c r="B303" s="33"/>
      <c r="C303" s="33"/>
    </row>
    <row r="304" spans="1:3" s="15" customFormat="1">
      <c r="A304" s="33"/>
      <c r="B304" s="33"/>
      <c r="C304" s="33"/>
    </row>
    <row r="305" spans="1:3" s="15" customFormat="1">
      <c r="A305" s="33"/>
      <c r="B305" s="33"/>
      <c r="C305" s="33"/>
    </row>
    <row r="306" spans="1:3" s="15" customFormat="1">
      <c r="A306" s="33"/>
      <c r="B306" s="33"/>
      <c r="C306" s="33"/>
    </row>
    <row r="307" spans="1:3" s="15" customFormat="1">
      <c r="A307" s="33"/>
      <c r="B307" s="33"/>
      <c r="C307" s="33"/>
    </row>
    <row r="308" spans="1:3" s="15" customFormat="1">
      <c r="A308" s="33"/>
      <c r="B308" s="33"/>
      <c r="C308" s="33"/>
    </row>
    <row r="309" spans="1:3" s="15" customFormat="1">
      <c r="A309" s="33"/>
      <c r="B309" s="33"/>
      <c r="C309" s="33"/>
    </row>
    <row r="310" spans="1:3" s="15" customFormat="1">
      <c r="A310" s="33"/>
      <c r="B310" s="33"/>
      <c r="C310" s="33"/>
    </row>
    <row r="311" spans="1:3" s="15" customFormat="1">
      <c r="A311" s="33"/>
      <c r="B311" s="33"/>
      <c r="C311" s="33"/>
    </row>
    <row r="312" spans="1:3" s="15" customFormat="1">
      <c r="A312" s="33"/>
      <c r="B312" s="33"/>
      <c r="C312" s="33"/>
    </row>
    <row r="313" spans="1:3" s="15" customFormat="1">
      <c r="A313" s="33"/>
      <c r="B313" s="33"/>
      <c r="C313" s="33"/>
    </row>
    <row r="314" spans="1:3" s="15" customFormat="1">
      <c r="A314" s="33"/>
      <c r="B314" s="33"/>
      <c r="C314" s="33"/>
    </row>
    <row r="315" spans="1:3" s="15" customFormat="1">
      <c r="A315" s="33"/>
      <c r="B315" s="33"/>
      <c r="C315" s="33"/>
    </row>
    <row r="316" spans="1:3" s="15" customFormat="1">
      <c r="A316" s="33"/>
      <c r="B316" s="33"/>
      <c r="C316" s="33"/>
    </row>
    <row r="317" spans="1:3" s="15" customFormat="1">
      <c r="A317" s="33"/>
      <c r="B317" s="33"/>
      <c r="C317" s="33"/>
    </row>
    <row r="318" spans="1:3" s="15" customFormat="1">
      <c r="A318" s="33"/>
      <c r="B318" s="33"/>
      <c r="C318" s="33"/>
    </row>
    <row r="319" spans="1:3" s="15" customFormat="1">
      <c r="A319" s="33"/>
      <c r="B319" s="33"/>
      <c r="C319" s="33"/>
    </row>
    <row r="320" spans="1:3" s="15" customFormat="1">
      <c r="A320" s="33"/>
      <c r="B320" s="33"/>
      <c r="C320" s="33"/>
    </row>
    <row r="321" spans="1:3" s="15" customFormat="1">
      <c r="A321" s="33"/>
      <c r="B321" s="33"/>
      <c r="C321" s="33"/>
    </row>
    <row r="322" spans="1:3" s="15" customFormat="1">
      <c r="A322" s="33"/>
      <c r="B322" s="33"/>
      <c r="C322" s="33"/>
    </row>
    <row r="323" spans="1:3" s="15" customFormat="1">
      <c r="A323" s="33"/>
      <c r="B323" s="33"/>
      <c r="C323" s="33"/>
    </row>
    <row r="324" spans="1:3" s="15" customFormat="1">
      <c r="A324" s="33"/>
      <c r="B324" s="33"/>
      <c r="C324" s="33"/>
    </row>
    <row r="325" spans="1:3" s="15" customFormat="1">
      <c r="A325" s="33"/>
      <c r="B325" s="33"/>
      <c r="C325" s="33"/>
    </row>
    <row r="326" spans="1:3" s="15" customFormat="1">
      <c r="A326" s="33"/>
      <c r="B326" s="33"/>
      <c r="C326" s="33"/>
    </row>
    <row r="327" spans="1:3" s="15" customFormat="1">
      <c r="A327" s="33"/>
      <c r="B327" s="33"/>
      <c r="C327" s="33"/>
    </row>
    <row r="328" spans="1:3" s="15" customFormat="1">
      <c r="A328" s="33"/>
      <c r="B328" s="33"/>
      <c r="C328" s="33"/>
    </row>
    <row r="329" spans="1:3" s="15" customFormat="1">
      <c r="A329" s="33"/>
      <c r="B329" s="33"/>
      <c r="C329" s="33"/>
    </row>
    <row r="330" spans="1:3" s="15" customFormat="1">
      <c r="A330" s="33"/>
      <c r="B330" s="33"/>
      <c r="C330" s="33"/>
    </row>
    <row r="331" spans="1:3" s="15" customFormat="1">
      <c r="A331" s="33"/>
      <c r="B331" s="33"/>
      <c r="C331" s="33"/>
    </row>
    <row r="332" spans="1:3" s="15" customFormat="1">
      <c r="A332" s="33"/>
      <c r="B332" s="33"/>
      <c r="C332" s="33"/>
    </row>
    <row r="333" spans="1:3" s="15" customFormat="1">
      <c r="A333" s="33"/>
      <c r="B333" s="33"/>
      <c r="C333" s="33"/>
    </row>
    <row r="334" spans="1:3" s="15" customFormat="1">
      <c r="A334" s="33"/>
      <c r="B334" s="33"/>
      <c r="C334" s="33"/>
    </row>
    <row r="335" spans="1:3" s="15" customFormat="1">
      <c r="A335" s="33"/>
      <c r="B335" s="33"/>
      <c r="C335" s="33"/>
    </row>
    <row r="336" spans="1:3" s="15" customFormat="1">
      <c r="A336" s="33"/>
      <c r="B336" s="33"/>
      <c r="C336" s="33"/>
    </row>
    <row r="337" spans="1:3" s="15" customFormat="1">
      <c r="A337" s="33"/>
      <c r="B337" s="33"/>
      <c r="C337" s="33"/>
    </row>
    <row r="338" spans="1:3" s="15" customFormat="1">
      <c r="A338" s="33"/>
      <c r="B338" s="33"/>
      <c r="C338" s="33"/>
    </row>
    <row r="339" spans="1:3" s="15" customFormat="1">
      <c r="A339" s="33"/>
      <c r="B339" s="33"/>
      <c r="C339" s="33"/>
    </row>
    <row r="340" spans="1:3" s="15" customFormat="1">
      <c r="A340" s="33"/>
      <c r="B340" s="33"/>
      <c r="C340" s="33"/>
    </row>
    <row r="341" spans="1:3" s="15" customFormat="1">
      <c r="A341" s="33"/>
      <c r="B341" s="33"/>
      <c r="C341" s="33"/>
    </row>
    <row r="342" spans="1:3" s="15" customFormat="1">
      <c r="A342" s="33"/>
      <c r="B342" s="33"/>
      <c r="C342" s="33"/>
    </row>
    <row r="343" spans="1:3" s="15" customFormat="1">
      <c r="A343" s="33"/>
      <c r="B343" s="33"/>
      <c r="C343" s="33"/>
    </row>
    <row r="344" spans="1:3" s="15" customFormat="1">
      <c r="A344" s="33"/>
      <c r="B344" s="33"/>
      <c r="C344" s="33"/>
    </row>
    <row r="345" spans="1:3" s="15" customFormat="1">
      <c r="A345" s="33"/>
      <c r="B345" s="33"/>
      <c r="C345" s="33"/>
    </row>
    <row r="346" spans="1:3" s="15" customFormat="1">
      <c r="A346" s="33"/>
      <c r="B346" s="33"/>
      <c r="C346" s="33"/>
    </row>
    <row r="347" spans="1:3" s="15" customFormat="1">
      <c r="A347" s="33"/>
      <c r="B347" s="33"/>
      <c r="C347" s="33"/>
    </row>
    <row r="348" spans="1:3" s="15" customFormat="1">
      <c r="A348" s="33"/>
      <c r="B348" s="33"/>
      <c r="C348" s="33"/>
    </row>
    <row r="349" spans="1:3" s="15" customFormat="1">
      <c r="A349" s="33"/>
      <c r="B349" s="33"/>
      <c r="C349" s="33"/>
    </row>
    <row r="350" spans="1:3" s="15" customFormat="1">
      <c r="A350" s="33"/>
      <c r="B350" s="33"/>
      <c r="C350" s="33"/>
    </row>
    <row r="351" spans="1:3" s="15" customFormat="1">
      <c r="A351" s="33"/>
      <c r="B351" s="33"/>
      <c r="C351" s="33"/>
    </row>
    <row r="352" spans="1:3" s="15" customFormat="1">
      <c r="A352" s="33"/>
      <c r="B352" s="33"/>
      <c r="C352" s="33"/>
    </row>
    <row r="353" spans="1:3" s="15" customFormat="1">
      <c r="A353" s="33"/>
      <c r="B353" s="33"/>
      <c r="C353" s="33"/>
    </row>
    <row r="354" spans="1:3" s="15" customFormat="1">
      <c r="A354" s="33"/>
      <c r="B354" s="33"/>
      <c r="C354" s="33"/>
    </row>
    <row r="355" spans="1:3" s="15" customFormat="1">
      <c r="A355" s="33"/>
      <c r="B355" s="33"/>
      <c r="C355" s="33"/>
    </row>
    <row r="356" spans="1:3" s="15" customFormat="1">
      <c r="A356" s="33"/>
      <c r="B356" s="33"/>
      <c r="C356" s="33"/>
    </row>
    <row r="357" spans="1:3" s="15" customFormat="1">
      <c r="A357" s="33"/>
      <c r="B357" s="33"/>
      <c r="C357" s="33"/>
    </row>
    <row r="358" spans="1:3" s="15" customFormat="1">
      <c r="A358" s="33"/>
      <c r="B358" s="33"/>
      <c r="C358" s="33"/>
    </row>
    <row r="359" spans="1:3" s="15" customFormat="1">
      <c r="A359" s="33"/>
      <c r="B359" s="33"/>
      <c r="C359" s="33"/>
    </row>
    <row r="360" spans="1:3" s="15" customFormat="1">
      <c r="A360" s="33"/>
      <c r="B360" s="33"/>
      <c r="C360" s="33"/>
    </row>
    <row r="361" spans="1:3" s="15" customFormat="1">
      <c r="A361" s="33"/>
      <c r="B361" s="33"/>
      <c r="C361" s="33"/>
    </row>
    <row r="362" spans="1:3" s="15" customFormat="1">
      <c r="A362" s="33"/>
      <c r="B362" s="33"/>
      <c r="C362" s="33"/>
    </row>
    <row r="363" spans="1:3" s="15" customFormat="1">
      <c r="A363" s="33"/>
      <c r="B363" s="33"/>
      <c r="C363" s="33"/>
    </row>
    <row r="364" spans="1:3" s="15" customFormat="1">
      <c r="A364" s="33"/>
      <c r="B364" s="33"/>
      <c r="C364" s="33"/>
    </row>
    <row r="365" spans="1:3" s="15" customFormat="1">
      <c r="A365" s="33"/>
      <c r="B365" s="33"/>
      <c r="C365" s="33"/>
    </row>
    <row r="366" spans="1:3" s="15" customFormat="1">
      <c r="A366" s="33"/>
      <c r="B366" s="33"/>
      <c r="C366" s="33"/>
    </row>
    <row r="367" spans="1:3" s="15" customFormat="1">
      <c r="A367" s="33"/>
      <c r="B367" s="33"/>
      <c r="C367" s="33"/>
    </row>
    <row r="368" spans="1:3" s="15" customFormat="1">
      <c r="A368" s="33"/>
      <c r="B368" s="33"/>
      <c r="C368" s="33"/>
    </row>
    <row r="369" spans="1:3" s="15" customFormat="1">
      <c r="A369" s="33"/>
      <c r="B369" s="33"/>
      <c r="C369" s="33"/>
    </row>
    <row r="370" spans="1:3" s="15" customFormat="1">
      <c r="A370" s="33"/>
      <c r="B370" s="33"/>
      <c r="C370" s="33"/>
    </row>
    <row r="371" spans="1:3" s="15" customFormat="1">
      <c r="A371" s="33"/>
      <c r="B371" s="33"/>
      <c r="C371" s="33"/>
    </row>
    <row r="372" spans="1:3" s="15" customFormat="1">
      <c r="A372" s="33"/>
      <c r="B372" s="33"/>
      <c r="C372" s="33"/>
    </row>
    <row r="373" spans="1:3" s="15" customFormat="1">
      <c r="A373" s="33"/>
      <c r="B373" s="33"/>
      <c r="C373" s="33"/>
    </row>
    <row r="374" spans="1:3" s="15" customFormat="1">
      <c r="A374" s="33"/>
      <c r="B374" s="33"/>
      <c r="C374" s="33"/>
    </row>
    <row r="375" spans="1:3" s="15" customFormat="1">
      <c r="A375" s="33"/>
      <c r="B375" s="33"/>
      <c r="C375" s="33"/>
    </row>
    <row r="376" spans="1:3" s="15" customFormat="1">
      <c r="A376" s="33"/>
      <c r="B376" s="33"/>
      <c r="C376" s="33"/>
    </row>
    <row r="377" spans="1:3" s="15" customFormat="1">
      <c r="A377" s="33"/>
      <c r="B377" s="33"/>
      <c r="C377" s="33"/>
    </row>
    <row r="378" spans="1:3" s="15" customFormat="1">
      <c r="A378" s="33"/>
      <c r="B378" s="33"/>
      <c r="C378" s="33"/>
    </row>
    <row r="379" spans="1:3" s="15" customFormat="1">
      <c r="A379" s="33"/>
      <c r="B379" s="33"/>
      <c r="C379" s="33"/>
    </row>
    <row r="380" spans="1:3" s="15" customFormat="1">
      <c r="A380" s="33"/>
      <c r="B380" s="33"/>
      <c r="C380" s="33"/>
    </row>
    <row r="381" spans="1:3" s="15" customFormat="1">
      <c r="A381" s="33"/>
      <c r="B381" s="33"/>
      <c r="C381" s="33"/>
    </row>
    <row r="382" spans="1:3" s="15" customFormat="1">
      <c r="A382" s="33"/>
      <c r="B382" s="33"/>
      <c r="C382" s="33"/>
    </row>
    <row r="383" spans="1:3" s="15" customFormat="1">
      <c r="A383" s="33"/>
      <c r="B383" s="33"/>
      <c r="C383" s="33"/>
    </row>
    <row r="384" spans="1:3" s="15" customFormat="1">
      <c r="A384" s="33"/>
      <c r="B384" s="33"/>
      <c r="C384" s="33"/>
    </row>
    <row r="385" spans="1:3" s="15" customFormat="1">
      <c r="A385" s="33"/>
      <c r="B385" s="33"/>
      <c r="C385" s="33"/>
    </row>
    <row r="386" spans="1:3" s="15" customFormat="1">
      <c r="A386" s="33"/>
      <c r="B386" s="33"/>
      <c r="C386" s="33"/>
    </row>
    <row r="387" spans="1:3" s="15" customFormat="1">
      <c r="A387" s="33"/>
      <c r="B387" s="33"/>
      <c r="C387" s="33"/>
    </row>
    <row r="388" spans="1:3" s="15" customFormat="1">
      <c r="A388" s="33"/>
      <c r="B388" s="33"/>
      <c r="C388" s="33"/>
    </row>
    <row r="389" spans="1:3" s="15" customFormat="1">
      <c r="A389" s="33"/>
      <c r="B389" s="33"/>
      <c r="C389" s="33"/>
    </row>
    <row r="390" spans="1:3" s="15" customFormat="1">
      <c r="A390" s="33"/>
      <c r="B390" s="33"/>
      <c r="C390" s="33"/>
    </row>
    <row r="391" spans="1:3" s="15" customFormat="1">
      <c r="A391" s="33"/>
      <c r="B391" s="33"/>
      <c r="C391" s="33"/>
    </row>
    <row r="392" spans="1:3" s="15" customFormat="1">
      <c r="A392" s="33"/>
      <c r="B392" s="33"/>
      <c r="C392" s="33"/>
    </row>
    <row r="393" spans="1:3" s="15" customFormat="1">
      <c r="A393" s="33"/>
      <c r="B393" s="33"/>
      <c r="C393" s="33"/>
    </row>
    <row r="394" spans="1:3" s="15" customFormat="1">
      <c r="A394" s="33"/>
      <c r="B394" s="33"/>
      <c r="C394" s="33"/>
    </row>
    <row r="395" spans="1:3" s="15" customFormat="1">
      <c r="A395" s="33"/>
      <c r="B395" s="33"/>
      <c r="C395" s="33"/>
    </row>
    <row r="396" spans="1:3" s="15" customFormat="1">
      <c r="A396" s="33"/>
      <c r="B396" s="33"/>
      <c r="C396" s="33"/>
    </row>
    <row r="397" spans="1:3" s="15" customFormat="1">
      <c r="A397" s="33"/>
      <c r="B397" s="33"/>
      <c r="C397" s="33"/>
    </row>
    <row r="398" spans="1:3" s="15" customFormat="1">
      <c r="A398" s="33"/>
      <c r="B398" s="33"/>
      <c r="C398" s="33"/>
    </row>
    <row r="399" spans="1:3" s="15" customFormat="1">
      <c r="A399" s="33"/>
      <c r="B399" s="33"/>
      <c r="C399" s="33"/>
    </row>
    <row r="400" spans="1:3" s="15" customFormat="1">
      <c r="A400" s="33"/>
      <c r="B400" s="33"/>
      <c r="C400" s="33"/>
    </row>
    <row r="401" spans="1:3" s="15" customFormat="1">
      <c r="A401" s="33"/>
      <c r="B401" s="33"/>
      <c r="C401" s="33"/>
    </row>
    <row r="402" spans="1:3" s="15" customFormat="1">
      <c r="A402" s="33"/>
      <c r="B402" s="33"/>
      <c r="C402" s="33"/>
    </row>
    <row r="403" spans="1:3" s="15" customFormat="1">
      <c r="A403" s="33"/>
      <c r="B403" s="33"/>
      <c r="C403" s="33"/>
    </row>
    <row r="404" spans="1:3" s="15" customFormat="1">
      <c r="A404" s="33"/>
      <c r="B404" s="33"/>
      <c r="C404" s="33"/>
    </row>
    <row r="405" spans="1:3" s="15" customFormat="1">
      <c r="A405" s="33"/>
      <c r="B405" s="33"/>
      <c r="C405" s="33"/>
    </row>
    <row r="406" spans="1:3" s="15" customFormat="1">
      <c r="A406" s="33"/>
      <c r="B406" s="33"/>
      <c r="C406" s="33"/>
    </row>
    <row r="407" spans="1:3" s="15" customFormat="1">
      <c r="A407" s="33"/>
      <c r="B407" s="33"/>
      <c r="C407" s="33"/>
    </row>
    <row r="408" spans="1:3" s="15" customFormat="1">
      <c r="A408" s="33"/>
      <c r="B408" s="33"/>
      <c r="C408" s="33"/>
    </row>
    <row r="409" spans="1:3" s="15" customFormat="1">
      <c r="A409" s="33"/>
      <c r="B409" s="33"/>
      <c r="C409" s="33"/>
    </row>
    <row r="410" spans="1:3" s="15" customFormat="1">
      <c r="A410" s="33"/>
      <c r="B410" s="33"/>
      <c r="C410" s="33"/>
    </row>
    <row r="411" spans="1:3" s="15" customFormat="1">
      <c r="A411" s="33"/>
      <c r="B411" s="33"/>
      <c r="C411" s="33"/>
    </row>
    <row r="412" spans="1:3" s="15" customFormat="1">
      <c r="A412" s="33"/>
      <c r="B412" s="33"/>
      <c r="C412" s="33"/>
    </row>
    <row r="413" spans="1:3" s="15" customFormat="1">
      <c r="A413" s="33"/>
      <c r="B413" s="33"/>
      <c r="C413" s="33"/>
    </row>
    <row r="414" spans="1:3" s="15" customFormat="1">
      <c r="A414" s="33"/>
      <c r="B414" s="33"/>
      <c r="C414" s="33"/>
    </row>
    <row r="415" spans="1:3" s="15" customFormat="1">
      <c r="A415" s="33"/>
      <c r="B415" s="33"/>
      <c r="C415" s="33"/>
    </row>
    <row r="416" spans="1:3" s="15" customFormat="1">
      <c r="A416" s="33"/>
      <c r="B416" s="33"/>
      <c r="C416" s="33"/>
    </row>
    <row r="417" spans="1:3" s="15" customFormat="1">
      <c r="A417" s="33"/>
      <c r="B417" s="33"/>
      <c r="C417" s="33"/>
    </row>
    <row r="418" spans="1:3" s="15" customFormat="1">
      <c r="A418" s="33"/>
      <c r="B418" s="33"/>
      <c r="C418" s="33"/>
    </row>
    <row r="419" spans="1:3" s="15" customFormat="1">
      <c r="A419" s="33"/>
      <c r="B419" s="33"/>
      <c r="C419" s="33"/>
    </row>
    <row r="420" spans="1:3" s="15" customFormat="1">
      <c r="A420" s="33"/>
      <c r="B420" s="33"/>
      <c r="C420" s="33"/>
    </row>
    <row r="421" spans="1:3" s="15" customFormat="1">
      <c r="A421" s="33"/>
      <c r="B421" s="33"/>
      <c r="C421" s="33"/>
    </row>
    <row r="422" spans="1:3" s="15" customFormat="1">
      <c r="A422" s="33"/>
      <c r="B422" s="33"/>
      <c r="C422" s="33"/>
    </row>
    <row r="423" spans="1:3" s="15" customFormat="1">
      <c r="A423" s="33"/>
      <c r="B423" s="33"/>
      <c r="C423" s="33"/>
    </row>
    <row r="424" spans="1:3" s="15" customFormat="1">
      <c r="A424" s="33"/>
      <c r="B424" s="33"/>
      <c r="C424" s="33"/>
    </row>
    <row r="425" spans="1:3" s="15" customFormat="1">
      <c r="A425" s="33"/>
      <c r="B425" s="33"/>
      <c r="C425" s="33"/>
    </row>
    <row r="426" spans="1:3" s="15" customFormat="1">
      <c r="A426" s="33"/>
      <c r="B426" s="33"/>
      <c r="C426" s="33"/>
    </row>
    <row r="427" spans="1:3" s="15" customFormat="1">
      <c r="A427" s="33"/>
      <c r="B427" s="33"/>
      <c r="C427" s="33"/>
    </row>
    <row r="428" spans="1:3" s="15" customFormat="1">
      <c r="A428" s="33"/>
      <c r="B428" s="33"/>
      <c r="C428" s="33"/>
    </row>
    <row r="429" spans="1:3" s="15" customFormat="1">
      <c r="A429" s="33"/>
      <c r="B429" s="33"/>
      <c r="C429" s="33"/>
    </row>
    <row r="430" spans="1:3" s="15" customFormat="1">
      <c r="A430" s="33"/>
      <c r="B430" s="33"/>
      <c r="C430" s="33"/>
    </row>
    <row r="431" spans="1:3" s="15" customFormat="1">
      <c r="A431" s="33"/>
      <c r="B431" s="33"/>
      <c r="C431" s="33"/>
    </row>
    <row r="432" spans="1:3" s="15" customFormat="1">
      <c r="A432" s="33"/>
      <c r="B432" s="33"/>
      <c r="C432" s="33"/>
    </row>
    <row r="433" spans="1:3" s="15" customFormat="1">
      <c r="A433" s="33"/>
      <c r="B433" s="33"/>
      <c r="C433" s="33"/>
    </row>
    <row r="434" spans="1:3" s="15" customFormat="1">
      <c r="A434" s="33"/>
      <c r="B434" s="33"/>
      <c r="C434" s="33"/>
    </row>
    <row r="435" spans="1:3" s="15" customFormat="1">
      <c r="A435" s="33"/>
      <c r="B435" s="33"/>
      <c r="C435" s="33"/>
    </row>
    <row r="436" spans="1:3" s="15" customFormat="1">
      <c r="A436" s="33"/>
      <c r="B436" s="33"/>
      <c r="C436" s="33"/>
    </row>
    <row r="437" spans="1:3" s="15" customFormat="1">
      <c r="A437" s="33"/>
      <c r="B437" s="33"/>
      <c r="C437" s="33"/>
    </row>
    <row r="438" spans="1:3" s="15" customFormat="1">
      <c r="A438" s="33"/>
      <c r="B438" s="33"/>
      <c r="C438" s="33"/>
    </row>
    <row r="439" spans="1:3" s="15" customFormat="1">
      <c r="A439" s="33"/>
      <c r="B439" s="33"/>
      <c r="C439" s="33"/>
    </row>
    <row r="440" spans="1:3" s="15" customFormat="1">
      <c r="A440" s="33"/>
      <c r="B440" s="33"/>
      <c r="C440" s="33"/>
    </row>
    <row r="441" spans="1:3" s="15" customFormat="1">
      <c r="A441" s="33"/>
      <c r="B441" s="33"/>
      <c r="C441" s="33"/>
    </row>
    <row r="442" spans="1:3" s="15" customFormat="1">
      <c r="A442" s="33"/>
      <c r="B442" s="33"/>
      <c r="C442" s="33"/>
    </row>
    <row r="443" spans="1:3" s="15" customFormat="1">
      <c r="A443" s="33"/>
      <c r="B443" s="33"/>
      <c r="C443" s="33"/>
    </row>
    <row r="444" spans="1:3" s="15" customFormat="1">
      <c r="A444" s="33"/>
      <c r="B444" s="33"/>
      <c r="C444" s="33"/>
    </row>
    <row r="445" spans="1:3" s="15" customFormat="1">
      <c r="A445" s="33"/>
      <c r="B445" s="33"/>
      <c r="C445" s="33"/>
    </row>
    <row r="446" spans="1:3" s="15" customFormat="1">
      <c r="A446" s="33"/>
      <c r="B446" s="33"/>
      <c r="C446" s="33"/>
    </row>
    <row r="447" spans="1:3" s="15" customFormat="1">
      <c r="A447" s="33"/>
      <c r="B447" s="33"/>
      <c r="C447" s="33"/>
    </row>
    <row r="448" spans="1:3" s="15" customFormat="1">
      <c r="A448" s="33"/>
      <c r="B448" s="33"/>
      <c r="C448" s="33"/>
    </row>
    <row r="449" spans="1:3" s="15" customFormat="1">
      <c r="A449" s="33"/>
      <c r="B449" s="33"/>
      <c r="C449" s="33"/>
    </row>
    <row r="450" spans="1:3" s="15" customFormat="1">
      <c r="A450" s="33"/>
      <c r="B450" s="33"/>
      <c r="C450" s="33"/>
    </row>
    <row r="451" spans="1:3" s="15" customFormat="1">
      <c r="A451" s="33"/>
      <c r="B451" s="33"/>
      <c r="C451" s="33"/>
    </row>
    <row r="452" spans="1:3" s="15" customFormat="1">
      <c r="A452" s="33"/>
      <c r="B452" s="33"/>
      <c r="C452" s="33"/>
    </row>
    <row r="453" spans="1:3" s="15" customFormat="1">
      <c r="A453" s="33"/>
      <c r="B453" s="33"/>
      <c r="C453" s="33"/>
    </row>
    <row r="454" spans="1:3" s="15" customFormat="1">
      <c r="A454" s="33"/>
      <c r="B454" s="33"/>
      <c r="C454" s="33"/>
    </row>
    <row r="455" spans="1:3" s="15" customFormat="1">
      <c r="A455" s="33"/>
      <c r="B455" s="33"/>
      <c r="C455" s="33"/>
    </row>
    <row r="456" spans="1:3" s="15" customFormat="1">
      <c r="A456" s="33"/>
      <c r="B456" s="33"/>
      <c r="C456" s="33"/>
    </row>
    <row r="457" spans="1:3" s="15" customFormat="1">
      <c r="A457" s="33"/>
      <c r="B457" s="33"/>
      <c r="C457" s="33"/>
    </row>
    <row r="458" spans="1:3" s="15" customFormat="1">
      <c r="A458" s="33"/>
      <c r="B458" s="33"/>
      <c r="C458" s="33"/>
    </row>
    <row r="459" spans="1:3" s="15" customFormat="1">
      <c r="A459" s="33"/>
      <c r="B459" s="33"/>
      <c r="C459" s="33"/>
    </row>
    <row r="460" spans="1:3" s="15" customFormat="1">
      <c r="A460" s="33"/>
      <c r="B460" s="33"/>
      <c r="C460" s="33"/>
    </row>
    <row r="461" spans="1:3" s="15" customFormat="1">
      <c r="A461" s="33"/>
      <c r="B461" s="33"/>
      <c r="C461" s="33"/>
    </row>
    <row r="462" spans="1:3" s="15" customFormat="1">
      <c r="A462" s="33"/>
      <c r="B462" s="33"/>
      <c r="C462" s="33"/>
    </row>
    <row r="463" spans="1:3" s="15" customFormat="1">
      <c r="A463" s="33"/>
      <c r="B463" s="33"/>
      <c r="C463" s="33"/>
    </row>
    <row r="464" spans="1:3" s="15" customFormat="1">
      <c r="A464" s="33"/>
      <c r="B464" s="33"/>
      <c r="C464" s="33"/>
    </row>
    <row r="465" spans="1:3" s="15" customFormat="1">
      <c r="A465" s="33"/>
      <c r="B465" s="33"/>
      <c r="C465" s="33"/>
    </row>
    <row r="466" spans="1:3" s="15" customFormat="1">
      <c r="A466" s="33"/>
      <c r="B466" s="33"/>
      <c r="C466" s="33"/>
    </row>
    <row r="467" spans="1:3" s="15" customFormat="1">
      <c r="A467" s="33"/>
      <c r="B467" s="33"/>
      <c r="C467" s="33"/>
    </row>
    <row r="468" spans="1:3" s="15" customFormat="1">
      <c r="A468" s="33"/>
      <c r="B468" s="33"/>
      <c r="C468" s="33"/>
    </row>
    <row r="469" spans="1:3" s="15" customFormat="1">
      <c r="A469" s="33"/>
      <c r="B469" s="33"/>
      <c r="C469" s="33"/>
    </row>
    <row r="470" spans="1:3" s="15" customFormat="1">
      <c r="A470" s="33"/>
      <c r="B470" s="33"/>
      <c r="C470" s="33"/>
    </row>
    <row r="471" spans="1:3" s="15" customFormat="1">
      <c r="A471" s="33"/>
      <c r="B471" s="33"/>
      <c r="C471" s="33"/>
    </row>
    <row r="472" spans="1:3" s="15" customFormat="1">
      <c r="A472" s="33"/>
      <c r="B472" s="33"/>
      <c r="C472" s="33"/>
    </row>
    <row r="473" spans="1:3" s="15" customFormat="1">
      <c r="A473" s="33"/>
      <c r="B473" s="33"/>
      <c r="C473" s="33"/>
    </row>
    <row r="474" spans="1:3" s="15" customFormat="1">
      <c r="A474" s="33"/>
      <c r="B474" s="33"/>
      <c r="C474" s="33"/>
    </row>
    <row r="475" spans="1:3" s="15" customFormat="1">
      <c r="A475" s="33"/>
      <c r="B475" s="33"/>
      <c r="C475" s="33"/>
    </row>
    <row r="476" spans="1:3" s="15" customFormat="1">
      <c r="A476" s="33"/>
      <c r="B476" s="33"/>
      <c r="C476" s="33"/>
    </row>
    <row r="477" spans="1:3" s="15" customFormat="1">
      <c r="A477" s="33"/>
      <c r="B477" s="33"/>
      <c r="C477" s="33"/>
    </row>
    <row r="478" spans="1:3" s="15" customFormat="1">
      <c r="A478" s="33"/>
      <c r="B478" s="33"/>
      <c r="C478" s="33"/>
    </row>
    <row r="479" spans="1:3" s="15" customFormat="1">
      <c r="A479" s="33"/>
      <c r="B479" s="33"/>
      <c r="C479" s="33"/>
    </row>
    <row r="480" spans="1:3" s="15" customFormat="1">
      <c r="A480" s="33"/>
      <c r="B480" s="33"/>
      <c r="C480" s="33"/>
    </row>
    <row r="481" spans="1:3" s="15" customFormat="1">
      <c r="A481" s="33"/>
      <c r="B481" s="33"/>
      <c r="C481" s="33"/>
    </row>
    <row r="482" spans="1:3" s="15" customFormat="1">
      <c r="A482" s="33"/>
      <c r="B482" s="33"/>
      <c r="C482" s="33"/>
    </row>
    <row r="483" spans="1:3" s="15" customFormat="1">
      <c r="A483" s="33"/>
      <c r="B483" s="33"/>
      <c r="C483" s="33"/>
    </row>
    <row r="484" spans="1:3" s="15" customFormat="1">
      <c r="A484" s="33"/>
      <c r="B484" s="33"/>
      <c r="C484" s="33"/>
    </row>
    <row r="485" spans="1:3" s="15" customFormat="1">
      <c r="A485" s="33"/>
      <c r="B485" s="33"/>
      <c r="C485" s="33"/>
    </row>
    <row r="486" spans="1:3" s="15" customFormat="1">
      <c r="A486" s="33"/>
      <c r="B486" s="33"/>
      <c r="C486" s="33"/>
    </row>
    <row r="487" spans="1:3" s="15" customFormat="1">
      <c r="A487" s="33"/>
      <c r="B487" s="33"/>
      <c r="C487" s="33"/>
    </row>
    <row r="488" spans="1:3" s="15" customFormat="1">
      <c r="A488" s="33"/>
      <c r="B488" s="33"/>
      <c r="C488" s="33"/>
    </row>
    <row r="489" spans="1:3" s="15" customFormat="1">
      <c r="A489" s="33"/>
      <c r="B489" s="33"/>
      <c r="C489" s="33"/>
    </row>
    <row r="490" spans="1:3" s="15" customFormat="1">
      <c r="A490" s="33"/>
      <c r="B490" s="33"/>
      <c r="C490" s="33"/>
    </row>
    <row r="491" spans="1:3" s="15" customFormat="1">
      <c r="A491" s="33"/>
      <c r="B491" s="33"/>
      <c r="C491" s="33"/>
    </row>
    <row r="492" spans="1:3" s="15" customFormat="1">
      <c r="A492" s="33"/>
      <c r="B492" s="33"/>
      <c r="C492" s="33"/>
    </row>
    <row r="493" spans="1:3" s="15" customFormat="1">
      <c r="A493" s="33"/>
      <c r="B493" s="33"/>
      <c r="C493" s="33"/>
    </row>
    <row r="494" spans="1:3" s="15" customFormat="1">
      <c r="A494" s="33"/>
      <c r="B494" s="33"/>
      <c r="C494" s="33"/>
    </row>
    <row r="495" spans="1:3" s="15" customFormat="1">
      <c r="A495" s="33"/>
      <c r="B495" s="33"/>
      <c r="C495" s="33"/>
    </row>
    <row r="496" spans="1:3" s="15" customFormat="1">
      <c r="A496" s="33"/>
      <c r="B496" s="33"/>
      <c r="C496" s="33"/>
    </row>
    <row r="497" spans="1:3" s="15" customFormat="1">
      <c r="A497" s="33"/>
      <c r="B497" s="33"/>
      <c r="C497" s="33"/>
    </row>
    <row r="498" spans="1:3" s="15" customFormat="1">
      <c r="A498" s="33"/>
      <c r="B498" s="33"/>
      <c r="C498" s="33"/>
    </row>
    <row r="499" spans="1:3" s="15" customFormat="1">
      <c r="A499" s="33"/>
      <c r="B499" s="33"/>
      <c r="C499" s="33"/>
    </row>
    <row r="500" spans="1:3" s="15" customFormat="1">
      <c r="A500" s="33"/>
      <c r="B500" s="33"/>
      <c r="C500" s="33"/>
    </row>
    <row r="501" spans="1:3" s="15" customFormat="1">
      <c r="A501" s="33"/>
      <c r="B501" s="33"/>
      <c r="C501" s="33"/>
    </row>
    <row r="502" spans="1:3" s="15" customFormat="1">
      <c r="A502" s="33"/>
      <c r="B502" s="33"/>
      <c r="C502" s="33"/>
    </row>
    <row r="503" spans="1:3" s="15" customFormat="1">
      <c r="A503" s="33"/>
      <c r="B503" s="33"/>
      <c r="C503" s="33"/>
    </row>
    <row r="504" spans="1:3" s="15" customFormat="1">
      <c r="A504" s="33"/>
      <c r="B504" s="33"/>
      <c r="C504" s="33"/>
    </row>
    <row r="505" spans="1:3" s="15" customFormat="1">
      <c r="A505" s="33"/>
      <c r="B505" s="33"/>
      <c r="C505" s="33"/>
    </row>
    <row r="506" spans="1:3" s="15" customFormat="1">
      <c r="A506" s="33"/>
      <c r="B506" s="33"/>
      <c r="C506" s="33"/>
    </row>
    <row r="507" spans="1:3" s="15" customFormat="1">
      <c r="A507" s="33"/>
      <c r="B507" s="33"/>
      <c r="C507" s="33"/>
    </row>
    <row r="508" spans="1:3" s="15" customFormat="1">
      <c r="A508" s="33"/>
      <c r="B508" s="33"/>
      <c r="C508" s="33"/>
    </row>
    <row r="509" spans="1:3" s="15" customFormat="1">
      <c r="A509" s="33"/>
      <c r="B509" s="33"/>
      <c r="C509" s="33"/>
    </row>
    <row r="510" spans="1:3" s="15" customFormat="1">
      <c r="A510" s="33"/>
      <c r="B510" s="33"/>
      <c r="C510" s="33"/>
    </row>
    <row r="511" spans="1:3" s="15" customFormat="1">
      <c r="A511" s="33"/>
      <c r="B511" s="33"/>
      <c r="C511" s="33"/>
    </row>
    <row r="512" spans="1:3" s="15" customFormat="1">
      <c r="A512" s="33"/>
      <c r="B512" s="33"/>
      <c r="C512" s="33"/>
    </row>
    <row r="513" spans="1:3" s="15" customFormat="1">
      <c r="A513" s="33"/>
      <c r="B513" s="33"/>
      <c r="C513" s="33"/>
    </row>
    <row r="514" spans="1:3" s="15" customFormat="1">
      <c r="A514" s="33"/>
      <c r="B514" s="33"/>
      <c r="C514" s="33"/>
    </row>
    <row r="515" spans="1:3" s="15" customFormat="1">
      <c r="A515" s="33"/>
      <c r="B515" s="33"/>
      <c r="C515" s="33"/>
    </row>
    <row r="516" spans="1:3" s="15" customFormat="1">
      <c r="A516" s="33"/>
      <c r="B516" s="33"/>
      <c r="C516" s="33"/>
    </row>
    <row r="517" spans="1:3" s="15" customFormat="1">
      <c r="A517" s="33"/>
      <c r="B517" s="33"/>
      <c r="C517" s="33"/>
    </row>
    <row r="518" spans="1:3" s="15" customFormat="1">
      <c r="A518" s="33"/>
      <c r="B518" s="33"/>
      <c r="C518" s="33"/>
    </row>
    <row r="519" spans="1:3" s="15" customFormat="1">
      <c r="A519" s="33"/>
      <c r="B519" s="33"/>
      <c r="C519" s="33"/>
    </row>
    <row r="520" spans="1:3" s="15" customFormat="1">
      <c r="A520" s="33"/>
      <c r="B520" s="33"/>
      <c r="C520" s="33"/>
    </row>
    <row r="521" spans="1:3" s="15" customFormat="1">
      <c r="A521" s="33"/>
      <c r="B521" s="33"/>
      <c r="C521" s="33"/>
    </row>
    <row r="522" spans="1:3" s="15" customFormat="1">
      <c r="A522" s="33"/>
      <c r="B522" s="33"/>
      <c r="C522" s="33"/>
    </row>
    <row r="523" spans="1:3" s="15" customFormat="1">
      <c r="A523" s="33"/>
      <c r="B523" s="33"/>
      <c r="C523" s="33"/>
    </row>
    <row r="524" spans="1:3" s="15" customFormat="1">
      <c r="A524" s="33"/>
      <c r="B524" s="33"/>
      <c r="C524" s="33"/>
    </row>
    <row r="525" spans="1:3" s="15" customFormat="1">
      <c r="A525" s="33"/>
      <c r="B525" s="33"/>
      <c r="C525" s="33"/>
    </row>
    <row r="526" spans="1:3" s="15" customFormat="1">
      <c r="A526" s="33"/>
      <c r="B526" s="33"/>
      <c r="C526" s="33"/>
    </row>
    <row r="527" spans="1:3" s="15" customFormat="1">
      <c r="A527" s="33"/>
      <c r="B527" s="33"/>
      <c r="C527" s="33"/>
    </row>
    <row r="528" spans="1:3" s="15" customFormat="1">
      <c r="A528" s="33"/>
      <c r="B528" s="33"/>
      <c r="C528" s="33"/>
    </row>
    <row r="529" spans="1:3" s="15" customFormat="1">
      <c r="A529" s="33"/>
      <c r="B529" s="33"/>
      <c r="C529" s="33"/>
    </row>
    <row r="530" spans="1:3" s="15" customFormat="1">
      <c r="A530" s="33"/>
      <c r="B530" s="33"/>
      <c r="C530" s="33"/>
    </row>
    <row r="531" spans="1:3" s="15" customFormat="1">
      <c r="A531" s="33"/>
      <c r="B531" s="33"/>
      <c r="C531" s="33"/>
    </row>
    <row r="532" spans="1:3" s="15" customFormat="1">
      <c r="A532" s="33"/>
      <c r="B532" s="33"/>
      <c r="C532" s="33"/>
    </row>
    <row r="533" spans="1:3" s="15" customFormat="1">
      <c r="A533" s="33"/>
      <c r="B533" s="33"/>
      <c r="C533" s="33"/>
    </row>
    <row r="534" spans="1:3" s="15" customFormat="1">
      <c r="A534" s="33"/>
      <c r="B534" s="33"/>
      <c r="C534" s="33"/>
    </row>
    <row r="535" spans="1:3" s="15" customFormat="1">
      <c r="A535" s="33"/>
      <c r="B535" s="33"/>
      <c r="C535" s="33"/>
    </row>
    <row r="536" spans="1:3" s="15" customFormat="1">
      <c r="A536" s="33"/>
      <c r="B536" s="33"/>
      <c r="C536" s="33"/>
    </row>
    <row r="537" spans="1:3" s="15" customFormat="1">
      <c r="A537" s="33"/>
      <c r="B537" s="33"/>
      <c r="C537" s="33"/>
    </row>
    <row r="538" spans="1:3" s="15" customFormat="1">
      <c r="A538" s="33"/>
      <c r="B538" s="33"/>
      <c r="C538" s="33"/>
    </row>
    <row r="539" spans="1:3" s="15" customFormat="1">
      <c r="A539" s="33"/>
      <c r="B539" s="33"/>
      <c r="C539" s="33"/>
    </row>
    <row r="540" spans="1:3" s="15" customFormat="1">
      <c r="A540" s="33"/>
      <c r="B540" s="33"/>
      <c r="C540" s="33"/>
    </row>
    <row r="541" spans="1:3" s="15" customFormat="1">
      <c r="A541" s="33"/>
      <c r="B541" s="33"/>
      <c r="C541" s="33"/>
    </row>
    <row r="542" spans="1:3" s="15" customFormat="1">
      <c r="A542" s="33"/>
      <c r="B542" s="33"/>
      <c r="C542" s="33"/>
    </row>
    <row r="543" spans="1:3" s="15" customFormat="1">
      <c r="A543" s="33"/>
      <c r="B543" s="33"/>
      <c r="C543" s="33"/>
    </row>
    <row r="544" spans="1:3" s="15" customFormat="1">
      <c r="A544" s="33"/>
      <c r="B544" s="33"/>
      <c r="C544" s="33"/>
    </row>
    <row r="545" spans="1:3" s="15" customFormat="1">
      <c r="A545" s="33"/>
      <c r="B545" s="33"/>
      <c r="C545" s="33"/>
    </row>
    <row r="546" spans="1:3" s="15" customFormat="1">
      <c r="A546" s="33"/>
      <c r="B546" s="33"/>
      <c r="C546" s="33"/>
    </row>
    <row r="547" spans="1:3" s="15" customFormat="1">
      <c r="A547" s="33"/>
      <c r="B547" s="33"/>
      <c r="C547" s="33"/>
    </row>
    <row r="548" spans="1:3" s="15" customFormat="1">
      <c r="A548" s="33"/>
      <c r="B548" s="33"/>
      <c r="C548" s="33"/>
    </row>
    <row r="549" spans="1:3" s="15" customFormat="1">
      <c r="A549" s="33"/>
      <c r="B549" s="33"/>
      <c r="C549" s="33"/>
    </row>
    <row r="550" spans="1:3" s="15" customFormat="1">
      <c r="A550" s="33"/>
      <c r="B550" s="33"/>
      <c r="C550" s="33"/>
    </row>
    <row r="551" spans="1:3" s="15" customFormat="1">
      <c r="A551" s="33"/>
      <c r="B551" s="33"/>
      <c r="C551" s="33"/>
    </row>
    <row r="552" spans="1:3" s="15" customFormat="1">
      <c r="A552" s="33"/>
      <c r="B552" s="33"/>
      <c r="C552" s="33"/>
    </row>
    <row r="553" spans="1:3" s="15" customFormat="1">
      <c r="A553" s="33"/>
      <c r="B553" s="33"/>
      <c r="C553" s="33"/>
    </row>
    <row r="554" spans="1:3" s="15" customFormat="1">
      <c r="A554" s="33"/>
      <c r="B554" s="33"/>
      <c r="C554" s="33"/>
    </row>
    <row r="555" spans="1:3" s="15" customFormat="1">
      <c r="A555" s="33"/>
      <c r="B555" s="33"/>
      <c r="C555" s="33"/>
    </row>
    <row r="556" spans="1:3" s="15" customFormat="1">
      <c r="A556" s="33"/>
      <c r="B556" s="33"/>
      <c r="C556" s="33"/>
    </row>
    <row r="557" spans="1:3" s="15" customFormat="1">
      <c r="A557" s="33"/>
      <c r="B557" s="33"/>
      <c r="C557" s="33"/>
    </row>
    <row r="558" spans="1:3" s="15" customFormat="1">
      <c r="A558" s="33"/>
      <c r="B558" s="33"/>
      <c r="C558" s="33"/>
    </row>
    <row r="559" spans="1:3" s="15" customFormat="1">
      <c r="A559" s="33"/>
      <c r="B559" s="33"/>
      <c r="C559" s="33"/>
    </row>
    <row r="560" spans="1:3" s="15" customFormat="1">
      <c r="A560" s="33"/>
      <c r="B560" s="33"/>
      <c r="C560" s="33"/>
    </row>
    <row r="561" spans="1:3" s="15" customFormat="1">
      <c r="A561" s="33"/>
      <c r="B561" s="33"/>
      <c r="C561" s="33"/>
    </row>
    <row r="562" spans="1:3" s="15" customFormat="1">
      <c r="A562" s="33"/>
      <c r="B562" s="33"/>
      <c r="C562" s="33"/>
    </row>
    <row r="563" spans="1:3" s="15" customFormat="1">
      <c r="A563" s="33"/>
      <c r="B563" s="33"/>
      <c r="C563" s="33"/>
    </row>
    <row r="564" spans="1:3" s="15" customFormat="1">
      <c r="A564" s="33"/>
      <c r="B564" s="33"/>
      <c r="C564" s="33"/>
    </row>
    <row r="565" spans="1:3" s="15" customFormat="1">
      <c r="A565" s="33"/>
      <c r="B565" s="33"/>
      <c r="C565" s="33"/>
    </row>
    <row r="566" spans="1:3" s="15" customFormat="1">
      <c r="A566" s="33"/>
      <c r="B566" s="33"/>
      <c r="C566" s="33"/>
    </row>
    <row r="567" spans="1:3" s="15" customFormat="1">
      <c r="A567" s="33"/>
      <c r="B567" s="33"/>
      <c r="C567" s="33"/>
    </row>
    <row r="568" spans="1:3" s="15" customFormat="1">
      <c r="A568" s="33"/>
      <c r="B568" s="33"/>
      <c r="C568" s="33"/>
    </row>
    <row r="569" spans="1:3" s="15" customFormat="1">
      <c r="A569" s="33"/>
      <c r="B569" s="33"/>
      <c r="C569" s="33"/>
    </row>
    <row r="570" spans="1:3" s="15" customFormat="1">
      <c r="A570" s="33"/>
      <c r="B570" s="33"/>
      <c r="C570" s="33"/>
    </row>
    <row r="571" spans="1:3" s="15" customFormat="1">
      <c r="A571" s="33"/>
      <c r="B571" s="33"/>
      <c r="C571" s="33"/>
    </row>
    <row r="572" spans="1:3" s="15" customFormat="1">
      <c r="A572" s="33"/>
      <c r="B572" s="33"/>
      <c r="C572" s="33"/>
    </row>
    <row r="573" spans="1:3" s="15" customFormat="1">
      <c r="A573" s="33"/>
      <c r="B573" s="33"/>
      <c r="C573" s="33"/>
    </row>
    <row r="574" spans="1:3" s="15" customFormat="1">
      <c r="A574" s="33"/>
      <c r="B574" s="33"/>
      <c r="C574" s="33"/>
    </row>
    <row r="575" spans="1:3" s="15" customFormat="1">
      <c r="A575" s="33"/>
      <c r="B575" s="33"/>
      <c r="C575" s="33"/>
    </row>
    <row r="576" spans="1:3" s="15" customFormat="1">
      <c r="A576" s="33"/>
      <c r="B576" s="33"/>
      <c r="C576" s="33"/>
    </row>
    <row r="577" spans="1:3" s="15" customFormat="1">
      <c r="A577" s="33"/>
      <c r="B577" s="33"/>
      <c r="C577" s="33"/>
    </row>
    <row r="578" spans="1:3" s="15" customFormat="1">
      <c r="A578" s="33"/>
      <c r="B578" s="33"/>
      <c r="C578" s="33"/>
    </row>
    <row r="579" spans="1:3" s="15" customFormat="1">
      <c r="A579" s="33"/>
      <c r="B579" s="33"/>
      <c r="C579" s="33"/>
    </row>
    <row r="580" spans="1:3" s="15" customFormat="1">
      <c r="A580" s="33"/>
      <c r="B580" s="33"/>
      <c r="C580" s="33"/>
    </row>
    <row r="581" spans="1:3" s="15" customFormat="1">
      <c r="A581" s="33"/>
      <c r="B581" s="33"/>
      <c r="C581" s="33"/>
    </row>
    <row r="582" spans="1:3" s="15" customFormat="1">
      <c r="A582" s="33"/>
      <c r="B582" s="33"/>
      <c r="C582" s="33"/>
    </row>
    <row r="583" spans="1:3" s="15" customFormat="1">
      <c r="A583" s="33"/>
      <c r="B583" s="33"/>
      <c r="C583" s="33"/>
    </row>
    <row r="584" spans="1:3" s="15" customFormat="1">
      <c r="A584" s="33"/>
      <c r="B584" s="33"/>
      <c r="C584" s="33"/>
    </row>
    <row r="585" spans="1:3" s="15" customFormat="1">
      <c r="A585" s="33"/>
      <c r="B585" s="33"/>
      <c r="C585" s="33"/>
    </row>
    <row r="586" spans="1:3" s="15" customFormat="1">
      <c r="A586" s="33"/>
      <c r="B586" s="33"/>
      <c r="C586" s="33"/>
    </row>
    <row r="587" spans="1:3" s="15" customFormat="1">
      <c r="A587" s="33"/>
      <c r="B587" s="33"/>
      <c r="C587" s="33"/>
    </row>
    <row r="588" spans="1:3" s="15" customFormat="1">
      <c r="A588" s="33"/>
      <c r="B588" s="33"/>
      <c r="C588" s="33"/>
    </row>
    <row r="589" spans="1:3" s="15" customFormat="1">
      <c r="A589" s="33"/>
      <c r="B589" s="33"/>
      <c r="C589" s="33"/>
    </row>
    <row r="590" spans="1:3" s="15" customFormat="1">
      <c r="A590" s="33"/>
      <c r="B590" s="33"/>
      <c r="C590" s="33"/>
    </row>
    <row r="591" spans="1:3" s="15" customFormat="1">
      <c r="A591" s="33"/>
      <c r="B591" s="33"/>
      <c r="C591" s="33"/>
    </row>
    <row r="592" spans="1:3" s="15" customFormat="1">
      <c r="A592" s="33"/>
      <c r="B592" s="33"/>
      <c r="C592" s="33"/>
    </row>
    <row r="593" spans="1:3" s="15" customFormat="1">
      <c r="A593" s="33"/>
      <c r="B593" s="33"/>
      <c r="C593" s="33"/>
    </row>
    <row r="594" spans="1:3" s="15" customFormat="1">
      <c r="A594" s="33"/>
      <c r="B594" s="33"/>
      <c r="C594" s="33"/>
    </row>
    <row r="595" spans="1:3" s="15" customFormat="1">
      <c r="A595" s="33"/>
      <c r="B595" s="33"/>
      <c r="C595" s="33"/>
    </row>
    <row r="596" spans="1:3" s="15" customFormat="1">
      <c r="A596" s="33"/>
      <c r="B596" s="33"/>
      <c r="C596" s="33"/>
    </row>
    <row r="597" spans="1:3" s="15" customFormat="1">
      <c r="A597" s="33"/>
      <c r="B597" s="33"/>
      <c r="C597" s="33"/>
    </row>
    <row r="598" spans="1:3" s="15" customFormat="1">
      <c r="A598" s="33"/>
      <c r="B598" s="33"/>
      <c r="C598" s="33"/>
    </row>
    <row r="599" spans="1:3" s="15" customFormat="1">
      <c r="A599" s="33"/>
      <c r="B599" s="33"/>
      <c r="C599" s="33"/>
    </row>
    <row r="600" spans="1:3" s="15" customFormat="1">
      <c r="A600" s="33"/>
      <c r="B600" s="33"/>
      <c r="C600" s="33"/>
    </row>
    <row r="601" spans="1:3" s="15" customFormat="1">
      <c r="A601" s="33"/>
      <c r="B601" s="33"/>
      <c r="C601" s="33"/>
    </row>
    <row r="602" spans="1:3" s="15" customFormat="1">
      <c r="A602" s="33"/>
      <c r="B602" s="33"/>
      <c r="C602" s="33"/>
    </row>
    <row r="603" spans="1:3" s="15" customFormat="1">
      <c r="A603" s="33"/>
      <c r="B603" s="33"/>
      <c r="C603" s="33"/>
    </row>
    <row r="604" spans="1:3" s="15" customFormat="1">
      <c r="A604" s="33"/>
      <c r="B604" s="33"/>
      <c r="C604" s="33"/>
    </row>
    <row r="605" spans="1:3" s="15" customFormat="1">
      <c r="A605" s="33"/>
      <c r="B605" s="33"/>
      <c r="C605" s="33"/>
    </row>
    <row r="606" spans="1:3" s="15" customFormat="1">
      <c r="A606" s="33"/>
      <c r="B606" s="33"/>
      <c r="C606" s="33"/>
    </row>
    <row r="607" spans="1:3" s="15" customFormat="1">
      <c r="A607" s="33"/>
      <c r="B607" s="33"/>
      <c r="C607" s="33"/>
    </row>
    <row r="608" spans="1:3" s="15" customFormat="1">
      <c r="A608" s="33"/>
      <c r="B608" s="33"/>
      <c r="C608" s="33"/>
    </row>
    <row r="609" spans="1:3" s="15" customFormat="1">
      <c r="A609" s="33"/>
      <c r="B609" s="33"/>
      <c r="C609" s="33"/>
    </row>
    <row r="610" spans="1:3" s="15" customFormat="1">
      <c r="A610" s="33"/>
      <c r="B610" s="33"/>
      <c r="C610" s="33"/>
    </row>
    <row r="611" spans="1:3" s="15" customFormat="1">
      <c r="A611" s="33"/>
      <c r="B611" s="33"/>
      <c r="C611" s="33"/>
    </row>
    <row r="612" spans="1:3" s="15" customFormat="1">
      <c r="A612" s="33"/>
      <c r="B612" s="33"/>
      <c r="C612" s="33"/>
    </row>
    <row r="613" spans="1:3" s="15" customFormat="1">
      <c r="A613" s="33"/>
      <c r="B613" s="33"/>
      <c r="C613" s="33"/>
    </row>
    <row r="614" spans="1:3" s="15" customFormat="1">
      <c r="A614" s="33"/>
      <c r="B614" s="33"/>
      <c r="C614" s="33"/>
    </row>
    <row r="615" spans="1:3" s="15" customFormat="1">
      <c r="A615" s="33"/>
      <c r="B615" s="33"/>
      <c r="C615" s="33"/>
    </row>
    <row r="616" spans="1:3" s="15" customFormat="1">
      <c r="A616" s="33"/>
      <c r="B616" s="33"/>
      <c r="C616" s="33"/>
    </row>
    <row r="617" spans="1:3" s="15" customFormat="1">
      <c r="A617" s="33"/>
      <c r="B617" s="33"/>
      <c r="C617" s="33"/>
    </row>
    <row r="618" spans="1:3" s="15" customFormat="1">
      <c r="A618" s="33"/>
      <c r="B618" s="33"/>
      <c r="C618" s="33"/>
    </row>
    <row r="619" spans="1:3" s="15" customFormat="1">
      <c r="A619" s="33"/>
      <c r="B619" s="33"/>
      <c r="C619" s="33"/>
    </row>
    <row r="620" spans="1:3" s="15" customFormat="1">
      <c r="A620" s="33"/>
      <c r="B620" s="33"/>
      <c r="C620" s="33"/>
    </row>
    <row r="621" spans="1:3" s="15" customFormat="1">
      <c r="A621" s="33"/>
      <c r="B621" s="33"/>
      <c r="C621" s="33"/>
    </row>
    <row r="622" spans="1:3" s="15" customFormat="1">
      <c r="A622" s="33"/>
      <c r="B622" s="33"/>
      <c r="C622" s="33"/>
    </row>
    <row r="623" spans="1:3" s="15" customFormat="1">
      <c r="A623" s="33"/>
      <c r="B623" s="33"/>
      <c r="C623" s="33"/>
    </row>
    <row r="624" spans="1:3" s="15" customFormat="1">
      <c r="A624" s="33"/>
      <c r="B624" s="33"/>
      <c r="C624" s="33"/>
    </row>
    <row r="625" spans="1:3" s="15" customFormat="1">
      <c r="A625" s="33"/>
      <c r="B625" s="33"/>
      <c r="C625" s="33"/>
    </row>
    <row r="626" spans="1:3" s="15" customFormat="1">
      <c r="A626" s="33"/>
      <c r="B626" s="33"/>
      <c r="C626" s="33"/>
    </row>
    <row r="627" spans="1:3" s="15" customFormat="1">
      <c r="A627" s="33"/>
      <c r="B627" s="33"/>
      <c r="C627" s="33"/>
    </row>
    <row r="628" spans="1:3" s="15" customFormat="1">
      <c r="A628" s="33"/>
      <c r="B628" s="33"/>
      <c r="C628" s="33"/>
    </row>
    <row r="629" spans="1:3" s="15" customFormat="1">
      <c r="A629" s="33"/>
      <c r="B629" s="33"/>
      <c r="C629" s="33"/>
    </row>
    <row r="630" spans="1:3" s="15" customFormat="1">
      <c r="A630" s="33"/>
      <c r="B630" s="33"/>
      <c r="C630" s="33"/>
    </row>
    <row r="631" spans="1:3" s="15" customFormat="1">
      <c r="A631" s="33"/>
      <c r="B631" s="33"/>
      <c r="C631" s="33"/>
    </row>
    <row r="632" spans="1:3" s="15" customFormat="1">
      <c r="A632" s="33"/>
      <c r="B632" s="33"/>
      <c r="C632" s="33"/>
    </row>
    <row r="633" spans="1:3" s="15" customFormat="1">
      <c r="A633" s="33"/>
      <c r="B633" s="33"/>
      <c r="C633" s="33"/>
    </row>
    <row r="634" spans="1:3" s="15" customFormat="1">
      <c r="A634" s="33"/>
      <c r="B634" s="33"/>
      <c r="C634" s="33"/>
    </row>
    <row r="635" spans="1:3" s="15" customFormat="1">
      <c r="A635" s="33"/>
      <c r="B635" s="33"/>
      <c r="C635" s="33"/>
    </row>
    <row r="636" spans="1:3" s="15" customFormat="1">
      <c r="A636" s="33"/>
      <c r="B636" s="33"/>
      <c r="C636" s="33"/>
    </row>
    <row r="637" spans="1:3" s="15" customFormat="1">
      <c r="A637" s="33"/>
      <c r="B637" s="33"/>
      <c r="C637" s="33"/>
    </row>
    <row r="638" spans="1:3" s="15" customFormat="1">
      <c r="A638" s="33"/>
      <c r="B638" s="33"/>
      <c r="C638" s="33"/>
    </row>
    <row r="639" spans="1:3" s="15" customFormat="1">
      <c r="A639" s="33"/>
      <c r="B639" s="33"/>
      <c r="C639" s="33"/>
    </row>
    <row r="640" spans="1:3" s="15" customFormat="1">
      <c r="A640" s="33"/>
      <c r="B640" s="33"/>
      <c r="C640" s="33"/>
    </row>
    <row r="641" spans="1:3" s="15" customFormat="1">
      <c r="A641" s="33"/>
      <c r="B641" s="33"/>
      <c r="C641" s="33"/>
    </row>
    <row r="642" spans="1:3" s="15" customFormat="1">
      <c r="A642" s="33"/>
      <c r="B642" s="33"/>
      <c r="C642" s="33"/>
    </row>
    <row r="643" spans="1:3" s="15" customFormat="1">
      <c r="A643" s="33"/>
      <c r="B643" s="33"/>
      <c r="C643" s="33"/>
    </row>
    <row r="644" spans="1:3" s="15" customFormat="1">
      <c r="A644" s="33"/>
      <c r="B644" s="33"/>
      <c r="C644" s="33"/>
    </row>
    <row r="645" spans="1:3" s="15" customFormat="1">
      <c r="A645" s="33"/>
      <c r="B645" s="33"/>
      <c r="C645" s="33"/>
    </row>
    <row r="646" spans="1:3" s="15" customFormat="1">
      <c r="A646" s="33"/>
      <c r="B646" s="33"/>
      <c r="C646" s="33"/>
    </row>
    <row r="647" spans="1:3" s="15" customFormat="1">
      <c r="A647" s="33"/>
      <c r="B647" s="33"/>
      <c r="C647" s="33"/>
    </row>
    <row r="648" spans="1:3" s="15" customFormat="1">
      <c r="A648" s="33"/>
      <c r="B648" s="33"/>
      <c r="C648" s="33"/>
    </row>
    <row r="649" spans="1:3" s="15" customFormat="1">
      <c r="A649" s="33"/>
      <c r="B649" s="33"/>
      <c r="C649" s="33"/>
    </row>
    <row r="650" spans="1:3" s="15" customFormat="1">
      <c r="A650" s="33"/>
      <c r="B650" s="33"/>
      <c r="C650" s="33"/>
    </row>
    <row r="651" spans="1:3" s="15" customFormat="1">
      <c r="A651" s="33"/>
      <c r="B651" s="33"/>
      <c r="C651" s="33"/>
    </row>
    <row r="652" spans="1:3" s="15" customFormat="1">
      <c r="A652" s="33"/>
      <c r="B652" s="33"/>
      <c r="C652" s="33"/>
    </row>
    <row r="653" spans="1:3" s="15" customFormat="1">
      <c r="A653" s="33"/>
      <c r="B653" s="33"/>
      <c r="C653" s="33"/>
    </row>
    <row r="654" spans="1:3" s="15" customFormat="1">
      <c r="A654" s="33"/>
      <c r="B654" s="33"/>
      <c r="C654" s="33"/>
    </row>
    <row r="655" spans="1:3" s="15" customFormat="1">
      <c r="A655" s="33"/>
      <c r="B655" s="33"/>
      <c r="C655" s="33"/>
    </row>
    <row r="656" spans="1:3" s="15" customFormat="1">
      <c r="A656" s="33"/>
      <c r="B656" s="33"/>
      <c r="C656" s="33"/>
    </row>
    <row r="657" spans="1:3" s="15" customFormat="1">
      <c r="A657" s="33"/>
      <c r="B657" s="33"/>
      <c r="C657" s="33"/>
    </row>
    <row r="658" spans="1:3" s="15" customFormat="1">
      <c r="A658" s="33"/>
      <c r="B658" s="33"/>
      <c r="C658" s="33"/>
    </row>
    <row r="659" spans="1:3" s="15" customFormat="1">
      <c r="A659" s="33"/>
      <c r="B659" s="33"/>
      <c r="C659" s="33"/>
    </row>
    <row r="660" spans="1:3" s="15" customFormat="1">
      <c r="A660" s="33"/>
      <c r="B660" s="33"/>
      <c r="C660" s="33"/>
    </row>
    <row r="661" spans="1:3" s="15" customFormat="1">
      <c r="A661" s="33"/>
      <c r="B661" s="33"/>
      <c r="C661" s="33"/>
    </row>
    <row r="662" spans="1:3" s="15" customFormat="1">
      <c r="A662" s="33"/>
      <c r="B662" s="33"/>
      <c r="C662" s="33"/>
    </row>
    <row r="663" spans="1:3" s="15" customFormat="1">
      <c r="A663" s="33"/>
      <c r="B663" s="33"/>
      <c r="C663" s="33"/>
    </row>
    <row r="664" spans="1:3" s="15" customFormat="1">
      <c r="A664" s="33"/>
      <c r="B664" s="33"/>
      <c r="C664" s="33"/>
    </row>
    <row r="665" spans="1:3" s="15" customFormat="1">
      <c r="A665" s="33"/>
      <c r="B665" s="33"/>
      <c r="C665" s="33"/>
    </row>
    <row r="666" spans="1:3" s="15" customFormat="1">
      <c r="A666" s="33"/>
      <c r="B666" s="33"/>
      <c r="C666" s="33"/>
    </row>
    <row r="667" spans="1:3" s="15" customFormat="1">
      <c r="A667" s="33"/>
      <c r="B667" s="33"/>
      <c r="C667" s="33"/>
    </row>
    <row r="668" spans="1:3" s="15" customFormat="1">
      <c r="A668" s="33"/>
      <c r="B668" s="33"/>
      <c r="C668" s="33"/>
    </row>
    <row r="669" spans="1:3" s="15" customFormat="1">
      <c r="A669" s="33"/>
      <c r="B669" s="33"/>
      <c r="C669" s="33"/>
    </row>
    <row r="670" spans="1:3" s="15" customFormat="1">
      <c r="A670" s="33"/>
      <c r="B670" s="33"/>
      <c r="C670" s="33"/>
    </row>
    <row r="671" spans="1:3" s="15" customFormat="1">
      <c r="A671" s="33"/>
      <c r="B671" s="33"/>
      <c r="C671" s="33"/>
    </row>
    <row r="672" spans="1:3" s="15" customFormat="1">
      <c r="A672" s="33"/>
      <c r="B672" s="33"/>
      <c r="C672" s="33"/>
    </row>
    <row r="673" spans="1:3" s="15" customFormat="1">
      <c r="A673" s="33"/>
      <c r="B673" s="33"/>
      <c r="C673" s="33"/>
    </row>
    <row r="674" spans="1:3" s="15" customFormat="1">
      <c r="A674" s="33"/>
      <c r="B674" s="33"/>
      <c r="C674" s="33"/>
    </row>
    <row r="675" spans="1:3" s="15" customFormat="1">
      <c r="A675" s="33"/>
      <c r="B675" s="33"/>
      <c r="C675" s="33"/>
    </row>
    <row r="676" spans="1:3" s="15" customFormat="1">
      <c r="A676" s="33"/>
      <c r="B676" s="33"/>
      <c r="C676" s="33"/>
    </row>
    <row r="677" spans="1:3" s="15" customFormat="1">
      <c r="A677" s="33"/>
      <c r="B677" s="33"/>
      <c r="C677" s="33"/>
    </row>
    <row r="678" spans="1:3" s="15" customFormat="1">
      <c r="A678" s="33"/>
      <c r="B678" s="33"/>
      <c r="C678" s="33"/>
    </row>
    <row r="679" spans="1:3" s="15" customFormat="1">
      <c r="A679" s="33"/>
      <c r="B679" s="33"/>
      <c r="C679" s="33"/>
    </row>
    <row r="680" spans="1:3" s="15" customFormat="1">
      <c r="A680" s="33"/>
      <c r="B680" s="33"/>
      <c r="C680" s="33"/>
    </row>
    <row r="681" spans="1:3" s="15" customFormat="1">
      <c r="A681" s="33"/>
      <c r="B681" s="33"/>
      <c r="C681" s="33"/>
    </row>
    <row r="682" spans="1:3" s="15" customFormat="1">
      <c r="A682" s="33"/>
      <c r="B682" s="33"/>
      <c r="C682" s="33"/>
    </row>
    <row r="683" spans="1:3" s="15" customFormat="1">
      <c r="A683" s="33"/>
      <c r="B683" s="33"/>
      <c r="C683" s="33"/>
    </row>
    <row r="684" spans="1:3" s="15" customFormat="1">
      <c r="A684" s="33"/>
      <c r="B684" s="33"/>
      <c r="C684" s="33"/>
    </row>
    <row r="685" spans="1:3" s="15" customFormat="1">
      <c r="A685" s="33"/>
      <c r="B685" s="33"/>
      <c r="C685" s="33"/>
    </row>
    <row r="686" spans="1:3" s="15" customFormat="1">
      <c r="A686" s="33"/>
      <c r="B686" s="33"/>
      <c r="C686" s="33"/>
    </row>
    <row r="687" spans="1:3" s="15" customFormat="1">
      <c r="A687" s="33"/>
      <c r="B687" s="33"/>
      <c r="C687" s="33"/>
    </row>
    <row r="688" spans="1:3" s="15" customFormat="1">
      <c r="A688" s="33"/>
      <c r="B688" s="33"/>
      <c r="C688" s="33"/>
    </row>
    <row r="689" spans="1:3" s="15" customFormat="1">
      <c r="A689" s="33"/>
      <c r="B689" s="33"/>
      <c r="C689" s="33"/>
    </row>
    <row r="690" spans="1:3" s="15" customFormat="1">
      <c r="A690" s="33"/>
      <c r="B690" s="33"/>
      <c r="C690" s="33"/>
    </row>
    <row r="691" spans="1:3" s="15" customFormat="1">
      <c r="A691" s="33"/>
      <c r="B691" s="33"/>
      <c r="C691" s="33"/>
    </row>
    <row r="692" spans="1:3" s="15" customFormat="1">
      <c r="A692" s="33"/>
      <c r="B692" s="33"/>
      <c r="C692" s="33"/>
    </row>
    <row r="693" spans="1:3" s="15" customFormat="1">
      <c r="A693" s="33"/>
      <c r="B693" s="33"/>
      <c r="C693" s="33"/>
    </row>
    <row r="694" spans="1:3" s="15" customFormat="1">
      <c r="A694" s="33"/>
      <c r="B694" s="33"/>
      <c r="C694" s="33"/>
    </row>
    <row r="695" spans="1:3" s="15" customFormat="1">
      <c r="A695" s="33"/>
      <c r="B695" s="33"/>
      <c r="C695" s="33"/>
    </row>
    <row r="696" spans="1:3" s="15" customFormat="1">
      <c r="A696" s="33"/>
      <c r="B696" s="33"/>
      <c r="C696" s="33"/>
    </row>
    <row r="697" spans="1:3" s="15" customFormat="1">
      <c r="A697" s="33"/>
      <c r="B697" s="33"/>
      <c r="C697" s="33"/>
    </row>
    <row r="698" spans="1:3" s="15" customFormat="1">
      <c r="A698" s="33"/>
      <c r="B698" s="33"/>
      <c r="C698" s="33"/>
    </row>
    <row r="699" spans="1:3" s="15" customFormat="1">
      <c r="A699" s="33"/>
      <c r="B699" s="33"/>
      <c r="C699" s="33"/>
    </row>
    <row r="700" spans="1:3" s="15" customFormat="1">
      <c r="A700" s="33"/>
      <c r="B700" s="33"/>
      <c r="C700" s="33"/>
    </row>
    <row r="701" spans="1:3" s="15" customFormat="1">
      <c r="A701" s="33"/>
      <c r="B701" s="33"/>
      <c r="C701" s="33"/>
    </row>
    <row r="702" spans="1:3" s="15" customFormat="1">
      <c r="A702" s="33"/>
      <c r="B702" s="33"/>
      <c r="C702" s="33"/>
    </row>
    <row r="703" spans="1:3" s="15" customFormat="1">
      <c r="A703" s="33"/>
      <c r="B703" s="33"/>
      <c r="C703" s="33"/>
    </row>
    <row r="704" spans="1:3" s="15" customFormat="1">
      <c r="A704" s="33"/>
      <c r="B704" s="33"/>
      <c r="C704" s="33"/>
    </row>
    <row r="705" spans="1:3" s="15" customFormat="1">
      <c r="A705" s="33"/>
      <c r="B705" s="33"/>
      <c r="C705" s="33"/>
    </row>
    <row r="706" spans="1:3" s="15" customFormat="1">
      <c r="A706" s="33"/>
      <c r="B706" s="33"/>
      <c r="C706" s="33"/>
    </row>
    <row r="707" spans="1:3" s="15" customFormat="1">
      <c r="A707" s="33"/>
      <c r="B707" s="33"/>
      <c r="C707" s="33"/>
    </row>
    <row r="708" spans="1:3" s="15" customFormat="1">
      <c r="A708" s="33"/>
      <c r="B708" s="33"/>
      <c r="C708" s="33"/>
    </row>
    <row r="709" spans="1:3" s="15" customFormat="1">
      <c r="A709" s="33"/>
      <c r="B709" s="33"/>
      <c r="C709" s="33"/>
    </row>
    <row r="710" spans="1:3" s="15" customFormat="1">
      <c r="A710" s="33"/>
      <c r="B710" s="33"/>
      <c r="C710" s="33"/>
    </row>
    <row r="711" spans="1:3" s="15" customFormat="1">
      <c r="A711" s="33"/>
      <c r="B711" s="33"/>
      <c r="C711" s="33"/>
    </row>
    <row r="712" spans="1:3" s="15" customFormat="1">
      <c r="A712" s="33"/>
      <c r="B712" s="33"/>
      <c r="C712" s="33"/>
    </row>
    <row r="713" spans="1:3" s="15" customFormat="1">
      <c r="A713" s="33"/>
      <c r="B713" s="33"/>
      <c r="C713" s="33"/>
    </row>
    <row r="714" spans="1:3" s="15" customFormat="1">
      <c r="A714" s="33"/>
      <c r="B714" s="33"/>
      <c r="C714" s="33"/>
    </row>
    <row r="715" spans="1:3" s="15" customFormat="1">
      <c r="A715" s="33"/>
      <c r="B715" s="33"/>
      <c r="C715" s="33"/>
    </row>
    <row r="716" spans="1:3" s="15" customFormat="1">
      <c r="A716" s="33"/>
      <c r="B716" s="33"/>
      <c r="C716" s="33"/>
    </row>
    <row r="717" spans="1:3" s="15" customFormat="1">
      <c r="A717" s="33"/>
      <c r="B717" s="33"/>
      <c r="C717" s="33"/>
    </row>
    <row r="718" spans="1:3" s="15" customFormat="1">
      <c r="A718" s="33"/>
      <c r="B718" s="33"/>
      <c r="C718" s="33"/>
    </row>
    <row r="719" spans="1:3" s="15" customFormat="1">
      <c r="A719" s="33"/>
      <c r="B719" s="33"/>
      <c r="C719" s="33"/>
    </row>
    <row r="720" spans="1:3" s="15" customFormat="1">
      <c r="A720" s="33"/>
      <c r="B720" s="33"/>
      <c r="C720" s="33"/>
    </row>
    <row r="721" spans="1:3" s="15" customFormat="1">
      <c r="A721" s="33"/>
      <c r="B721" s="33"/>
      <c r="C721" s="33"/>
    </row>
    <row r="722" spans="1:3" s="15" customFormat="1">
      <c r="A722" s="33"/>
      <c r="B722" s="33"/>
      <c r="C722" s="33"/>
    </row>
    <row r="723" spans="1:3" s="15" customFormat="1">
      <c r="A723" s="33"/>
      <c r="B723" s="33"/>
      <c r="C723" s="33"/>
    </row>
    <row r="724" spans="1:3" s="15" customFormat="1">
      <c r="A724" s="33"/>
      <c r="B724" s="33"/>
      <c r="C724" s="33"/>
    </row>
    <row r="725" spans="1:3" s="15" customFormat="1">
      <c r="A725" s="33"/>
      <c r="B725" s="33"/>
      <c r="C725" s="33"/>
    </row>
    <row r="726" spans="1:3" s="15" customFormat="1">
      <c r="A726" s="33"/>
      <c r="B726" s="33"/>
      <c r="C726" s="33"/>
    </row>
    <row r="727" spans="1:3" s="15" customFormat="1">
      <c r="A727" s="33"/>
      <c r="B727" s="33"/>
      <c r="C727" s="33"/>
    </row>
    <row r="728" spans="1:3" s="15" customFormat="1">
      <c r="A728" s="33"/>
      <c r="B728" s="33"/>
      <c r="C728" s="33"/>
    </row>
    <row r="729" spans="1:3" s="15" customFormat="1">
      <c r="A729" s="33"/>
      <c r="B729" s="33"/>
      <c r="C729" s="33"/>
    </row>
    <row r="730" spans="1:3" s="15" customFormat="1">
      <c r="A730" s="33"/>
      <c r="B730" s="33"/>
      <c r="C730" s="33"/>
    </row>
    <row r="731" spans="1:3" s="15" customFormat="1">
      <c r="A731" s="33"/>
      <c r="B731" s="33"/>
      <c r="C731" s="33"/>
    </row>
    <row r="732" spans="1:3" s="15" customFormat="1">
      <c r="A732" s="33"/>
      <c r="B732" s="33"/>
      <c r="C732" s="33"/>
    </row>
    <row r="733" spans="1:3" s="15" customFormat="1">
      <c r="A733" s="33"/>
      <c r="B733" s="33"/>
      <c r="C733" s="33"/>
    </row>
    <row r="734" spans="1:3" s="15" customFormat="1">
      <c r="A734" s="33"/>
      <c r="B734" s="33"/>
      <c r="C734" s="33"/>
    </row>
    <row r="735" spans="1:3" s="15" customFormat="1">
      <c r="A735" s="33"/>
      <c r="B735" s="33"/>
      <c r="C735" s="33"/>
    </row>
    <row r="736" spans="1:3" s="15" customFormat="1">
      <c r="A736" s="33"/>
      <c r="B736" s="33"/>
      <c r="C736" s="33"/>
    </row>
    <row r="737" spans="1:3" s="15" customFormat="1">
      <c r="A737" s="33"/>
      <c r="B737" s="33"/>
      <c r="C737" s="33"/>
    </row>
    <row r="738" spans="1:3" s="15" customFormat="1">
      <c r="A738" s="33"/>
      <c r="B738" s="33"/>
      <c r="C738" s="33"/>
    </row>
    <row r="739" spans="1:3" s="15" customFormat="1">
      <c r="A739" s="33"/>
      <c r="B739" s="33"/>
      <c r="C739" s="33"/>
    </row>
    <row r="740" spans="1:3" s="15" customFormat="1">
      <c r="A740" s="33"/>
      <c r="B740" s="33"/>
      <c r="C740" s="33"/>
    </row>
    <row r="741" spans="1:3" s="15" customFormat="1">
      <c r="A741" s="33"/>
      <c r="B741" s="33"/>
      <c r="C741" s="33"/>
    </row>
    <row r="742" spans="1:3" s="15" customFormat="1">
      <c r="A742" s="33"/>
      <c r="B742" s="33"/>
      <c r="C742" s="33"/>
    </row>
    <row r="743" spans="1:3" s="15" customFormat="1">
      <c r="A743" s="33"/>
      <c r="B743" s="33"/>
      <c r="C743" s="33"/>
    </row>
    <row r="744" spans="1:3" s="15" customFormat="1">
      <c r="A744" s="33"/>
      <c r="B744" s="33"/>
      <c r="C744" s="33"/>
    </row>
    <row r="745" spans="1:3" s="15" customFormat="1">
      <c r="A745" s="33"/>
      <c r="B745" s="33"/>
      <c r="C745" s="33"/>
    </row>
    <row r="746" spans="1:3" s="15" customFormat="1">
      <c r="A746" s="33"/>
      <c r="B746" s="33"/>
      <c r="C746" s="33"/>
    </row>
    <row r="747" spans="1:3" s="15" customFormat="1">
      <c r="A747" s="33"/>
      <c r="B747" s="33"/>
      <c r="C747" s="33"/>
    </row>
    <row r="748" spans="1:3" s="15" customFormat="1">
      <c r="A748" s="33"/>
      <c r="B748" s="33"/>
      <c r="C748" s="33"/>
    </row>
    <row r="749" spans="1:3" s="15" customFormat="1">
      <c r="A749" s="33"/>
      <c r="B749" s="33"/>
      <c r="C749" s="33"/>
    </row>
    <row r="750" spans="1:3" s="15" customFormat="1">
      <c r="A750" s="33"/>
      <c r="B750" s="33"/>
      <c r="C750" s="33"/>
    </row>
    <row r="751" spans="1:3" s="15" customFormat="1">
      <c r="A751" s="33"/>
      <c r="B751" s="33"/>
      <c r="C751" s="33"/>
    </row>
    <row r="752" spans="1:3" s="15" customFormat="1">
      <c r="A752" s="33"/>
      <c r="B752" s="33"/>
      <c r="C752" s="33"/>
    </row>
    <row r="753" spans="1:23" s="15" customFormat="1">
      <c r="A753" s="33"/>
      <c r="B753" s="33"/>
      <c r="C753" s="33"/>
    </row>
    <row r="754" spans="1:23" s="15" customFormat="1">
      <c r="A754" s="33"/>
      <c r="B754" s="33"/>
      <c r="C754" s="33"/>
    </row>
    <row r="755" spans="1:23" s="15" customFormat="1">
      <c r="A755" s="33"/>
      <c r="B755" s="33"/>
      <c r="C755" s="33"/>
    </row>
    <row r="756" spans="1:23" s="15" customFormat="1">
      <c r="A756" s="33"/>
      <c r="B756" s="33"/>
      <c r="C756" s="33"/>
      <c r="U756" s="4"/>
      <c r="V756" s="4"/>
      <c r="W756" s="4"/>
    </row>
    <row r="757" spans="1:23">
      <c r="G757" s="15"/>
    </row>
    <row r="758" spans="1:23">
      <c r="G758" s="15"/>
    </row>
    <row r="759" spans="1:23">
      <c r="G759" s="15"/>
    </row>
    <row r="760" spans="1:23">
      <c r="G760" s="15"/>
    </row>
    <row r="761" spans="1:23">
      <c r="G761" s="15"/>
    </row>
    <row r="762" spans="1:23">
      <c r="G762" s="15"/>
    </row>
    <row r="763" spans="1:23">
      <c r="G763" s="15"/>
    </row>
    <row r="764" spans="1:23">
      <c r="G764" s="15"/>
    </row>
    <row r="765" spans="1:23">
      <c r="G765" s="15"/>
    </row>
    <row r="766" spans="1:23">
      <c r="G766" s="15"/>
    </row>
    <row r="767" spans="1:23">
      <c r="G767" s="15"/>
    </row>
    <row r="768" spans="1:23">
      <c r="G768" s="15"/>
    </row>
    <row r="769" spans="7:7">
      <c r="G769" s="15"/>
    </row>
    <row r="770" spans="7:7">
      <c r="G770" s="15"/>
    </row>
    <row r="771" spans="7:7">
      <c r="G771" s="15"/>
    </row>
    <row r="772" spans="7:7">
      <c r="G772" s="15"/>
    </row>
    <row r="773" spans="7:7">
      <c r="G773" s="15"/>
    </row>
    <row r="774" spans="7:7">
      <c r="G774" s="15"/>
    </row>
    <row r="775" spans="7:7">
      <c r="G775" s="15"/>
    </row>
    <row r="776" spans="7:7">
      <c r="G776" s="15"/>
    </row>
    <row r="777" spans="7:7">
      <c r="G777" s="15"/>
    </row>
    <row r="778" spans="7:7">
      <c r="G778" s="15"/>
    </row>
    <row r="779" spans="7:7">
      <c r="G779" s="15"/>
    </row>
    <row r="780" spans="7:7">
      <c r="G780" s="15"/>
    </row>
    <row r="781" spans="7:7">
      <c r="G781" s="15"/>
    </row>
  </sheetData>
  <sortState xmlns:xlrd2="http://schemas.microsoft.com/office/spreadsheetml/2017/richdata2" ref="A11:W17">
    <sortCondition ref="A11:A17"/>
  </sortState>
  <mergeCells count="3">
    <mergeCell ref="A5:C5"/>
    <mergeCell ref="U7:W7"/>
    <mergeCell ref="B8:C8"/>
  </mergeCells>
  <hyperlinks>
    <hyperlink ref="P1" location="Index!A1" display="Return to Index" xr:uid="{00000000-0004-0000-0900-000000000000}"/>
  </hyperlinks>
  <printOptions horizontalCentered="1"/>
  <pageMargins left="0.25" right="0.25" top="0.5" bottom="0.5" header="0.5" footer="0.5"/>
  <pageSetup scale="78" orientation="landscape" horizontalDpi="1200" verticalDpi="1200" r:id="rId1"/>
  <headerFooter alignWithMargins="0">
    <oddFooter>&amp;L&amp;8Planning &amp; Accountability&amp;R&amp;8&amp;D</oddFooter>
  </headerFooter>
  <rowBreaks count="1" manualBreakCount="1">
    <brk id="22" max="10" man="1"/>
  </row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indexed="41"/>
  </sheetPr>
  <dimension ref="A1:W813"/>
  <sheetViews>
    <sheetView showGridLines="0" zoomScale="85" zoomScaleNormal="85" workbookViewId="0">
      <pane xSplit="3" ySplit="5" topLeftCell="D6" activePane="bottomRight" state="frozen"/>
      <selection activeCell="C82" sqref="C82"/>
      <selection pane="topRight" activeCell="C82" sqref="C82"/>
      <selection pane="bottomLeft" activeCell="C82" sqref="C82"/>
      <selection pane="bottomRight" activeCell="C82" sqref="C82"/>
    </sheetView>
  </sheetViews>
  <sheetFormatPr defaultColWidth="9.109375" defaultRowHeight="13.2"/>
  <cols>
    <col min="1" max="2" width="9.109375" style="4"/>
    <col min="3" max="3" width="32.109375" style="4" customWidth="1"/>
    <col min="4" max="4" width="12.33203125" style="38" customWidth="1"/>
    <col min="5" max="5" width="16" style="38" customWidth="1"/>
    <col min="6" max="6" width="16.5546875" style="4" customWidth="1"/>
    <col min="7" max="7" width="14.88671875" style="38" customWidth="1"/>
    <col min="8" max="8" width="13.33203125" style="38" customWidth="1"/>
    <col min="9" max="9" width="17.88671875" style="38" customWidth="1"/>
    <col min="10" max="10" width="14.88671875" style="4" customWidth="1"/>
    <col min="11" max="11" width="15.88671875" style="38" customWidth="1"/>
    <col min="12" max="12" width="17.33203125" style="4" customWidth="1"/>
    <col min="13" max="13" width="18.33203125" style="4" customWidth="1"/>
    <col min="14" max="14" width="19.5546875" style="17" customWidth="1"/>
    <col min="15" max="15" width="15.44140625" style="4" customWidth="1"/>
    <col min="16" max="16" width="17.44140625" style="4" customWidth="1"/>
    <col min="17" max="17" width="16.5546875" style="4" customWidth="1"/>
    <col min="18" max="18" width="17.109375" style="4" customWidth="1"/>
    <col min="19" max="19" width="16.5546875" style="4" customWidth="1"/>
    <col min="20" max="20" width="3.5546875" style="4" customWidth="1"/>
    <col min="21" max="21" width="17.33203125" style="4" customWidth="1"/>
    <col min="22" max="22" width="15.6640625" style="4" customWidth="1"/>
    <col min="23" max="23" width="28.5546875" style="4" customWidth="1"/>
    <col min="24" max="16384" width="9.109375" style="4"/>
  </cols>
  <sheetData>
    <row r="1" spans="1:23" ht="13.8" thickBot="1">
      <c r="D1" s="15"/>
      <c r="E1" s="15"/>
      <c r="F1" s="16" t="s">
        <v>101</v>
      </c>
      <c r="G1" s="15"/>
      <c r="H1" s="15"/>
      <c r="I1" s="15"/>
      <c r="K1" s="270" t="s">
        <v>1079</v>
      </c>
      <c r="L1" s="15"/>
      <c r="O1" s="1134" t="s">
        <v>657</v>
      </c>
      <c r="P1" s="1143"/>
      <c r="Q1" s="1143"/>
      <c r="R1" s="1143"/>
      <c r="S1" s="1135"/>
    </row>
    <row r="2" spans="1:23">
      <c r="D2" s="15"/>
      <c r="E2" s="15"/>
      <c r="F2" s="16" t="s">
        <v>1451</v>
      </c>
      <c r="G2" s="15"/>
      <c r="H2" s="15"/>
      <c r="I2" s="15"/>
      <c r="J2" s="15"/>
      <c r="K2" s="15"/>
      <c r="L2" s="15"/>
    </row>
    <row r="3" spans="1:23">
      <c r="D3" s="15"/>
      <c r="E3" s="15"/>
      <c r="F3" s="265" t="s">
        <v>1173</v>
      </c>
      <c r="G3" s="15"/>
      <c r="H3" s="7"/>
      <c r="I3" s="15"/>
      <c r="J3" s="15"/>
      <c r="K3" s="15"/>
      <c r="L3" s="15"/>
      <c r="O3" s="4" t="s">
        <v>1448</v>
      </c>
    </row>
    <row r="4" spans="1:23">
      <c r="B4" s="4" t="s">
        <v>1450</v>
      </c>
      <c r="D4" s="15"/>
      <c r="E4" s="15"/>
      <c r="G4" s="16"/>
      <c r="H4" s="15"/>
      <c r="I4" s="15"/>
      <c r="J4" s="15"/>
      <c r="K4" s="15"/>
      <c r="L4" s="15"/>
      <c r="P4" s="1144" t="s">
        <v>1305</v>
      </c>
      <c r="Q4" s="1144"/>
      <c r="R4" s="1144"/>
      <c r="S4" s="1144"/>
      <c r="U4" s="1136" t="s">
        <v>645</v>
      </c>
      <c r="V4" s="1137"/>
      <c r="W4" s="1138"/>
    </row>
    <row r="5" spans="1:23" s="21" customFormat="1" ht="87" customHeight="1">
      <c r="A5" s="14" t="s">
        <v>102</v>
      </c>
      <c r="B5" s="14" t="s">
        <v>103</v>
      </c>
      <c r="C5" s="187"/>
      <c r="D5" s="188" t="s">
        <v>181</v>
      </c>
      <c r="E5" s="99" t="s">
        <v>1</v>
      </c>
      <c r="F5" s="188" t="s">
        <v>81</v>
      </c>
      <c r="G5" s="99" t="s">
        <v>104</v>
      </c>
      <c r="H5" s="99" t="s">
        <v>82</v>
      </c>
      <c r="I5" s="188" t="s">
        <v>83</v>
      </c>
      <c r="J5" s="18" t="s">
        <v>84</v>
      </c>
      <c r="K5" s="19" t="s">
        <v>105</v>
      </c>
      <c r="L5" s="14" t="s">
        <v>106</v>
      </c>
      <c r="M5" s="14" t="s">
        <v>107</v>
      </c>
      <c r="N5" s="20" t="s">
        <v>108</v>
      </c>
      <c r="O5" s="213" t="s">
        <v>655</v>
      </c>
      <c r="P5" s="214" t="s">
        <v>346</v>
      </c>
      <c r="Q5" s="214" t="s">
        <v>658</v>
      </c>
      <c r="R5" s="214" t="s">
        <v>659</v>
      </c>
      <c r="S5" s="214" t="s">
        <v>660</v>
      </c>
      <c r="U5" s="16" t="s">
        <v>221</v>
      </c>
      <c r="V5" s="41" t="s">
        <v>618</v>
      </c>
      <c r="W5" s="16" t="s">
        <v>619</v>
      </c>
    </row>
    <row r="6" spans="1:23">
      <c r="A6" s="338">
        <v>3634</v>
      </c>
      <c r="B6" s="8" t="str">
        <f t="shared" ref="B6:B14" si="0">$B$4</f>
        <v>FY 18</v>
      </c>
      <c r="C6" s="191" t="s">
        <v>1148</v>
      </c>
      <c r="D6" s="190">
        <f>'TSTCW Sum'!$C$6</f>
        <v>3962.03</v>
      </c>
      <c r="E6" s="100">
        <f>'TSTCW Sum'!$G$11</f>
        <v>48907458</v>
      </c>
      <c r="F6" s="100">
        <f>'TSTCW Sum'!$G$14</f>
        <v>3500499</v>
      </c>
      <c r="G6" s="100">
        <f>'TSTCW Sum'!$F$20</f>
        <v>14351562</v>
      </c>
      <c r="H6" s="100">
        <f>'TSTCW Sum'!$F$23</f>
        <v>50222404</v>
      </c>
      <c r="I6" s="100">
        <f>'TSTCW Sum'!$F$32</f>
        <v>3688605</v>
      </c>
      <c r="J6" s="24">
        <f t="shared" ref="J6:J11" si="1">SUM(E6:I6)</f>
        <v>120670528</v>
      </c>
      <c r="K6" s="23">
        <f t="shared" ref="K6:K11" si="2">J6-F6</f>
        <v>117170029</v>
      </c>
      <c r="L6" s="24">
        <f>'TSTCW Sum'!$F$47</f>
        <v>110776653</v>
      </c>
      <c r="M6" s="10">
        <f t="shared" ref="M6:M11" si="3">K6-L6</f>
        <v>6393376</v>
      </c>
      <c r="N6" s="25">
        <f>M6/K6</f>
        <v>5.4564943395209023E-2</v>
      </c>
      <c r="O6" s="266">
        <v>0</v>
      </c>
      <c r="P6" s="266">
        <v>0</v>
      </c>
      <c r="Q6" s="266">
        <v>0</v>
      </c>
      <c r="R6" s="266">
        <v>0</v>
      </c>
      <c r="S6" s="266">
        <v>0</v>
      </c>
      <c r="U6" s="15" t="str">
        <f>'TSTCW FGD'!$O$92</f>
        <v>Anju Motwani</v>
      </c>
      <c r="V6" s="15" t="str">
        <f>'TSTCW FGD'!$Q$92</f>
        <v>352-871-1084</v>
      </c>
      <c r="W6" s="15" t="str">
        <f>'TSTCW FGD'!$T$92</f>
        <v>anju.motwani@tstc.edu</v>
      </c>
    </row>
    <row r="7" spans="1:23" ht="15.75" customHeight="1">
      <c r="A7" s="338">
        <v>9225</v>
      </c>
      <c r="B7" s="8" t="str">
        <f t="shared" si="0"/>
        <v>FY 18</v>
      </c>
      <c r="C7" s="189" t="s">
        <v>1146</v>
      </c>
      <c r="D7" s="190">
        <f>'TSTCH Sum'!$C$6</f>
        <v>2227.89</v>
      </c>
      <c r="E7" s="100">
        <f>'TSTCH Sum'!$G$11</f>
        <v>31041482</v>
      </c>
      <c r="F7" s="100">
        <f>'TSTCH Sum'!$G$14</f>
        <v>2268221</v>
      </c>
      <c r="G7" s="100">
        <f>'TSTCH Sum'!$F$20</f>
        <v>8105224</v>
      </c>
      <c r="H7" s="100">
        <f>'TSTCH Sum'!$F$23</f>
        <v>7646370</v>
      </c>
      <c r="I7" s="100">
        <f>'TSTCH Sum'!$F$32</f>
        <v>2795901</v>
      </c>
      <c r="J7" s="24">
        <f t="shared" si="1"/>
        <v>51857198</v>
      </c>
      <c r="K7" s="23">
        <f t="shared" si="2"/>
        <v>49588977</v>
      </c>
      <c r="L7" s="24">
        <f>'TSTCH Sum'!$F$47</f>
        <v>44838146</v>
      </c>
      <c r="M7" s="10">
        <f t="shared" si="3"/>
        <v>4750831</v>
      </c>
      <c r="N7" s="25">
        <f t="shared" ref="N7:N11" si="4">M7/K7</f>
        <v>9.580417438335137E-2</v>
      </c>
      <c r="O7" s="215">
        <v>0</v>
      </c>
      <c r="P7" s="215">
        <v>0</v>
      </c>
      <c r="Q7" s="215">
        <v>0</v>
      </c>
      <c r="R7" s="215">
        <v>0</v>
      </c>
      <c r="S7" s="215">
        <v>0</v>
      </c>
      <c r="U7" s="15" t="str">
        <f>'TSTCH FGD'!$O$92</f>
        <v>Anju Motwani</v>
      </c>
      <c r="V7" s="15" t="str">
        <f>'TSTCH FGD'!$Q$92</f>
        <v>352-871-1084</v>
      </c>
      <c r="W7" s="15" t="str">
        <f>'TSTCH FGD'!$T$92</f>
        <v>anju.motwani@tstc.edu</v>
      </c>
    </row>
    <row r="8" spans="1:23" ht="15.75" customHeight="1">
      <c r="A8" s="338">
        <v>9932</v>
      </c>
      <c r="B8" s="8" t="str">
        <f t="shared" si="0"/>
        <v>FY 18</v>
      </c>
      <c r="C8" s="189" t="s">
        <v>1301</v>
      </c>
      <c r="D8" s="190">
        <f>'TSTCWT Sum'!$C$6</f>
        <v>755.61</v>
      </c>
      <c r="E8" s="100">
        <f>'TSTCWT Sum'!$G$11</f>
        <v>19134280</v>
      </c>
      <c r="F8" s="100">
        <f>'TSTCWT Sum'!$G$14</f>
        <v>970665</v>
      </c>
      <c r="G8" s="100">
        <f>'TSTCWT Sum'!$F$20</f>
        <v>2796495</v>
      </c>
      <c r="H8" s="100">
        <f>'TSTCWT Sum'!$F$23</f>
        <v>4940500</v>
      </c>
      <c r="I8" s="100">
        <f>'TSTCWT Sum'!$F$32</f>
        <v>1314293</v>
      </c>
      <c r="J8" s="24">
        <f t="shared" si="1"/>
        <v>29156233</v>
      </c>
      <c r="K8" s="23">
        <f t="shared" si="2"/>
        <v>28185568</v>
      </c>
      <c r="L8" s="24">
        <f>'TSTCWT Sum'!$F$47</f>
        <v>26640765</v>
      </c>
      <c r="M8" s="10">
        <f t="shared" si="3"/>
        <v>1544803</v>
      </c>
      <c r="N8" s="25">
        <f t="shared" si="4"/>
        <v>5.4808297636577699E-2</v>
      </c>
      <c r="O8" s="215">
        <v>0</v>
      </c>
      <c r="P8" s="215">
        <v>0</v>
      </c>
      <c r="Q8" s="215">
        <v>0</v>
      </c>
      <c r="R8" s="215">
        <v>0</v>
      </c>
      <c r="S8" s="215">
        <v>0</v>
      </c>
      <c r="U8" s="15" t="str">
        <f>'TSTCWT FGD'!$O$92</f>
        <v>Anju Motwani</v>
      </c>
      <c r="V8" s="15" t="str">
        <f>'TSTCWT FGD'!$Q$92</f>
        <v>352-871-1084</v>
      </c>
      <c r="W8" s="15" t="str">
        <f>'TSTCWT FGD'!$T$92</f>
        <v>anju.motwani@tstc.edu</v>
      </c>
    </row>
    <row r="9" spans="1:23">
      <c r="A9" s="338">
        <v>23485</v>
      </c>
      <c r="B9" s="8" t="str">
        <f t="shared" si="0"/>
        <v>FY 18</v>
      </c>
      <c r="C9" s="189" t="s">
        <v>109</v>
      </c>
      <c r="D9" s="190">
        <f>'LSCPA Sum'!$C$6</f>
        <v>1628.81</v>
      </c>
      <c r="E9" s="100">
        <f>'LSCPA Sum'!$G$11</f>
        <v>17929636</v>
      </c>
      <c r="F9" s="100">
        <f>'LSCPA Sum'!$G$14</f>
        <v>2217102</v>
      </c>
      <c r="G9" s="100">
        <f>'LSCPA Sum'!$F$20</f>
        <v>4216820</v>
      </c>
      <c r="H9" s="100">
        <f>'LSCPA Sum'!$F$23</f>
        <v>12853314</v>
      </c>
      <c r="I9" s="100">
        <f>'LSCPA Sum'!$F$32</f>
        <v>3782022</v>
      </c>
      <c r="J9" s="24">
        <f t="shared" si="1"/>
        <v>40998894</v>
      </c>
      <c r="K9" s="23">
        <f t="shared" si="2"/>
        <v>38781792</v>
      </c>
      <c r="L9" s="24">
        <f>'LSCPA Sum'!$F$47</f>
        <v>36000176</v>
      </c>
      <c r="M9" s="10">
        <f t="shared" si="3"/>
        <v>2781616</v>
      </c>
      <c r="N9" s="25">
        <f t="shared" si="4"/>
        <v>7.1724792913127888E-2</v>
      </c>
      <c r="O9" s="267">
        <v>0</v>
      </c>
      <c r="P9" s="267">
        <v>0</v>
      </c>
      <c r="Q9" s="267">
        <v>0</v>
      </c>
      <c r="R9" s="267">
        <v>0</v>
      </c>
      <c r="S9" s="267">
        <v>0</v>
      </c>
      <c r="U9" s="15" t="str">
        <f>'LSCPA FGD'!$O$92</f>
        <v>Shelley Cowart</v>
      </c>
      <c r="V9" s="15" t="str">
        <f>'LSCPA FGD'!$Q$92</f>
        <v>(409)984-6137</v>
      </c>
      <c r="W9" s="15" t="str">
        <f>'LSCPA FGD'!$T$92</f>
        <v>cowartsr@lamarpa.edu</v>
      </c>
    </row>
    <row r="10" spans="1:23">
      <c r="A10" s="338">
        <v>23582</v>
      </c>
      <c r="B10" s="8" t="str">
        <f t="shared" si="0"/>
        <v>FY 18</v>
      </c>
      <c r="C10" s="189" t="s">
        <v>96</v>
      </c>
      <c r="D10" s="190">
        <f>'LSCO Sum'!$C$6</f>
        <v>1526.43</v>
      </c>
      <c r="E10" s="100">
        <f>'LSCO Sum'!$G$11</f>
        <v>16184511</v>
      </c>
      <c r="F10" s="100">
        <f>'LSCO Sum'!$G$14</f>
        <v>1488396</v>
      </c>
      <c r="G10" s="100">
        <f>'LSCO Sum'!$F$20</f>
        <v>4054195</v>
      </c>
      <c r="H10" s="100">
        <f>'LSCO Sum'!$F$23</f>
        <v>9510924</v>
      </c>
      <c r="I10" s="100">
        <f>'LSCO Sum'!$F$32</f>
        <v>2756298</v>
      </c>
      <c r="J10" s="24">
        <f t="shared" si="1"/>
        <v>33994324</v>
      </c>
      <c r="K10" s="23">
        <f t="shared" si="2"/>
        <v>32505928</v>
      </c>
      <c r="L10" s="24">
        <f>'LSCO Sum'!$F$47</f>
        <v>28244355</v>
      </c>
      <c r="M10" s="10">
        <f t="shared" si="3"/>
        <v>4261573</v>
      </c>
      <c r="N10" s="25">
        <f t="shared" si="4"/>
        <v>0.13110141017970631</v>
      </c>
      <c r="O10" s="215">
        <v>0</v>
      </c>
      <c r="P10" s="215">
        <v>0</v>
      </c>
      <c r="Q10" s="215">
        <v>0</v>
      </c>
      <c r="R10" s="215">
        <v>0</v>
      </c>
      <c r="S10" s="215">
        <v>0</v>
      </c>
      <c r="U10" s="15" t="str">
        <f>'LSCO FGD'!$O$92</f>
        <v>Jamie Oltz</v>
      </c>
      <c r="V10" s="15" t="str">
        <f>'LSCO FGD'!$Q$92</f>
        <v>409-882-3356</v>
      </c>
      <c r="W10" s="15" t="str">
        <f>'LSCO FGD'!$T$92</f>
        <v>Jamie.Oltz@lsco.edu</v>
      </c>
    </row>
    <row r="11" spans="1:23" ht="15" customHeight="1">
      <c r="A11" s="338">
        <v>33965</v>
      </c>
      <c r="B11" s="8" t="str">
        <f t="shared" si="0"/>
        <v>FY 18</v>
      </c>
      <c r="C11" s="189" t="s">
        <v>1147</v>
      </c>
      <c r="D11" s="190">
        <f>'TSTCM Sum'!$C$6</f>
        <v>449.61</v>
      </c>
      <c r="E11" s="100">
        <f>'TSTCM Sum'!$G$11</f>
        <v>7005717</v>
      </c>
      <c r="F11" s="100">
        <f>'TSTCM Sum'!$G$14</f>
        <v>357565</v>
      </c>
      <c r="G11" s="100">
        <f>'TSTCM Sum'!$F$20</f>
        <v>2144116</v>
      </c>
      <c r="H11" s="100">
        <f>'TSTCM Sum'!$F$23</f>
        <v>2787099</v>
      </c>
      <c r="I11" s="100">
        <f>'TSTCM Sum'!$F$32</f>
        <v>239572</v>
      </c>
      <c r="J11" s="24">
        <f t="shared" si="1"/>
        <v>12534069</v>
      </c>
      <c r="K11" s="23">
        <f t="shared" si="2"/>
        <v>12176504</v>
      </c>
      <c r="L11" s="24">
        <f>'TSTCM Sum'!$F$47</f>
        <v>11215580</v>
      </c>
      <c r="M11" s="10">
        <f t="shared" si="3"/>
        <v>960924</v>
      </c>
      <c r="N11" s="25">
        <f t="shared" si="4"/>
        <v>7.8916247224983457E-2</v>
      </c>
      <c r="O11" s="215">
        <v>0</v>
      </c>
      <c r="P11" s="215">
        <v>0</v>
      </c>
      <c r="Q11" s="215">
        <v>0</v>
      </c>
      <c r="R11" s="215">
        <v>0</v>
      </c>
      <c r="S11" s="215">
        <v>0</v>
      </c>
      <c r="U11" s="15" t="str">
        <f>'TSTCM FGD'!$O$92</f>
        <v>Anju Motwani</v>
      </c>
      <c r="V11" s="15" t="str">
        <f>'TSTCM FGD'!$Q$92</f>
        <v>352-871-1084</v>
      </c>
      <c r="W11" s="15" t="str">
        <f>'TSTCM FGD'!$T$92</f>
        <v>anju.motwani@tstc.edu</v>
      </c>
    </row>
    <row r="12" spans="1:23">
      <c r="A12" s="338">
        <v>36273</v>
      </c>
      <c r="B12" s="8" t="str">
        <f t="shared" si="0"/>
        <v>FY 18</v>
      </c>
      <c r="C12" s="189" t="s">
        <v>94</v>
      </c>
      <c r="D12" s="190">
        <f>'LIT Sum'!$C$6</f>
        <v>2971.26</v>
      </c>
      <c r="E12" s="100">
        <f>'LIT Sum'!$G$11</f>
        <v>23142100</v>
      </c>
      <c r="F12" s="100">
        <f>'LIT Sum'!$G$14</f>
        <v>2553130</v>
      </c>
      <c r="G12" s="100">
        <f>'LIT Sum'!$F$20</f>
        <v>4494454</v>
      </c>
      <c r="H12" s="100">
        <f>'LIT Sum'!$F$23</f>
        <v>12001627</v>
      </c>
      <c r="I12" s="100">
        <f>'LIT Sum'!$F$32</f>
        <v>4034188</v>
      </c>
      <c r="J12" s="24">
        <f t="shared" ref="J12" si="5">SUM(E12:I12)</f>
        <v>46225499</v>
      </c>
      <c r="K12" s="23">
        <f t="shared" ref="K12" si="6">J12-F12</f>
        <v>43672369</v>
      </c>
      <c r="L12" s="24">
        <f>'LIT Sum'!$F$47</f>
        <v>36851902</v>
      </c>
      <c r="M12" s="10">
        <f t="shared" ref="M12" si="7">K12-L12</f>
        <v>6820467</v>
      </c>
      <c r="N12" s="25">
        <f t="shared" ref="N12" si="8">M12/K12</f>
        <v>0.15617350641088418</v>
      </c>
      <c r="O12" s="215">
        <v>0</v>
      </c>
      <c r="P12" s="215">
        <v>0</v>
      </c>
      <c r="Q12" s="215">
        <v>0</v>
      </c>
      <c r="R12" s="215">
        <v>0</v>
      </c>
      <c r="S12" s="215">
        <v>0</v>
      </c>
      <c r="U12" s="15" t="str">
        <f>'LIT FGD'!$O$92</f>
        <v>Alicia Placette</v>
      </c>
      <c r="V12" s="15" t="str">
        <f>'LIT FGD'!$Q$92</f>
        <v>409.839.2025</v>
      </c>
      <c r="W12" s="15" t="str">
        <f>'LIT FGD'!$T$92</f>
        <v>aaplacette@lit.edu</v>
      </c>
    </row>
    <row r="13" spans="1:23" ht="24.75" customHeight="1">
      <c r="A13" s="338">
        <v>133965</v>
      </c>
      <c r="B13" s="8" t="str">
        <f t="shared" si="0"/>
        <v>FY 18</v>
      </c>
      <c r="C13" s="189" t="s">
        <v>1425</v>
      </c>
      <c r="D13" s="190">
        <f>'TSTCNT Sum'!$C$6</f>
        <v>167.73</v>
      </c>
      <c r="E13" s="100">
        <f>'TSTCNT Sum'!$G$11</f>
        <v>5390538</v>
      </c>
      <c r="F13" s="100">
        <f>'TSTCNT Sum'!$G$14</f>
        <v>63750</v>
      </c>
      <c r="G13" s="100">
        <f>'TSTCNT Sum'!$F$20</f>
        <v>743329</v>
      </c>
      <c r="H13" s="100">
        <f>'TSTCNT Sum'!$F$23</f>
        <v>1206763</v>
      </c>
      <c r="I13" s="100">
        <f>'TSTCNT Sum'!$F$32</f>
        <v>183070</v>
      </c>
      <c r="J13" s="24">
        <f t="shared" ref="J13:J14" si="9">SUM(E13:I13)</f>
        <v>7587450</v>
      </c>
      <c r="K13" s="23">
        <f t="shared" ref="K13:K14" si="10">J13-F13</f>
        <v>7523700</v>
      </c>
      <c r="L13" s="24">
        <f>'TSTCNT Sum'!$F$47</f>
        <v>6872678</v>
      </c>
      <c r="M13" s="10">
        <f t="shared" ref="M13:M14" si="11">K13-L13</f>
        <v>651022</v>
      </c>
      <c r="N13" s="25">
        <f t="shared" ref="N13:N14" si="12">M13/K13</f>
        <v>8.6529500112976332E-2</v>
      </c>
      <c r="O13" s="215">
        <v>0</v>
      </c>
      <c r="P13" s="215">
        <v>0</v>
      </c>
      <c r="Q13" s="215">
        <v>0</v>
      </c>
      <c r="R13" s="215">
        <v>0</v>
      </c>
      <c r="S13" s="215">
        <v>0</v>
      </c>
      <c r="U13" s="15" t="str">
        <f>'TSTCNT FGD'!$O$92</f>
        <v>Anju Motwani</v>
      </c>
      <c r="V13" s="15" t="str">
        <f>'TSTCNT FGD'!$Q$92</f>
        <v>352-871-1084</v>
      </c>
      <c r="W13" s="15" t="str">
        <f>'TSTCNT FGD'!$T$92</f>
        <v>anju.motwani@tstc.edu</v>
      </c>
    </row>
    <row r="14" spans="1:23" ht="15" customHeight="1">
      <c r="A14" s="338">
        <v>203634</v>
      </c>
      <c r="B14" s="8" t="str">
        <f t="shared" si="0"/>
        <v>FY 18</v>
      </c>
      <c r="C14" s="189" t="s">
        <v>1426</v>
      </c>
      <c r="D14" s="190">
        <f>'TSTCFB Sum'!$C$6</f>
        <v>496.42</v>
      </c>
      <c r="E14" s="100">
        <f>'TSTCFB Sum'!$G$11</f>
        <v>8864155</v>
      </c>
      <c r="F14" s="100">
        <f>'TSTCFB Sum'!$G$14</f>
        <v>1501800</v>
      </c>
      <c r="G14" s="100">
        <f>'TSTCFB Sum'!$F$20</f>
        <v>2256743</v>
      </c>
      <c r="H14" s="100">
        <f>'TSTCFB Sum'!$F$23</f>
        <v>2642594</v>
      </c>
      <c r="I14" s="100">
        <f>'TSTCFB Sum'!$F$32</f>
        <v>928224</v>
      </c>
      <c r="J14" s="24">
        <f t="shared" si="9"/>
        <v>16193516</v>
      </c>
      <c r="K14" s="23">
        <f t="shared" si="10"/>
        <v>14691716</v>
      </c>
      <c r="L14" s="24">
        <f>'TSTCFB Sum'!$F$47</f>
        <v>11556281</v>
      </c>
      <c r="M14" s="10">
        <f t="shared" si="11"/>
        <v>3135435</v>
      </c>
      <c r="N14" s="25">
        <f t="shared" si="12"/>
        <v>0.21341516538980199</v>
      </c>
      <c r="O14" s="215">
        <v>0</v>
      </c>
      <c r="P14" s="215">
        <v>0</v>
      </c>
      <c r="Q14" s="215">
        <v>0</v>
      </c>
      <c r="R14" s="215">
        <v>0</v>
      </c>
      <c r="S14" s="215">
        <v>0</v>
      </c>
      <c r="U14" s="15" t="str">
        <f>'TSTCFB FGD'!$O$92</f>
        <v>Anju Motwani</v>
      </c>
      <c r="V14" s="15" t="str">
        <f>'TSTCFB FGD'!$Q$92</f>
        <v>352-871-1084</v>
      </c>
      <c r="W14" s="15" t="str">
        <f>'TSTCFB FGD'!$T$92</f>
        <v>anju.motwani@tstc.edu</v>
      </c>
    </row>
    <row r="15" spans="1:23">
      <c r="A15" s="12"/>
      <c r="B15" s="8"/>
      <c r="C15" s="189"/>
      <c r="D15" s="190"/>
      <c r="E15" s="100"/>
      <c r="F15" s="100"/>
      <c r="G15" s="100"/>
      <c r="H15" s="100"/>
      <c r="I15" s="100"/>
      <c r="J15" s="24"/>
      <c r="K15" s="23"/>
      <c r="L15" s="24"/>
      <c r="M15" s="10"/>
      <c r="N15" s="25"/>
      <c r="O15" s="215"/>
      <c r="P15" s="215"/>
      <c r="Q15" s="215"/>
      <c r="R15" s="215"/>
      <c r="S15" s="215"/>
      <c r="U15" s="15"/>
      <c r="V15" s="15"/>
      <c r="W15" s="15"/>
    </row>
    <row r="16" spans="1:23" ht="13.8" thickBot="1">
      <c r="A16" s="26"/>
      <c r="B16" s="27">
        <f>COUNTA(B6:B15)</f>
        <v>9</v>
      </c>
      <c r="C16" s="192" t="s">
        <v>113</v>
      </c>
      <c r="D16" s="193">
        <f>SUM(D6:D15)</f>
        <v>14185.79</v>
      </c>
      <c r="E16" s="101">
        <f t="shared" ref="E16:L16" si="13">SUM(E6:E15)</f>
        <v>177599877</v>
      </c>
      <c r="F16" s="101">
        <f t="shared" si="13"/>
        <v>14921128</v>
      </c>
      <c r="G16" s="101">
        <f t="shared" si="13"/>
        <v>43162938</v>
      </c>
      <c r="H16" s="101">
        <f t="shared" si="13"/>
        <v>103811595</v>
      </c>
      <c r="I16" s="101">
        <f t="shared" si="13"/>
        <v>19722173</v>
      </c>
      <c r="J16" s="29">
        <f t="shared" si="13"/>
        <v>359217711</v>
      </c>
      <c r="K16" s="3">
        <f t="shared" si="13"/>
        <v>344296583</v>
      </c>
      <c r="L16" s="29">
        <f t="shared" si="13"/>
        <v>312996536</v>
      </c>
      <c r="M16" s="29">
        <f>SUM(M6:M15)</f>
        <v>31300047</v>
      </c>
      <c r="N16" s="31">
        <f t="shared" ref="N16" si="14">M16/K16</f>
        <v>9.0910129654118585E-2</v>
      </c>
      <c r="O16" s="29">
        <f>SUM(O6:O15)</f>
        <v>0</v>
      </c>
      <c r="P16" s="29">
        <f>SUM(P6:P15)</f>
        <v>0</v>
      </c>
      <c r="Q16" s="29">
        <f>SUM(Q6:Q15)</f>
        <v>0</v>
      </c>
      <c r="R16" s="29">
        <f>SUM(R6:R15)</f>
        <v>0</v>
      </c>
      <c r="S16" s="29">
        <f>SUM(S6:S15)</f>
        <v>0</v>
      </c>
    </row>
    <row r="17" spans="2:18" s="15" customFormat="1" ht="13.8" thickTop="1">
      <c r="F17" s="54">
        <f>F16+E16</f>
        <v>192521005</v>
      </c>
      <c r="N17" s="32"/>
    </row>
    <row r="18" spans="2:18" s="15" customFormat="1">
      <c r="C18" s="15" t="s">
        <v>1051</v>
      </c>
      <c r="N18" s="32"/>
    </row>
    <row r="19" spans="2:18" s="15" customFormat="1">
      <c r="C19" s="15" t="s">
        <v>1052</v>
      </c>
      <c r="N19" s="32"/>
    </row>
    <row r="20" spans="2:18" s="15" customFormat="1">
      <c r="N20" s="32"/>
    </row>
    <row r="21" spans="2:18" s="15" customFormat="1">
      <c r="B21" s="15" t="s">
        <v>1396</v>
      </c>
      <c r="D21" s="8"/>
      <c r="E21" s="8" t="s">
        <v>114</v>
      </c>
      <c r="F21" s="8" t="s">
        <v>114</v>
      </c>
      <c r="G21" s="8" t="s">
        <v>114</v>
      </c>
      <c r="H21" s="33"/>
      <c r="I21" s="8" t="s">
        <v>114</v>
      </c>
      <c r="J21" s="33"/>
      <c r="N21" s="32"/>
    </row>
    <row r="22" spans="2:18" s="15" customFormat="1" ht="39.6">
      <c r="C22" s="15" t="s">
        <v>115</v>
      </c>
      <c r="D22" s="12"/>
      <c r="E22" s="34" t="s">
        <v>1</v>
      </c>
      <c r="F22" s="35" t="s">
        <v>28</v>
      </c>
      <c r="G22" s="113" t="s">
        <v>39</v>
      </c>
      <c r="H22" s="113" t="s">
        <v>7</v>
      </c>
      <c r="I22" s="113" t="s">
        <v>42</v>
      </c>
      <c r="J22" s="114" t="s">
        <v>67</v>
      </c>
      <c r="L22" s="114" t="s">
        <v>1068</v>
      </c>
      <c r="N22" s="32"/>
      <c r="Q22" s="216" t="s">
        <v>1</v>
      </c>
      <c r="R22" s="216" t="s">
        <v>661</v>
      </c>
    </row>
    <row r="23" spans="2:18" s="15" customFormat="1" ht="52.8">
      <c r="D23" s="12"/>
      <c r="E23" s="34" t="s">
        <v>2</v>
      </c>
      <c r="F23" s="35" t="s">
        <v>49</v>
      </c>
      <c r="G23" s="113" t="s">
        <v>40</v>
      </c>
      <c r="H23" s="115"/>
      <c r="I23" s="113" t="s">
        <v>9</v>
      </c>
      <c r="J23" s="116" t="s">
        <v>158</v>
      </c>
      <c r="L23" s="116" t="s">
        <v>1069</v>
      </c>
      <c r="N23" s="32"/>
      <c r="Q23" s="217" t="s">
        <v>662</v>
      </c>
      <c r="R23" s="217" t="s">
        <v>663</v>
      </c>
    </row>
    <row r="24" spans="2:18" s="15" customFormat="1" ht="39.6">
      <c r="D24" s="12"/>
      <c r="E24" s="34" t="s">
        <v>116</v>
      </c>
      <c r="F24" s="36"/>
      <c r="G24" s="116" t="s">
        <v>80</v>
      </c>
      <c r="H24" s="115"/>
      <c r="I24" s="113" t="s">
        <v>10</v>
      </c>
      <c r="J24" s="115"/>
      <c r="N24" s="32"/>
    </row>
    <row r="25" spans="2:18" s="15" customFormat="1">
      <c r="G25" s="117"/>
      <c r="H25" s="117"/>
      <c r="I25" s="113" t="s">
        <v>11</v>
      </c>
      <c r="J25" s="117"/>
      <c r="N25" s="32"/>
    </row>
    <row r="26" spans="2:18" s="15" customFormat="1" ht="26.4">
      <c r="F26" s="15" t="s">
        <v>1070</v>
      </c>
      <c r="G26" s="117"/>
      <c r="H26" s="117"/>
      <c r="I26" s="116" t="s">
        <v>159</v>
      </c>
      <c r="J26" s="117"/>
      <c r="N26" s="32"/>
    </row>
    <row r="27" spans="2:18" s="15" customFormat="1" ht="26.4">
      <c r="D27" s="16"/>
      <c r="E27" s="16" t="s">
        <v>117</v>
      </c>
      <c r="G27" s="117"/>
      <c r="H27" s="117"/>
      <c r="I27" s="113" t="s">
        <v>43</v>
      </c>
      <c r="J27" s="117"/>
      <c r="N27" s="32"/>
    </row>
    <row r="28" spans="2:18" s="15" customFormat="1">
      <c r="D28" s="37"/>
      <c r="E28" s="37"/>
      <c r="N28" s="32"/>
    </row>
    <row r="29" spans="2:18" s="15" customFormat="1">
      <c r="D29" s="37"/>
      <c r="E29" s="37" t="s">
        <v>118</v>
      </c>
      <c r="N29" s="32"/>
    </row>
    <row r="30" spans="2:18" s="15" customFormat="1">
      <c r="D30" s="37"/>
      <c r="E30" s="37" t="s">
        <v>119</v>
      </c>
      <c r="N30" s="32"/>
    </row>
    <row r="31" spans="2:18" s="15" customFormat="1">
      <c r="D31" s="37"/>
      <c r="E31" s="37" t="s">
        <v>120</v>
      </c>
      <c r="N31" s="32"/>
    </row>
    <row r="32" spans="2:18" s="15" customFormat="1">
      <c r="N32" s="32"/>
    </row>
    <row r="33" spans="1:21" s="15" customFormat="1">
      <c r="D33" s="246" t="str">
        <f>IF(D16&lt;&gt;'Smmy LIT-TSTC Sum'!$C$15,"Error","Balanced")</f>
        <v>Balanced</v>
      </c>
      <c r="E33" s="246" t="str">
        <f>IF(E16&lt;&gt;'Smmy LIT-TSTC Sum'!$G$20,"Error","Balanced")</f>
        <v>Balanced</v>
      </c>
      <c r="F33" s="246" t="str">
        <f>IF(F16&lt;&gt;'Smmy LIT-TSTC Sum'!$G$23,"Error","Balanced")</f>
        <v>Balanced</v>
      </c>
      <c r="G33" s="246" t="str">
        <f>IF(G16&lt;&gt;'Smmy LIT-TSTC Sum'!$F$29,"Error","Balanced")</f>
        <v>Balanced</v>
      </c>
      <c r="H33" s="246" t="str">
        <f>IF(H16&lt;&gt;'Smmy LIT-TSTC Sum'!$F$32,"Error","Balanced")</f>
        <v>Balanced</v>
      </c>
      <c r="I33" s="246" t="str">
        <f>IF(I16&lt;&gt;'Smmy LIT-TSTC Sum'!$F$41,"Error","Balanced")</f>
        <v>Balanced</v>
      </c>
      <c r="J33" s="246" t="str">
        <f>IF(J16&lt;&gt;'Smmy LIT-TSTC Sum'!$F$42,"Error","Balanced")</f>
        <v>Balanced</v>
      </c>
      <c r="K33" s="33"/>
      <c r="L33" s="246" t="str">
        <f>IF(L16&lt;&gt;'Smmy LIT-TSTC Sum'!$F$56,"Error","Balanced")</f>
        <v>Balanced</v>
      </c>
      <c r="N33" s="32"/>
    </row>
    <row r="34" spans="1:21" s="15" customFormat="1">
      <c r="A34" s="33"/>
      <c r="U34" s="32"/>
    </row>
    <row r="35" spans="1:21" s="15" customFormat="1">
      <c r="A35" s="33"/>
      <c r="D35" s="33" t="s">
        <v>1071</v>
      </c>
      <c r="E35" s="33" t="s">
        <v>441</v>
      </c>
      <c r="F35" s="33" t="s">
        <v>443</v>
      </c>
      <c r="G35" s="33" t="s">
        <v>416</v>
      </c>
      <c r="H35" s="33" t="s">
        <v>417</v>
      </c>
      <c r="I35" s="33" t="s">
        <v>794</v>
      </c>
      <c r="J35" s="33"/>
      <c r="K35" s="33"/>
      <c r="L35" s="33" t="s">
        <v>426</v>
      </c>
      <c r="U35" s="32"/>
    </row>
    <row r="36" spans="1:21" s="15" customFormat="1">
      <c r="N36" s="32"/>
    </row>
    <row r="37" spans="1:21" s="15" customFormat="1">
      <c r="C37" s="15" t="s">
        <v>1447</v>
      </c>
      <c r="N37" s="32"/>
    </row>
    <row r="38" spans="1:21" s="15" customFormat="1" ht="17.25" customHeight="1" thickBot="1">
      <c r="B38" s="15">
        <v>7</v>
      </c>
      <c r="C38" s="15" t="s">
        <v>113</v>
      </c>
      <c r="D38" s="193">
        <v>14509.279999999999</v>
      </c>
      <c r="E38" s="101">
        <v>132593267</v>
      </c>
      <c r="F38" s="101">
        <v>15095148</v>
      </c>
      <c r="G38" s="101">
        <v>45525516</v>
      </c>
      <c r="H38" s="101">
        <v>46692774</v>
      </c>
      <c r="I38" s="101">
        <v>18422891</v>
      </c>
      <c r="J38" s="29">
        <v>258329596</v>
      </c>
      <c r="K38" s="3">
        <v>243234448</v>
      </c>
      <c r="L38" s="29">
        <v>219492337</v>
      </c>
      <c r="M38" s="29">
        <v>23742111</v>
      </c>
      <c r="N38" s="31">
        <v>9.7609985736888713E-2</v>
      </c>
      <c r="O38" s="29">
        <v>0</v>
      </c>
      <c r="P38" s="29">
        <v>0</v>
      </c>
      <c r="Q38" s="29">
        <v>0</v>
      </c>
      <c r="R38" s="29">
        <v>0</v>
      </c>
      <c r="S38" s="29">
        <v>0</v>
      </c>
    </row>
    <row r="39" spans="1:21" s="15" customFormat="1" ht="13.8" thickTop="1">
      <c r="C39" s="383">
        <v>43451</v>
      </c>
      <c r="D39" s="268">
        <f t="shared" ref="D39:S39" si="15">D38-D16</f>
        <v>323.48999999999796</v>
      </c>
      <c r="E39" s="15">
        <f t="shared" si="15"/>
        <v>-45006610</v>
      </c>
      <c r="F39" s="15">
        <f t="shared" si="15"/>
        <v>174020</v>
      </c>
      <c r="G39" s="15">
        <f t="shared" si="15"/>
        <v>2362578</v>
      </c>
      <c r="H39" s="15">
        <f t="shared" si="15"/>
        <v>-57118821</v>
      </c>
      <c r="I39" s="15">
        <f t="shared" si="15"/>
        <v>-1299282</v>
      </c>
      <c r="J39" s="15">
        <f t="shared" si="15"/>
        <v>-100888115</v>
      </c>
      <c r="K39" s="15">
        <f t="shared" si="15"/>
        <v>-101062135</v>
      </c>
      <c r="L39" s="15">
        <f t="shared" si="15"/>
        <v>-93504199</v>
      </c>
      <c r="M39" s="15">
        <f t="shared" si="15"/>
        <v>-7557936</v>
      </c>
      <c r="N39" s="32">
        <f t="shared" si="15"/>
        <v>6.6998560827701281E-3</v>
      </c>
      <c r="O39" s="15">
        <f t="shared" si="15"/>
        <v>0</v>
      </c>
      <c r="P39" s="15">
        <f t="shared" si="15"/>
        <v>0</v>
      </c>
      <c r="Q39" s="15">
        <f t="shared" si="15"/>
        <v>0</v>
      </c>
      <c r="R39" s="15">
        <f t="shared" si="15"/>
        <v>0</v>
      </c>
      <c r="S39" s="15">
        <f t="shared" si="15"/>
        <v>0</v>
      </c>
    </row>
    <row r="40" spans="1:21" s="15" customFormat="1">
      <c r="N40" s="32"/>
    </row>
    <row r="41" spans="1:21" s="15" customFormat="1">
      <c r="N41" s="32"/>
    </row>
    <row r="42" spans="1:21" s="15" customFormat="1">
      <c r="N42" s="32"/>
    </row>
    <row r="43" spans="1:21" s="15" customFormat="1">
      <c r="N43" s="32"/>
    </row>
    <row r="44" spans="1:21" s="15" customFormat="1">
      <c r="N44" s="32"/>
    </row>
    <row r="45" spans="1:21" s="15" customFormat="1">
      <c r="N45" s="32"/>
    </row>
    <row r="46" spans="1:21" s="15" customFormat="1">
      <c r="N46" s="32"/>
    </row>
    <row r="47" spans="1:21" s="15" customFormat="1">
      <c r="N47" s="32"/>
    </row>
    <row r="48" spans="1:21" s="15" customFormat="1">
      <c r="N48" s="32"/>
    </row>
    <row r="49" spans="14:14" s="15" customFormat="1">
      <c r="N49" s="32"/>
    </row>
    <row r="50" spans="14:14" s="15" customFormat="1">
      <c r="N50" s="32"/>
    </row>
    <row r="51" spans="14:14" s="15" customFormat="1">
      <c r="N51" s="32"/>
    </row>
    <row r="52" spans="14:14" s="15" customFormat="1">
      <c r="N52" s="32"/>
    </row>
    <row r="53" spans="14:14" s="15" customFormat="1">
      <c r="N53" s="32"/>
    </row>
    <row r="54" spans="14:14" s="15" customFormat="1">
      <c r="N54" s="32"/>
    </row>
    <row r="55" spans="14:14" s="15" customFormat="1">
      <c r="N55" s="32"/>
    </row>
    <row r="56" spans="14:14" s="15" customFormat="1">
      <c r="N56" s="32"/>
    </row>
    <row r="57" spans="14:14" s="15" customFormat="1">
      <c r="N57" s="32"/>
    </row>
    <row r="58" spans="14:14" s="15" customFormat="1">
      <c r="N58" s="32"/>
    </row>
    <row r="59" spans="14:14" s="15" customFormat="1">
      <c r="N59" s="32"/>
    </row>
    <row r="60" spans="14:14" s="15" customFormat="1">
      <c r="N60" s="32"/>
    </row>
    <row r="61" spans="14:14" s="15" customFormat="1">
      <c r="N61" s="32"/>
    </row>
    <row r="62" spans="14:14" s="15" customFormat="1">
      <c r="N62" s="32"/>
    </row>
    <row r="63" spans="14:14" s="15" customFormat="1">
      <c r="N63" s="32"/>
    </row>
    <row r="64" spans="14:14" s="15" customFormat="1">
      <c r="N64" s="32"/>
    </row>
    <row r="65" spans="14:14" s="15" customFormat="1">
      <c r="N65" s="32"/>
    </row>
    <row r="66" spans="14:14" s="15" customFormat="1">
      <c r="N66" s="32"/>
    </row>
    <row r="67" spans="14:14" s="15" customFormat="1">
      <c r="N67" s="32"/>
    </row>
    <row r="68" spans="14:14" s="15" customFormat="1">
      <c r="N68" s="32"/>
    </row>
    <row r="69" spans="14:14" s="15" customFormat="1">
      <c r="N69" s="32"/>
    </row>
    <row r="70" spans="14:14" s="15" customFormat="1">
      <c r="N70" s="32"/>
    </row>
    <row r="71" spans="14:14" s="15" customFormat="1">
      <c r="N71" s="32"/>
    </row>
    <row r="72" spans="14:14" s="15" customFormat="1">
      <c r="N72" s="32"/>
    </row>
    <row r="73" spans="14:14" s="15" customFormat="1">
      <c r="N73" s="32"/>
    </row>
    <row r="74" spans="14:14" s="15" customFormat="1">
      <c r="N74" s="32"/>
    </row>
    <row r="75" spans="14:14" s="15" customFormat="1">
      <c r="N75" s="32"/>
    </row>
    <row r="76" spans="14:14" s="15" customFormat="1">
      <c r="N76" s="32"/>
    </row>
    <row r="77" spans="14:14" s="15" customFormat="1">
      <c r="N77" s="32"/>
    </row>
    <row r="78" spans="14:14" s="15" customFormat="1">
      <c r="N78" s="32"/>
    </row>
    <row r="79" spans="14:14" s="15" customFormat="1">
      <c r="N79" s="32"/>
    </row>
    <row r="80" spans="14:14" s="15" customFormat="1">
      <c r="N80" s="32"/>
    </row>
    <row r="81" spans="14:14" s="15" customFormat="1">
      <c r="N81" s="32"/>
    </row>
    <row r="82" spans="14:14" s="15" customFormat="1">
      <c r="N82" s="32"/>
    </row>
    <row r="83" spans="14:14" s="15" customFormat="1">
      <c r="N83" s="32"/>
    </row>
    <row r="84" spans="14:14" s="15" customFormat="1">
      <c r="N84" s="32"/>
    </row>
    <row r="85" spans="14:14" s="15" customFormat="1">
      <c r="N85" s="32"/>
    </row>
    <row r="86" spans="14:14" s="15" customFormat="1">
      <c r="N86" s="32"/>
    </row>
    <row r="87" spans="14:14" s="15" customFormat="1">
      <c r="N87" s="32"/>
    </row>
    <row r="88" spans="14:14" s="15" customFormat="1">
      <c r="N88" s="32"/>
    </row>
    <row r="89" spans="14:14" s="15" customFormat="1">
      <c r="N89" s="32"/>
    </row>
    <row r="90" spans="14:14" s="15" customFormat="1">
      <c r="N90" s="32"/>
    </row>
    <row r="91" spans="14:14" s="15" customFormat="1">
      <c r="N91" s="32"/>
    </row>
    <row r="92" spans="14:14" s="15" customFormat="1">
      <c r="N92" s="32"/>
    </row>
    <row r="93" spans="14:14" s="15" customFormat="1">
      <c r="N93" s="32"/>
    </row>
    <row r="94" spans="14:14" s="15" customFormat="1">
      <c r="N94" s="32"/>
    </row>
    <row r="95" spans="14:14" s="15" customFormat="1">
      <c r="N95" s="32"/>
    </row>
    <row r="96" spans="14:14" s="15" customFormat="1">
      <c r="N96" s="32"/>
    </row>
    <row r="97" spans="14:14" s="15" customFormat="1">
      <c r="N97" s="32"/>
    </row>
    <row r="98" spans="14:14" s="15" customFormat="1">
      <c r="N98" s="32"/>
    </row>
    <row r="99" spans="14:14" s="15" customFormat="1">
      <c r="N99" s="32"/>
    </row>
    <row r="100" spans="14:14" s="15" customFormat="1">
      <c r="N100" s="32"/>
    </row>
    <row r="101" spans="14:14" s="15" customFormat="1">
      <c r="N101" s="32"/>
    </row>
    <row r="102" spans="14:14" s="15" customFormat="1">
      <c r="N102" s="32"/>
    </row>
    <row r="103" spans="14:14" s="15" customFormat="1">
      <c r="N103" s="32"/>
    </row>
    <row r="104" spans="14:14" s="15" customFormat="1">
      <c r="N104" s="32"/>
    </row>
    <row r="105" spans="14:14" s="15" customFormat="1">
      <c r="N105" s="32"/>
    </row>
    <row r="106" spans="14:14" s="15" customFormat="1">
      <c r="N106" s="32"/>
    </row>
    <row r="107" spans="14:14" s="15" customFormat="1">
      <c r="N107" s="32"/>
    </row>
    <row r="108" spans="14:14" s="15" customFormat="1">
      <c r="N108" s="32"/>
    </row>
    <row r="109" spans="14:14" s="15" customFormat="1">
      <c r="N109" s="32"/>
    </row>
    <row r="110" spans="14:14" s="15" customFormat="1">
      <c r="N110" s="32"/>
    </row>
    <row r="111" spans="14:14" s="15" customFormat="1">
      <c r="N111" s="32"/>
    </row>
    <row r="112" spans="14:14" s="15" customFormat="1">
      <c r="N112" s="32"/>
    </row>
    <row r="113" spans="14:14" s="15" customFormat="1">
      <c r="N113" s="32"/>
    </row>
    <row r="114" spans="14:14" s="15" customFormat="1">
      <c r="N114" s="32"/>
    </row>
    <row r="115" spans="14:14" s="15" customFormat="1">
      <c r="N115" s="32"/>
    </row>
    <row r="116" spans="14:14" s="15" customFormat="1">
      <c r="N116" s="32"/>
    </row>
    <row r="117" spans="14:14" s="15" customFormat="1">
      <c r="N117" s="32"/>
    </row>
    <row r="118" spans="14:14" s="15" customFormat="1">
      <c r="N118" s="32"/>
    </row>
    <row r="119" spans="14:14" s="15" customFormat="1">
      <c r="N119" s="32"/>
    </row>
    <row r="120" spans="14:14" s="15" customFormat="1">
      <c r="N120" s="32"/>
    </row>
    <row r="121" spans="14:14" s="15" customFormat="1">
      <c r="N121" s="32"/>
    </row>
    <row r="122" spans="14:14" s="15" customFormat="1">
      <c r="N122" s="32"/>
    </row>
    <row r="123" spans="14:14" s="15" customFormat="1">
      <c r="N123" s="32"/>
    </row>
    <row r="124" spans="14:14" s="15" customFormat="1">
      <c r="N124" s="32"/>
    </row>
    <row r="125" spans="14:14" s="15" customFormat="1">
      <c r="N125" s="32"/>
    </row>
    <row r="126" spans="14:14" s="15" customFormat="1">
      <c r="N126" s="32"/>
    </row>
    <row r="127" spans="14:14" s="15" customFormat="1">
      <c r="N127" s="32"/>
    </row>
    <row r="128" spans="14:14" s="15" customFormat="1">
      <c r="N128" s="32"/>
    </row>
    <row r="129" spans="14:14" s="15" customFormat="1">
      <c r="N129" s="32"/>
    </row>
    <row r="130" spans="14:14" s="15" customFormat="1">
      <c r="N130" s="32"/>
    </row>
    <row r="131" spans="14:14" s="15" customFormat="1">
      <c r="N131" s="32"/>
    </row>
    <row r="132" spans="14:14" s="15" customFormat="1">
      <c r="N132" s="32"/>
    </row>
    <row r="133" spans="14:14" s="15" customFormat="1">
      <c r="N133" s="32"/>
    </row>
    <row r="134" spans="14:14" s="15" customFormat="1">
      <c r="N134" s="32"/>
    </row>
    <row r="135" spans="14:14" s="15" customFormat="1">
      <c r="N135" s="32"/>
    </row>
    <row r="136" spans="14:14" s="15" customFormat="1">
      <c r="N136" s="32"/>
    </row>
    <row r="137" spans="14:14" s="15" customFormat="1">
      <c r="N137" s="32"/>
    </row>
    <row r="138" spans="14:14" s="15" customFormat="1">
      <c r="N138" s="32"/>
    </row>
    <row r="139" spans="14:14" s="15" customFormat="1">
      <c r="N139" s="32"/>
    </row>
    <row r="140" spans="14:14" s="15" customFormat="1">
      <c r="N140" s="32"/>
    </row>
    <row r="141" spans="14:14" s="15" customFormat="1">
      <c r="N141" s="32"/>
    </row>
    <row r="142" spans="14:14" s="15" customFormat="1">
      <c r="N142" s="32"/>
    </row>
    <row r="143" spans="14:14" s="15" customFormat="1">
      <c r="N143" s="32"/>
    </row>
    <row r="144" spans="14:14" s="15" customFormat="1">
      <c r="N144" s="32"/>
    </row>
    <row r="145" spans="14:14" s="15" customFormat="1">
      <c r="N145" s="32"/>
    </row>
    <row r="146" spans="14:14" s="15" customFormat="1">
      <c r="N146" s="32"/>
    </row>
    <row r="147" spans="14:14" s="15" customFormat="1">
      <c r="N147" s="32"/>
    </row>
    <row r="148" spans="14:14" s="15" customFormat="1">
      <c r="N148" s="32"/>
    </row>
    <row r="149" spans="14:14" s="15" customFormat="1">
      <c r="N149" s="32"/>
    </row>
    <row r="150" spans="14:14" s="15" customFormat="1">
      <c r="N150" s="32"/>
    </row>
    <row r="151" spans="14:14" s="15" customFormat="1">
      <c r="N151" s="32"/>
    </row>
    <row r="152" spans="14:14" s="15" customFormat="1">
      <c r="N152" s="32"/>
    </row>
    <row r="153" spans="14:14" s="15" customFormat="1">
      <c r="N153" s="32"/>
    </row>
    <row r="154" spans="14:14" s="15" customFormat="1">
      <c r="N154" s="32"/>
    </row>
    <row r="155" spans="14:14" s="15" customFormat="1">
      <c r="N155" s="32"/>
    </row>
    <row r="156" spans="14:14" s="15" customFormat="1">
      <c r="N156" s="32"/>
    </row>
    <row r="157" spans="14:14" s="15" customFormat="1">
      <c r="N157" s="32"/>
    </row>
    <row r="158" spans="14:14" s="15" customFormat="1">
      <c r="N158" s="32"/>
    </row>
    <row r="159" spans="14:14" s="15" customFormat="1">
      <c r="N159" s="32"/>
    </row>
    <row r="160" spans="14:14" s="15" customFormat="1">
      <c r="N160" s="32"/>
    </row>
    <row r="161" spans="14:14" s="15" customFormat="1">
      <c r="N161" s="32"/>
    </row>
    <row r="162" spans="14:14" s="15" customFormat="1">
      <c r="N162" s="32"/>
    </row>
    <row r="163" spans="14:14" s="15" customFormat="1">
      <c r="N163" s="32"/>
    </row>
    <row r="164" spans="14:14" s="15" customFormat="1">
      <c r="N164" s="32"/>
    </row>
    <row r="165" spans="14:14" s="15" customFormat="1">
      <c r="N165" s="32"/>
    </row>
    <row r="166" spans="14:14" s="15" customFormat="1">
      <c r="N166" s="32"/>
    </row>
    <row r="167" spans="14:14" s="15" customFormat="1">
      <c r="N167" s="32"/>
    </row>
    <row r="168" spans="14:14" s="15" customFormat="1">
      <c r="N168" s="32"/>
    </row>
    <row r="169" spans="14:14" s="15" customFormat="1">
      <c r="N169" s="32"/>
    </row>
    <row r="170" spans="14:14" s="15" customFormat="1">
      <c r="N170" s="32"/>
    </row>
    <row r="171" spans="14:14" s="15" customFormat="1">
      <c r="N171" s="32"/>
    </row>
    <row r="172" spans="14:14" s="15" customFormat="1">
      <c r="N172" s="32"/>
    </row>
    <row r="173" spans="14:14" s="15" customFormat="1">
      <c r="N173" s="32"/>
    </row>
    <row r="174" spans="14:14" s="15" customFormat="1">
      <c r="N174" s="32"/>
    </row>
    <row r="175" spans="14:14" s="15" customFormat="1">
      <c r="N175" s="32"/>
    </row>
    <row r="176" spans="14:14" s="15" customFormat="1">
      <c r="N176" s="32"/>
    </row>
    <row r="177" spans="14:14" s="15" customFormat="1">
      <c r="N177" s="32"/>
    </row>
    <row r="178" spans="14:14" s="15" customFormat="1">
      <c r="N178" s="32"/>
    </row>
    <row r="179" spans="14:14" s="15" customFormat="1">
      <c r="N179" s="32"/>
    </row>
    <row r="180" spans="14:14" s="15" customFormat="1">
      <c r="N180" s="32"/>
    </row>
    <row r="181" spans="14:14" s="15" customFormat="1">
      <c r="N181" s="32"/>
    </row>
    <row r="182" spans="14:14" s="15" customFormat="1">
      <c r="N182" s="32"/>
    </row>
    <row r="183" spans="14:14" s="15" customFormat="1">
      <c r="N183" s="32"/>
    </row>
    <row r="184" spans="14:14" s="15" customFormat="1">
      <c r="N184" s="32"/>
    </row>
    <row r="185" spans="14:14" s="15" customFormat="1">
      <c r="N185" s="32"/>
    </row>
    <row r="186" spans="14:14" s="15" customFormat="1">
      <c r="N186" s="32"/>
    </row>
    <row r="187" spans="14:14" s="15" customFormat="1">
      <c r="N187" s="32"/>
    </row>
    <row r="188" spans="14:14" s="15" customFormat="1">
      <c r="N188" s="32"/>
    </row>
    <row r="189" spans="14:14" s="15" customFormat="1">
      <c r="N189" s="32"/>
    </row>
    <row r="190" spans="14:14" s="15" customFormat="1">
      <c r="N190" s="32"/>
    </row>
    <row r="191" spans="14:14" s="15" customFormat="1">
      <c r="N191" s="32"/>
    </row>
    <row r="192" spans="14:14" s="15" customFormat="1">
      <c r="N192" s="32"/>
    </row>
    <row r="193" spans="14:14" s="15" customFormat="1">
      <c r="N193" s="32"/>
    </row>
    <row r="194" spans="14:14" s="15" customFormat="1">
      <c r="N194" s="32"/>
    </row>
    <row r="195" spans="14:14" s="15" customFormat="1">
      <c r="N195" s="32"/>
    </row>
    <row r="196" spans="14:14" s="15" customFormat="1">
      <c r="N196" s="32"/>
    </row>
    <row r="197" spans="14:14" s="15" customFormat="1">
      <c r="N197" s="32"/>
    </row>
    <row r="198" spans="14:14" s="15" customFormat="1">
      <c r="N198" s="32"/>
    </row>
    <row r="199" spans="14:14" s="15" customFormat="1">
      <c r="N199" s="32"/>
    </row>
    <row r="200" spans="14:14" s="15" customFormat="1">
      <c r="N200" s="32"/>
    </row>
    <row r="201" spans="14:14" s="15" customFormat="1">
      <c r="N201" s="32"/>
    </row>
    <row r="202" spans="14:14" s="15" customFormat="1">
      <c r="N202" s="32"/>
    </row>
    <row r="203" spans="14:14" s="15" customFormat="1">
      <c r="N203" s="32"/>
    </row>
    <row r="204" spans="14:14" s="15" customFormat="1">
      <c r="N204" s="32"/>
    </row>
    <row r="205" spans="14:14" s="15" customFormat="1">
      <c r="N205" s="32"/>
    </row>
    <row r="206" spans="14:14" s="15" customFormat="1">
      <c r="N206" s="32"/>
    </row>
    <row r="207" spans="14:14" s="15" customFormat="1">
      <c r="N207" s="32"/>
    </row>
    <row r="208" spans="14:14" s="15" customFormat="1">
      <c r="N208" s="32"/>
    </row>
    <row r="209" spans="14:14" s="15" customFormat="1">
      <c r="N209" s="32"/>
    </row>
    <row r="210" spans="14:14" s="15" customFormat="1">
      <c r="N210" s="32"/>
    </row>
    <row r="211" spans="14:14" s="15" customFormat="1">
      <c r="N211" s="32"/>
    </row>
    <row r="212" spans="14:14" s="15" customFormat="1">
      <c r="N212" s="32"/>
    </row>
    <row r="213" spans="14:14" s="15" customFormat="1">
      <c r="N213" s="32"/>
    </row>
    <row r="214" spans="14:14" s="15" customFormat="1">
      <c r="N214" s="32"/>
    </row>
    <row r="215" spans="14:14" s="15" customFormat="1">
      <c r="N215" s="32"/>
    </row>
    <row r="216" spans="14:14" s="15" customFormat="1">
      <c r="N216" s="32"/>
    </row>
    <row r="217" spans="14:14" s="15" customFormat="1">
      <c r="N217" s="32"/>
    </row>
    <row r="218" spans="14:14" s="15" customFormat="1">
      <c r="N218" s="32"/>
    </row>
    <row r="219" spans="14:14" s="15" customFormat="1">
      <c r="N219" s="32"/>
    </row>
    <row r="220" spans="14:14" s="15" customFormat="1">
      <c r="N220" s="32"/>
    </row>
    <row r="221" spans="14:14" s="15" customFormat="1">
      <c r="N221" s="32"/>
    </row>
    <row r="222" spans="14:14" s="15" customFormat="1">
      <c r="N222" s="32"/>
    </row>
    <row r="223" spans="14:14" s="15" customFormat="1">
      <c r="N223" s="32"/>
    </row>
    <row r="224" spans="14:14" s="15" customFormat="1">
      <c r="N224" s="32"/>
    </row>
    <row r="225" spans="14:14" s="15" customFormat="1">
      <c r="N225" s="32"/>
    </row>
    <row r="226" spans="14:14" s="15" customFormat="1">
      <c r="N226" s="32"/>
    </row>
    <row r="227" spans="14:14" s="15" customFormat="1">
      <c r="N227" s="32"/>
    </row>
    <row r="228" spans="14:14" s="15" customFormat="1">
      <c r="N228" s="32"/>
    </row>
    <row r="229" spans="14:14" s="15" customFormat="1">
      <c r="N229" s="32"/>
    </row>
    <row r="230" spans="14:14" s="15" customFormat="1">
      <c r="N230" s="32"/>
    </row>
    <row r="231" spans="14:14" s="15" customFormat="1">
      <c r="N231" s="32"/>
    </row>
    <row r="232" spans="14:14" s="15" customFormat="1">
      <c r="N232" s="32"/>
    </row>
    <row r="233" spans="14:14" s="15" customFormat="1">
      <c r="N233" s="32"/>
    </row>
    <row r="234" spans="14:14" s="15" customFormat="1">
      <c r="N234" s="32"/>
    </row>
    <row r="235" spans="14:14" s="15" customFormat="1">
      <c r="N235" s="32"/>
    </row>
    <row r="236" spans="14:14" s="15" customFormat="1">
      <c r="N236" s="32"/>
    </row>
    <row r="237" spans="14:14" s="15" customFormat="1">
      <c r="N237" s="32"/>
    </row>
    <row r="238" spans="14:14" s="15" customFormat="1">
      <c r="N238" s="32"/>
    </row>
    <row r="239" spans="14:14" s="15" customFormat="1">
      <c r="N239" s="32"/>
    </row>
    <row r="240" spans="14:14" s="15" customFormat="1">
      <c r="N240" s="32"/>
    </row>
    <row r="241" spans="14:14" s="15" customFormat="1">
      <c r="N241" s="32"/>
    </row>
    <row r="242" spans="14:14" s="15" customFormat="1">
      <c r="N242" s="32"/>
    </row>
    <row r="243" spans="14:14" s="15" customFormat="1">
      <c r="N243" s="32"/>
    </row>
    <row r="244" spans="14:14" s="15" customFormat="1">
      <c r="N244" s="32"/>
    </row>
    <row r="245" spans="14:14" s="15" customFormat="1">
      <c r="N245" s="32"/>
    </row>
    <row r="246" spans="14:14" s="15" customFormat="1">
      <c r="N246" s="32"/>
    </row>
    <row r="247" spans="14:14" s="15" customFormat="1">
      <c r="N247" s="32"/>
    </row>
    <row r="248" spans="14:14" s="15" customFormat="1">
      <c r="N248" s="32"/>
    </row>
    <row r="249" spans="14:14" s="15" customFormat="1">
      <c r="N249" s="32"/>
    </row>
    <row r="250" spans="14:14" s="15" customFormat="1">
      <c r="N250" s="32"/>
    </row>
    <row r="251" spans="14:14" s="15" customFormat="1">
      <c r="N251" s="32"/>
    </row>
    <row r="252" spans="14:14" s="15" customFormat="1">
      <c r="N252" s="32"/>
    </row>
    <row r="253" spans="14:14" s="15" customFormat="1">
      <c r="N253" s="32"/>
    </row>
    <row r="254" spans="14:14" s="15" customFormat="1">
      <c r="N254" s="32"/>
    </row>
    <row r="255" spans="14:14" s="15" customFormat="1">
      <c r="N255" s="32"/>
    </row>
    <row r="256" spans="14:14" s="15" customFormat="1">
      <c r="N256" s="32"/>
    </row>
    <row r="257" spans="14:14" s="15" customFormat="1">
      <c r="N257" s="32"/>
    </row>
    <row r="258" spans="14:14" s="15" customFormat="1">
      <c r="N258" s="32"/>
    </row>
    <row r="259" spans="14:14" s="15" customFormat="1">
      <c r="N259" s="32"/>
    </row>
    <row r="260" spans="14:14" s="15" customFormat="1">
      <c r="N260" s="32"/>
    </row>
    <row r="261" spans="14:14" s="15" customFormat="1">
      <c r="N261" s="32"/>
    </row>
    <row r="262" spans="14:14" s="15" customFormat="1">
      <c r="N262" s="32"/>
    </row>
    <row r="263" spans="14:14" s="15" customFormat="1">
      <c r="N263" s="32"/>
    </row>
    <row r="264" spans="14:14" s="15" customFormat="1">
      <c r="N264" s="32"/>
    </row>
    <row r="265" spans="14:14" s="15" customFormat="1">
      <c r="N265" s="32"/>
    </row>
    <row r="266" spans="14:14" s="15" customFormat="1">
      <c r="N266" s="32"/>
    </row>
    <row r="267" spans="14:14" s="15" customFormat="1">
      <c r="N267" s="32"/>
    </row>
    <row r="268" spans="14:14" s="15" customFormat="1">
      <c r="N268" s="32"/>
    </row>
    <row r="269" spans="14:14" s="15" customFormat="1">
      <c r="N269" s="32"/>
    </row>
    <row r="270" spans="14:14" s="15" customFormat="1">
      <c r="N270" s="32"/>
    </row>
    <row r="271" spans="14:14" s="15" customFormat="1">
      <c r="N271" s="32"/>
    </row>
    <row r="272" spans="14:14" s="15" customFormat="1">
      <c r="N272" s="32"/>
    </row>
    <row r="273" spans="14:14" s="15" customFormat="1">
      <c r="N273" s="32"/>
    </row>
    <row r="274" spans="14:14" s="15" customFormat="1">
      <c r="N274" s="32"/>
    </row>
    <row r="275" spans="14:14" s="15" customFormat="1">
      <c r="N275" s="32"/>
    </row>
    <row r="276" spans="14:14" s="15" customFormat="1">
      <c r="N276" s="32"/>
    </row>
    <row r="277" spans="14:14" s="15" customFormat="1">
      <c r="N277" s="32"/>
    </row>
    <row r="278" spans="14:14" s="15" customFormat="1">
      <c r="N278" s="32"/>
    </row>
    <row r="279" spans="14:14" s="15" customFormat="1">
      <c r="N279" s="32"/>
    </row>
    <row r="280" spans="14:14" s="15" customFormat="1">
      <c r="N280" s="32"/>
    </row>
    <row r="281" spans="14:14" s="15" customFormat="1">
      <c r="N281" s="32"/>
    </row>
    <row r="282" spans="14:14" s="15" customFormat="1">
      <c r="N282" s="32"/>
    </row>
    <row r="283" spans="14:14" s="15" customFormat="1">
      <c r="N283" s="32"/>
    </row>
    <row r="284" spans="14:14" s="15" customFormat="1">
      <c r="N284" s="32"/>
    </row>
    <row r="285" spans="14:14" s="15" customFormat="1">
      <c r="N285" s="32"/>
    </row>
    <row r="286" spans="14:14" s="15" customFormat="1">
      <c r="N286" s="32"/>
    </row>
    <row r="287" spans="14:14" s="15" customFormat="1">
      <c r="N287" s="32"/>
    </row>
    <row r="288" spans="14:14" s="15" customFormat="1">
      <c r="N288" s="32"/>
    </row>
    <row r="289" spans="14:14" s="15" customFormat="1">
      <c r="N289" s="32"/>
    </row>
    <row r="290" spans="14:14" s="15" customFormat="1">
      <c r="N290" s="32"/>
    </row>
    <row r="291" spans="14:14" s="15" customFormat="1">
      <c r="N291" s="32"/>
    </row>
    <row r="292" spans="14:14" s="15" customFormat="1">
      <c r="N292" s="32"/>
    </row>
    <row r="293" spans="14:14" s="15" customFormat="1">
      <c r="N293" s="32"/>
    </row>
    <row r="294" spans="14:14" s="15" customFormat="1">
      <c r="N294" s="32"/>
    </row>
    <row r="295" spans="14:14" s="15" customFormat="1">
      <c r="N295" s="32"/>
    </row>
    <row r="296" spans="14:14" s="15" customFormat="1">
      <c r="N296" s="32"/>
    </row>
    <row r="297" spans="14:14" s="15" customFormat="1">
      <c r="N297" s="32"/>
    </row>
    <row r="298" spans="14:14" s="15" customFormat="1">
      <c r="N298" s="32"/>
    </row>
    <row r="299" spans="14:14" s="15" customFormat="1">
      <c r="N299" s="32"/>
    </row>
    <row r="300" spans="14:14" s="15" customFormat="1">
      <c r="N300" s="32"/>
    </row>
    <row r="301" spans="14:14" s="15" customFormat="1">
      <c r="N301" s="32"/>
    </row>
    <row r="302" spans="14:14" s="15" customFormat="1">
      <c r="N302" s="32"/>
    </row>
    <row r="303" spans="14:14" s="15" customFormat="1">
      <c r="N303" s="32"/>
    </row>
    <row r="304" spans="14:14" s="15" customFormat="1">
      <c r="N304" s="32"/>
    </row>
    <row r="305" spans="14:14" s="15" customFormat="1">
      <c r="N305" s="32"/>
    </row>
    <row r="306" spans="14:14" s="15" customFormat="1">
      <c r="N306" s="32"/>
    </row>
    <row r="307" spans="14:14" s="15" customFormat="1">
      <c r="N307" s="32"/>
    </row>
    <row r="308" spans="14:14" s="15" customFormat="1">
      <c r="N308" s="32"/>
    </row>
    <row r="309" spans="14:14" s="15" customFormat="1">
      <c r="N309" s="32"/>
    </row>
    <row r="310" spans="14:14" s="15" customFormat="1">
      <c r="N310" s="32"/>
    </row>
    <row r="311" spans="14:14" s="15" customFormat="1">
      <c r="N311" s="32"/>
    </row>
    <row r="312" spans="14:14" s="15" customFormat="1">
      <c r="N312" s="32"/>
    </row>
    <row r="313" spans="14:14" s="15" customFormat="1">
      <c r="N313" s="32"/>
    </row>
    <row r="314" spans="14:14" s="15" customFormat="1">
      <c r="N314" s="32"/>
    </row>
    <row r="315" spans="14:14" s="15" customFormat="1">
      <c r="N315" s="32"/>
    </row>
    <row r="316" spans="14:14" s="15" customFormat="1">
      <c r="N316" s="32"/>
    </row>
    <row r="317" spans="14:14" s="15" customFormat="1">
      <c r="N317" s="32"/>
    </row>
    <row r="318" spans="14:14" s="15" customFormat="1">
      <c r="N318" s="32"/>
    </row>
    <row r="319" spans="14:14" s="15" customFormat="1">
      <c r="N319" s="32"/>
    </row>
    <row r="320" spans="14:14" s="15" customFormat="1">
      <c r="N320" s="32"/>
    </row>
    <row r="321" spans="14:14" s="15" customFormat="1">
      <c r="N321" s="32"/>
    </row>
    <row r="322" spans="14:14" s="15" customFormat="1">
      <c r="N322" s="32"/>
    </row>
    <row r="323" spans="14:14" s="15" customFormat="1">
      <c r="N323" s="32"/>
    </row>
    <row r="324" spans="14:14" s="15" customFormat="1">
      <c r="N324" s="32"/>
    </row>
    <row r="325" spans="14:14" s="15" customFormat="1">
      <c r="N325" s="32"/>
    </row>
    <row r="326" spans="14:14" s="15" customFormat="1">
      <c r="N326" s="32"/>
    </row>
    <row r="327" spans="14:14" s="15" customFormat="1">
      <c r="N327" s="32"/>
    </row>
    <row r="328" spans="14:14" s="15" customFormat="1">
      <c r="N328" s="32"/>
    </row>
    <row r="329" spans="14:14" s="15" customFormat="1">
      <c r="N329" s="32"/>
    </row>
    <row r="330" spans="14:14" s="15" customFormat="1">
      <c r="N330" s="32"/>
    </row>
    <row r="331" spans="14:14" s="15" customFormat="1">
      <c r="N331" s="32"/>
    </row>
    <row r="332" spans="14:14" s="15" customFormat="1">
      <c r="N332" s="32"/>
    </row>
    <row r="333" spans="14:14" s="15" customFormat="1">
      <c r="N333" s="32"/>
    </row>
    <row r="334" spans="14:14" s="15" customFormat="1">
      <c r="N334" s="32"/>
    </row>
    <row r="335" spans="14:14" s="15" customFormat="1">
      <c r="N335" s="32"/>
    </row>
    <row r="336" spans="14:14" s="15" customFormat="1">
      <c r="N336" s="32"/>
    </row>
    <row r="337" spans="14:14" s="15" customFormat="1">
      <c r="N337" s="32"/>
    </row>
    <row r="338" spans="14:14" s="15" customFormat="1">
      <c r="N338" s="32"/>
    </row>
    <row r="339" spans="14:14" s="15" customFormat="1">
      <c r="N339" s="32"/>
    </row>
    <row r="340" spans="14:14" s="15" customFormat="1">
      <c r="N340" s="32"/>
    </row>
    <row r="341" spans="14:14" s="15" customFormat="1">
      <c r="N341" s="32"/>
    </row>
    <row r="342" spans="14:14" s="15" customFormat="1">
      <c r="N342" s="32"/>
    </row>
    <row r="343" spans="14:14" s="15" customFormat="1">
      <c r="N343" s="32"/>
    </row>
    <row r="344" spans="14:14" s="15" customFormat="1">
      <c r="N344" s="32"/>
    </row>
    <row r="345" spans="14:14" s="15" customFormat="1">
      <c r="N345" s="32"/>
    </row>
    <row r="346" spans="14:14" s="15" customFormat="1">
      <c r="N346" s="32"/>
    </row>
    <row r="347" spans="14:14" s="15" customFormat="1">
      <c r="N347" s="32"/>
    </row>
    <row r="348" spans="14:14" s="15" customFormat="1">
      <c r="N348" s="32"/>
    </row>
    <row r="349" spans="14:14" s="15" customFormat="1">
      <c r="N349" s="32"/>
    </row>
    <row r="350" spans="14:14" s="15" customFormat="1">
      <c r="N350" s="32"/>
    </row>
    <row r="351" spans="14:14" s="15" customFormat="1">
      <c r="N351" s="32"/>
    </row>
    <row r="352" spans="14:14" s="15" customFormat="1">
      <c r="N352" s="32"/>
    </row>
    <row r="353" spans="14:14" s="15" customFormat="1">
      <c r="N353" s="32"/>
    </row>
    <row r="354" spans="14:14" s="15" customFormat="1">
      <c r="N354" s="32"/>
    </row>
    <row r="355" spans="14:14" s="15" customFormat="1">
      <c r="N355" s="32"/>
    </row>
    <row r="356" spans="14:14" s="15" customFormat="1">
      <c r="N356" s="32"/>
    </row>
    <row r="357" spans="14:14" s="15" customFormat="1">
      <c r="N357" s="32"/>
    </row>
    <row r="358" spans="14:14" s="15" customFormat="1">
      <c r="N358" s="32"/>
    </row>
    <row r="359" spans="14:14" s="15" customFormat="1">
      <c r="N359" s="32"/>
    </row>
    <row r="360" spans="14:14" s="15" customFormat="1">
      <c r="N360" s="32"/>
    </row>
    <row r="361" spans="14:14" s="15" customFormat="1">
      <c r="N361" s="32"/>
    </row>
    <row r="362" spans="14:14" s="15" customFormat="1">
      <c r="N362" s="32"/>
    </row>
    <row r="363" spans="14:14" s="15" customFormat="1">
      <c r="N363" s="32"/>
    </row>
    <row r="364" spans="14:14" s="15" customFormat="1">
      <c r="N364" s="32"/>
    </row>
    <row r="365" spans="14:14" s="15" customFormat="1">
      <c r="N365" s="32"/>
    </row>
    <row r="366" spans="14:14" s="15" customFormat="1">
      <c r="N366" s="32"/>
    </row>
    <row r="367" spans="14:14" s="15" customFormat="1">
      <c r="N367" s="32"/>
    </row>
    <row r="368" spans="14:14" s="15" customFormat="1">
      <c r="N368" s="32"/>
    </row>
    <row r="369" spans="14:14" s="15" customFormat="1">
      <c r="N369" s="32"/>
    </row>
    <row r="370" spans="14:14" s="15" customFormat="1">
      <c r="N370" s="32"/>
    </row>
    <row r="371" spans="14:14" s="15" customFormat="1">
      <c r="N371" s="32"/>
    </row>
    <row r="372" spans="14:14" s="15" customFormat="1">
      <c r="N372" s="32"/>
    </row>
    <row r="373" spans="14:14" s="15" customFormat="1">
      <c r="N373" s="32"/>
    </row>
    <row r="374" spans="14:14" s="15" customFormat="1">
      <c r="N374" s="32"/>
    </row>
    <row r="375" spans="14:14" s="15" customFormat="1">
      <c r="N375" s="32"/>
    </row>
    <row r="376" spans="14:14" s="15" customFormat="1">
      <c r="N376" s="32"/>
    </row>
    <row r="377" spans="14:14" s="15" customFormat="1">
      <c r="N377" s="32"/>
    </row>
    <row r="378" spans="14:14" s="15" customFormat="1">
      <c r="N378" s="32"/>
    </row>
    <row r="379" spans="14:14" s="15" customFormat="1">
      <c r="N379" s="32"/>
    </row>
    <row r="380" spans="14:14" s="15" customFormat="1">
      <c r="N380" s="32"/>
    </row>
    <row r="381" spans="14:14" s="15" customFormat="1">
      <c r="N381" s="32"/>
    </row>
    <row r="382" spans="14:14" s="15" customFormat="1">
      <c r="N382" s="32"/>
    </row>
    <row r="383" spans="14:14" s="15" customFormat="1">
      <c r="N383" s="32"/>
    </row>
    <row r="384" spans="14:14" s="15" customFormat="1">
      <c r="N384" s="32"/>
    </row>
    <row r="385" spans="14:14" s="15" customFormat="1">
      <c r="N385" s="32"/>
    </row>
    <row r="386" spans="14:14" s="15" customFormat="1">
      <c r="N386" s="32"/>
    </row>
    <row r="387" spans="14:14" s="15" customFormat="1">
      <c r="N387" s="32"/>
    </row>
    <row r="388" spans="14:14" s="15" customFormat="1">
      <c r="N388" s="32"/>
    </row>
    <row r="389" spans="14:14" s="15" customFormat="1">
      <c r="N389" s="32"/>
    </row>
    <row r="390" spans="14:14" s="15" customFormat="1">
      <c r="N390" s="32"/>
    </row>
    <row r="391" spans="14:14" s="15" customFormat="1">
      <c r="N391" s="32"/>
    </row>
    <row r="392" spans="14:14" s="15" customFormat="1">
      <c r="N392" s="32"/>
    </row>
    <row r="393" spans="14:14" s="15" customFormat="1">
      <c r="N393" s="32"/>
    </row>
    <row r="394" spans="14:14" s="15" customFormat="1">
      <c r="N394" s="32"/>
    </row>
    <row r="395" spans="14:14" s="15" customFormat="1">
      <c r="N395" s="32"/>
    </row>
    <row r="396" spans="14:14" s="15" customFormat="1">
      <c r="N396" s="32"/>
    </row>
    <row r="397" spans="14:14" s="15" customFormat="1">
      <c r="N397" s="32"/>
    </row>
    <row r="398" spans="14:14" s="15" customFormat="1">
      <c r="N398" s="32"/>
    </row>
    <row r="399" spans="14:14" s="15" customFormat="1">
      <c r="N399" s="32"/>
    </row>
    <row r="400" spans="14:14" s="15" customFormat="1">
      <c r="N400" s="32"/>
    </row>
    <row r="401" spans="14:14" s="15" customFormat="1">
      <c r="N401" s="32"/>
    </row>
    <row r="402" spans="14:14" s="15" customFormat="1">
      <c r="N402" s="32"/>
    </row>
    <row r="403" spans="14:14" s="15" customFormat="1">
      <c r="N403" s="32"/>
    </row>
    <row r="404" spans="14:14" s="15" customFormat="1">
      <c r="N404" s="32"/>
    </row>
    <row r="405" spans="14:14" s="15" customFormat="1">
      <c r="N405" s="32"/>
    </row>
    <row r="406" spans="14:14" s="15" customFormat="1">
      <c r="N406" s="32"/>
    </row>
    <row r="407" spans="14:14" s="15" customFormat="1">
      <c r="N407" s="32"/>
    </row>
    <row r="408" spans="14:14" s="15" customFormat="1">
      <c r="N408" s="32"/>
    </row>
    <row r="409" spans="14:14" s="15" customFormat="1">
      <c r="N409" s="32"/>
    </row>
    <row r="410" spans="14:14" s="15" customFormat="1">
      <c r="N410" s="32"/>
    </row>
    <row r="411" spans="14:14" s="15" customFormat="1">
      <c r="N411" s="32"/>
    </row>
    <row r="412" spans="14:14" s="15" customFormat="1">
      <c r="N412" s="32"/>
    </row>
    <row r="413" spans="14:14" s="15" customFormat="1">
      <c r="N413" s="32"/>
    </row>
    <row r="414" spans="14:14" s="15" customFormat="1">
      <c r="N414" s="32"/>
    </row>
    <row r="415" spans="14:14" s="15" customFormat="1">
      <c r="N415" s="32"/>
    </row>
    <row r="416" spans="14:14" s="15" customFormat="1">
      <c r="N416" s="32"/>
    </row>
    <row r="417" spans="14:14" s="15" customFormat="1">
      <c r="N417" s="32"/>
    </row>
    <row r="418" spans="14:14" s="15" customFormat="1">
      <c r="N418" s="32"/>
    </row>
    <row r="419" spans="14:14" s="15" customFormat="1">
      <c r="N419" s="32"/>
    </row>
    <row r="420" spans="14:14" s="15" customFormat="1">
      <c r="N420" s="32"/>
    </row>
    <row r="421" spans="14:14" s="15" customFormat="1">
      <c r="N421" s="32"/>
    </row>
    <row r="422" spans="14:14" s="15" customFormat="1">
      <c r="N422" s="32"/>
    </row>
    <row r="423" spans="14:14" s="15" customFormat="1">
      <c r="N423" s="32"/>
    </row>
    <row r="424" spans="14:14" s="15" customFormat="1">
      <c r="N424" s="32"/>
    </row>
    <row r="425" spans="14:14" s="15" customFormat="1">
      <c r="N425" s="32"/>
    </row>
    <row r="426" spans="14:14" s="15" customFormat="1">
      <c r="N426" s="32"/>
    </row>
    <row r="427" spans="14:14" s="15" customFormat="1">
      <c r="N427" s="32"/>
    </row>
    <row r="428" spans="14:14" s="15" customFormat="1">
      <c r="N428" s="32"/>
    </row>
    <row r="429" spans="14:14" s="15" customFormat="1">
      <c r="N429" s="32"/>
    </row>
    <row r="430" spans="14:14" s="15" customFormat="1">
      <c r="N430" s="32"/>
    </row>
    <row r="431" spans="14:14" s="15" customFormat="1">
      <c r="N431" s="32"/>
    </row>
    <row r="432" spans="14:14" s="15" customFormat="1">
      <c r="N432" s="32"/>
    </row>
    <row r="433" spans="14:14" s="15" customFormat="1">
      <c r="N433" s="32"/>
    </row>
    <row r="434" spans="14:14" s="15" customFormat="1">
      <c r="N434" s="32"/>
    </row>
    <row r="435" spans="14:14" s="15" customFormat="1">
      <c r="N435" s="32"/>
    </row>
    <row r="436" spans="14:14" s="15" customFormat="1">
      <c r="N436" s="32"/>
    </row>
    <row r="437" spans="14:14" s="15" customFormat="1">
      <c r="N437" s="32"/>
    </row>
    <row r="438" spans="14:14" s="15" customFormat="1">
      <c r="N438" s="32"/>
    </row>
    <row r="439" spans="14:14" s="15" customFormat="1">
      <c r="N439" s="32"/>
    </row>
    <row r="440" spans="14:14" s="15" customFormat="1">
      <c r="N440" s="32"/>
    </row>
    <row r="441" spans="14:14" s="15" customFormat="1">
      <c r="N441" s="32"/>
    </row>
    <row r="442" spans="14:14" s="15" customFormat="1">
      <c r="N442" s="32"/>
    </row>
    <row r="443" spans="14:14" s="15" customFormat="1">
      <c r="N443" s="32"/>
    </row>
    <row r="444" spans="14:14" s="15" customFormat="1">
      <c r="N444" s="32"/>
    </row>
    <row r="445" spans="14:14" s="15" customFormat="1">
      <c r="N445" s="32"/>
    </row>
    <row r="446" spans="14:14" s="15" customFormat="1">
      <c r="N446" s="32"/>
    </row>
    <row r="447" spans="14:14" s="15" customFormat="1">
      <c r="N447" s="32"/>
    </row>
    <row r="448" spans="14:14" s="15" customFormat="1">
      <c r="N448" s="32"/>
    </row>
    <row r="449" spans="14:14" s="15" customFormat="1">
      <c r="N449" s="32"/>
    </row>
    <row r="450" spans="14:14" s="15" customFormat="1">
      <c r="N450" s="32"/>
    </row>
    <row r="451" spans="14:14" s="15" customFormat="1">
      <c r="N451" s="32"/>
    </row>
    <row r="452" spans="14:14" s="15" customFormat="1">
      <c r="N452" s="32"/>
    </row>
    <row r="453" spans="14:14" s="15" customFormat="1">
      <c r="N453" s="32"/>
    </row>
    <row r="454" spans="14:14" s="15" customFormat="1">
      <c r="N454" s="32"/>
    </row>
    <row r="455" spans="14:14" s="15" customFormat="1">
      <c r="N455" s="32"/>
    </row>
    <row r="456" spans="14:14" s="15" customFormat="1">
      <c r="N456" s="32"/>
    </row>
    <row r="457" spans="14:14" s="15" customFormat="1">
      <c r="N457" s="32"/>
    </row>
    <row r="458" spans="14:14" s="15" customFormat="1">
      <c r="N458" s="32"/>
    </row>
    <row r="459" spans="14:14" s="15" customFormat="1">
      <c r="N459" s="32"/>
    </row>
    <row r="460" spans="14:14" s="15" customFormat="1">
      <c r="N460" s="32"/>
    </row>
    <row r="461" spans="14:14" s="15" customFormat="1">
      <c r="N461" s="32"/>
    </row>
    <row r="462" spans="14:14" s="15" customFormat="1">
      <c r="N462" s="32"/>
    </row>
    <row r="463" spans="14:14" s="15" customFormat="1">
      <c r="N463" s="32"/>
    </row>
    <row r="464" spans="14:14" s="15" customFormat="1">
      <c r="N464" s="32"/>
    </row>
    <row r="465" spans="14:14" s="15" customFormat="1">
      <c r="N465" s="32"/>
    </row>
    <row r="466" spans="14:14" s="15" customFormat="1">
      <c r="N466" s="32"/>
    </row>
    <row r="467" spans="14:14" s="15" customFormat="1">
      <c r="N467" s="32"/>
    </row>
    <row r="468" spans="14:14" s="15" customFormat="1">
      <c r="N468" s="32"/>
    </row>
    <row r="469" spans="14:14" s="15" customFormat="1">
      <c r="N469" s="32"/>
    </row>
    <row r="470" spans="14:14" s="15" customFormat="1">
      <c r="N470" s="32"/>
    </row>
    <row r="471" spans="14:14" s="15" customFormat="1">
      <c r="N471" s="32"/>
    </row>
    <row r="472" spans="14:14" s="15" customFormat="1">
      <c r="N472" s="32"/>
    </row>
    <row r="473" spans="14:14" s="15" customFormat="1">
      <c r="N473" s="32"/>
    </row>
    <row r="474" spans="14:14" s="15" customFormat="1">
      <c r="N474" s="32"/>
    </row>
    <row r="475" spans="14:14" s="15" customFormat="1">
      <c r="N475" s="32"/>
    </row>
    <row r="476" spans="14:14" s="15" customFormat="1">
      <c r="N476" s="32"/>
    </row>
    <row r="477" spans="14:14" s="15" customFormat="1">
      <c r="N477" s="32"/>
    </row>
    <row r="478" spans="14:14" s="15" customFormat="1">
      <c r="N478" s="32"/>
    </row>
    <row r="479" spans="14:14" s="15" customFormat="1">
      <c r="N479" s="32"/>
    </row>
    <row r="480" spans="14:14" s="15" customFormat="1">
      <c r="N480" s="32"/>
    </row>
    <row r="481" spans="14:14" s="15" customFormat="1">
      <c r="N481" s="32"/>
    </row>
    <row r="482" spans="14:14" s="15" customFormat="1">
      <c r="N482" s="32"/>
    </row>
    <row r="483" spans="14:14" s="15" customFormat="1">
      <c r="N483" s="32"/>
    </row>
    <row r="484" spans="14:14" s="15" customFormat="1">
      <c r="N484" s="32"/>
    </row>
    <row r="485" spans="14:14" s="15" customFormat="1">
      <c r="N485" s="32"/>
    </row>
    <row r="486" spans="14:14" s="15" customFormat="1">
      <c r="N486" s="32"/>
    </row>
    <row r="487" spans="14:14" s="15" customFormat="1">
      <c r="N487" s="32"/>
    </row>
    <row r="488" spans="14:14" s="15" customFormat="1">
      <c r="N488" s="32"/>
    </row>
    <row r="489" spans="14:14" s="15" customFormat="1">
      <c r="N489" s="32"/>
    </row>
    <row r="490" spans="14:14" s="15" customFormat="1">
      <c r="N490" s="32"/>
    </row>
    <row r="491" spans="14:14" s="15" customFormat="1">
      <c r="N491" s="32"/>
    </row>
    <row r="492" spans="14:14" s="15" customFormat="1">
      <c r="N492" s="32"/>
    </row>
    <row r="493" spans="14:14" s="15" customFormat="1">
      <c r="N493" s="32"/>
    </row>
    <row r="494" spans="14:14" s="15" customFormat="1">
      <c r="N494" s="32"/>
    </row>
    <row r="495" spans="14:14" s="15" customFormat="1">
      <c r="N495" s="32"/>
    </row>
    <row r="496" spans="14:14" s="15" customFormat="1">
      <c r="N496" s="32"/>
    </row>
    <row r="497" spans="14:14" s="15" customFormat="1">
      <c r="N497" s="32"/>
    </row>
    <row r="498" spans="14:14" s="15" customFormat="1">
      <c r="N498" s="32"/>
    </row>
    <row r="499" spans="14:14" s="15" customFormat="1">
      <c r="N499" s="32"/>
    </row>
    <row r="500" spans="14:14" s="15" customFormat="1">
      <c r="N500" s="32"/>
    </row>
    <row r="501" spans="14:14" s="15" customFormat="1">
      <c r="N501" s="32"/>
    </row>
    <row r="502" spans="14:14" s="15" customFormat="1">
      <c r="N502" s="32"/>
    </row>
    <row r="503" spans="14:14" s="15" customFormat="1">
      <c r="N503" s="32"/>
    </row>
    <row r="504" spans="14:14" s="15" customFormat="1">
      <c r="N504" s="32"/>
    </row>
    <row r="505" spans="14:14" s="15" customFormat="1">
      <c r="N505" s="32"/>
    </row>
    <row r="506" spans="14:14" s="15" customFormat="1">
      <c r="N506" s="32"/>
    </row>
    <row r="507" spans="14:14" s="15" customFormat="1">
      <c r="N507" s="32"/>
    </row>
    <row r="508" spans="14:14" s="15" customFormat="1">
      <c r="N508" s="32"/>
    </row>
    <row r="509" spans="14:14" s="15" customFormat="1">
      <c r="N509" s="32"/>
    </row>
    <row r="510" spans="14:14" s="15" customFormat="1">
      <c r="N510" s="32"/>
    </row>
    <row r="511" spans="14:14" s="15" customFormat="1">
      <c r="N511" s="32"/>
    </row>
    <row r="512" spans="14:14" s="15" customFormat="1">
      <c r="N512" s="32"/>
    </row>
    <row r="513" spans="14:14" s="15" customFormat="1">
      <c r="N513" s="32"/>
    </row>
    <row r="514" spans="14:14" s="15" customFormat="1">
      <c r="N514" s="32"/>
    </row>
    <row r="515" spans="14:14" s="15" customFormat="1">
      <c r="N515" s="32"/>
    </row>
    <row r="516" spans="14:14" s="15" customFormat="1">
      <c r="N516" s="32"/>
    </row>
    <row r="517" spans="14:14" s="15" customFormat="1">
      <c r="N517" s="32"/>
    </row>
    <row r="518" spans="14:14" s="15" customFormat="1">
      <c r="N518" s="32"/>
    </row>
    <row r="519" spans="14:14" s="15" customFormat="1">
      <c r="N519" s="32"/>
    </row>
    <row r="520" spans="14:14" s="15" customFormat="1">
      <c r="N520" s="32"/>
    </row>
    <row r="521" spans="14:14" s="15" customFormat="1">
      <c r="N521" s="32"/>
    </row>
    <row r="522" spans="14:14" s="15" customFormat="1">
      <c r="N522" s="32"/>
    </row>
    <row r="523" spans="14:14" s="15" customFormat="1">
      <c r="N523" s="32"/>
    </row>
    <row r="524" spans="14:14" s="15" customFormat="1">
      <c r="N524" s="32"/>
    </row>
    <row r="525" spans="14:14" s="15" customFormat="1">
      <c r="N525" s="32"/>
    </row>
    <row r="526" spans="14:14" s="15" customFormat="1">
      <c r="N526" s="32"/>
    </row>
    <row r="527" spans="14:14" s="15" customFormat="1">
      <c r="N527" s="32"/>
    </row>
    <row r="528" spans="14:14" s="15" customFormat="1">
      <c r="N528" s="32"/>
    </row>
    <row r="529" spans="14:14" s="15" customFormat="1">
      <c r="N529" s="32"/>
    </row>
    <row r="530" spans="14:14" s="15" customFormat="1">
      <c r="N530" s="32"/>
    </row>
    <row r="531" spans="14:14" s="15" customFormat="1">
      <c r="N531" s="32"/>
    </row>
    <row r="532" spans="14:14" s="15" customFormat="1">
      <c r="N532" s="32"/>
    </row>
    <row r="533" spans="14:14" s="15" customFormat="1">
      <c r="N533" s="32"/>
    </row>
    <row r="534" spans="14:14" s="15" customFormat="1">
      <c r="N534" s="32"/>
    </row>
    <row r="535" spans="14:14" s="15" customFormat="1">
      <c r="N535" s="32"/>
    </row>
    <row r="536" spans="14:14" s="15" customFormat="1">
      <c r="N536" s="32"/>
    </row>
    <row r="537" spans="14:14" s="15" customFormat="1">
      <c r="N537" s="32"/>
    </row>
    <row r="538" spans="14:14" s="15" customFormat="1">
      <c r="N538" s="32"/>
    </row>
    <row r="539" spans="14:14" s="15" customFormat="1">
      <c r="N539" s="32"/>
    </row>
    <row r="540" spans="14:14" s="15" customFormat="1">
      <c r="N540" s="32"/>
    </row>
    <row r="541" spans="14:14" s="15" customFormat="1">
      <c r="N541" s="32"/>
    </row>
    <row r="542" spans="14:14" s="15" customFormat="1">
      <c r="N542" s="32"/>
    </row>
    <row r="543" spans="14:14" s="15" customFormat="1">
      <c r="N543" s="32"/>
    </row>
    <row r="544" spans="14:14" s="15" customFormat="1">
      <c r="N544" s="32"/>
    </row>
    <row r="545" spans="14:14" s="15" customFormat="1">
      <c r="N545" s="32"/>
    </row>
    <row r="546" spans="14:14" s="15" customFormat="1">
      <c r="N546" s="32"/>
    </row>
    <row r="547" spans="14:14" s="15" customFormat="1">
      <c r="N547" s="32"/>
    </row>
    <row r="548" spans="14:14" s="15" customFormat="1">
      <c r="N548" s="32"/>
    </row>
    <row r="549" spans="14:14" s="15" customFormat="1">
      <c r="N549" s="32"/>
    </row>
    <row r="550" spans="14:14" s="15" customFormat="1">
      <c r="N550" s="32"/>
    </row>
    <row r="551" spans="14:14" s="15" customFormat="1">
      <c r="N551" s="32"/>
    </row>
    <row r="552" spans="14:14" s="15" customFormat="1">
      <c r="N552" s="32"/>
    </row>
    <row r="553" spans="14:14" s="15" customFormat="1">
      <c r="N553" s="32"/>
    </row>
    <row r="554" spans="14:14" s="15" customFormat="1">
      <c r="N554" s="32"/>
    </row>
    <row r="555" spans="14:14" s="15" customFormat="1">
      <c r="N555" s="32"/>
    </row>
    <row r="556" spans="14:14" s="15" customFormat="1">
      <c r="N556" s="32"/>
    </row>
    <row r="557" spans="14:14" s="15" customFormat="1">
      <c r="N557" s="32"/>
    </row>
    <row r="558" spans="14:14" s="15" customFormat="1">
      <c r="N558" s="32"/>
    </row>
    <row r="559" spans="14:14" s="15" customFormat="1">
      <c r="N559" s="32"/>
    </row>
    <row r="560" spans="14:14" s="15" customFormat="1">
      <c r="N560" s="32"/>
    </row>
    <row r="561" spans="14:14" s="15" customFormat="1">
      <c r="N561" s="32"/>
    </row>
    <row r="562" spans="14:14" s="15" customFormat="1">
      <c r="N562" s="32"/>
    </row>
    <row r="563" spans="14:14" s="15" customFormat="1">
      <c r="N563" s="32"/>
    </row>
    <row r="564" spans="14:14" s="15" customFormat="1">
      <c r="N564" s="32"/>
    </row>
    <row r="565" spans="14:14" s="15" customFormat="1">
      <c r="N565" s="32"/>
    </row>
    <row r="566" spans="14:14" s="15" customFormat="1">
      <c r="N566" s="32"/>
    </row>
    <row r="567" spans="14:14" s="15" customFormat="1">
      <c r="N567" s="32"/>
    </row>
    <row r="568" spans="14:14" s="15" customFormat="1">
      <c r="N568" s="32"/>
    </row>
    <row r="569" spans="14:14" s="15" customFormat="1">
      <c r="N569" s="32"/>
    </row>
    <row r="570" spans="14:14" s="15" customFormat="1">
      <c r="N570" s="32"/>
    </row>
    <row r="571" spans="14:14" s="15" customFormat="1">
      <c r="N571" s="32"/>
    </row>
    <row r="572" spans="14:14" s="15" customFormat="1">
      <c r="N572" s="32"/>
    </row>
    <row r="573" spans="14:14" s="15" customFormat="1">
      <c r="N573" s="32"/>
    </row>
    <row r="574" spans="14:14" s="15" customFormat="1">
      <c r="N574" s="32"/>
    </row>
    <row r="575" spans="14:14" s="15" customFormat="1">
      <c r="N575" s="32"/>
    </row>
    <row r="576" spans="14:14" s="15" customFormat="1">
      <c r="N576" s="32"/>
    </row>
    <row r="577" spans="14:14" s="15" customFormat="1">
      <c r="N577" s="32"/>
    </row>
    <row r="578" spans="14:14" s="15" customFormat="1">
      <c r="N578" s="32"/>
    </row>
    <row r="579" spans="14:14" s="15" customFormat="1">
      <c r="N579" s="32"/>
    </row>
    <row r="580" spans="14:14" s="15" customFormat="1">
      <c r="N580" s="32"/>
    </row>
    <row r="581" spans="14:14" s="15" customFormat="1">
      <c r="N581" s="32"/>
    </row>
    <row r="582" spans="14:14" s="15" customFormat="1">
      <c r="N582" s="32"/>
    </row>
    <row r="583" spans="14:14" s="15" customFormat="1">
      <c r="N583" s="32"/>
    </row>
    <row r="584" spans="14:14" s="15" customFormat="1">
      <c r="N584" s="32"/>
    </row>
    <row r="585" spans="14:14" s="15" customFormat="1">
      <c r="N585" s="32"/>
    </row>
    <row r="586" spans="14:14" s="15" customFormat="1">
      <c r="N586" s="32"/>
    </row>
    <row r="587" spans="14:14" s="15" customFormat="1">
      <c r="N587" s="32"/>
    </row>
    <row r="588" spans="14:14" s="15" customFormat="1">
      <c r="N588" s="32"/>
    </row>
    <row r="589" spans="14:14" s="15" customFormat="1">
      <c r="N589" s="32"/>
    </row>
    <row r="590" spans="14:14" s="15" customFormat="1">
      <c r="N590" s="32"/>
    </row>
    <row r="591" spans="14:14" s="15" customFormat="1">
      <c r="N591" s="32"/>
    </row>
    <row r="592" spans="14:14" s="15" customFormat="1">
      <c r="N592" s="32"/>
    </row>
    <row r="593" spans="14:14" s="15" customFormat="1">
      <c r="N593" s="32"/>
    </row>
    <row r="594" spans="14:14" s="15" customFormat="1">
      <c r="N594" s="32"/>
    </row>
    <row r="595" spans="14:14" s="15" customFormat="1">
      <c r="N595" s="32"/>
    </row>
    <row r="596" spans="14:14" s="15" customFormat="1">
      <c r="N596" s="32"/>
    </row>
    <row r="597" spans="14:14" s="15" customFormat="1">
      <c r="N597" s="32"/>
    </row>
    <row r="598" spans="14:14" s="15" customFormat="1">
      <c r="N598" s="32"/>
    </row>
    <row r="599" spans="14:14" s="15" customFormat="1">
      <c r="N599" s="32"/>
    </row>
    <row r="600" spans="14:14" s="15" customFormat="1">
      <c r="N600" s="32"/>
    </row>
    <row r="601" spans="14:14" s="15" customFormat="1">
      <c r="N601" s="32"/>
    </row>
    <row r="602" spans="14:14" s="15" customFormat="1">
      <c r="N602" s="32"/>
    </row>
    <row r="603" spans="14:14" s="15" customFormat="1">
      <c r="N603" s="32"/>
    </row>
    <row r="604" spans="14:14" s="15" customFormat="1">
      <c r="N604" s="32"/>
    </row>
    <row r="605" spans="14:14" s="15" customFormat="1">
      <c r="N605" s="32"/>
    </row>
    <row r="606" spans="14:14" s="15" customFormat="1">
      <c r="N606" s="32"/>
    </row>
    <row r="607" spans="14:14" s="15" customFormat="1">
      <c r="N607" s="32"/>
    </row>
    <row r="608" spans="14:14" s="15" customFormat="1">
      <c r="N608" s="32"/>
    </row>
    <row r="609" spans="14:14" s="15" customFormat="1">
      <c r="N609" s="32"/>
    </row>
    <row r="610" spans="14:14" s="15" customFormat="1">
      <c r="N610" s="32"/>
    </row>
    <row r="611" spans="14:14" s="15" customFormat="1">
      <c r="N611" s="32"/>
    </row>
    <row r="612" spans="14:14" s="15" customFormat="1">
      <c r="N612" s="32"/>
    </row>
    <row r="613" spans="14:14" s="15" customFormat="1">
      <c r="N613" s="32"/>
    </row>
    <row r="614" spans="14:14" s="15" customFormat="1">
      <c r="N614" s="32"/>
    </row>
    <row r="615" spans="14:14" s="15" customFormat="1">
      <c r="N615" s="32"/>
    </row>
    <row r="616" spans="14:14" s="15" customFormat="1">
      <c r="N616" s="32"/>
    </row>
    <row r="617" spans="14:14" s="15" customFormat="1">
      <c r="N617" s="32"/>
    </row>
    <row r="618" spans="14:14" s="15" customFormat="1">
      <c r="N618" s="32"/>
    </row>
    <row r="619" spans="14:14" s="15" customFormat="1">
      <c r="N619" s="32"/>
    </row>
    <row r="620" spans="14:14" s="15" customFormat="1">
      <c r="N620" s="32"/>
    </row>
    <row r="621" spans="14:14" s="15" customFormat="1">
      <c r="N621" s="32"/>
    </row>
    <row r="622" spans="14:14" s="15" customFormat="1">
      <c r="N622" s="32"/>
    </row>
    <row r="623" spans="14:14" s="15" customFormat="1">
      <c r="N623" s="32"/>
    </row>
    <row r="624" spans="14:14" s="15" customFormat="1">
      <c r="N624" s="32"/>
    </row>
    <row r="625" spans="14:14" s="15" customFormat="1">
      <c r="N625" s="32"/>
    </row>
    <row r="626" spans="14:14" s="15" customFormat="1">
      <c r="N626" s="32"/>
    </row>
    <row r="627" spans="14:14" s="15" customFormat="1">
      <c r="N627" s="32"/>
    </row>
    <row r="628" spans="14:14" s="15" customFormat="1">
      <c r="N628" s="32"/>
    </row>
    <row r="629" spans="14:14" s="15" customFormat="1">
      <c r="N629" s="32"/>
    </row>
    <row r="630" spans="14:14" s="15" customFormat="1">
      <c r="N630" s="32"/>
    </row>
    <row r="631" spans="14:14" s="15" customFormat="1">
      <c r="N631" s="32"/>
    </row>
    <row r="632" spans="14:14" s="15" customFormat="1">
      <c r="N632" s="32"/>
    </row>
    <row r="633" spans="14:14" s="15" customFormat="1">
      <c r="N633" s="32"/>
    </row>
    <row r="634" spans="14:14" s="15" customFormat="1">
      <c r="N634" s="32"/>
    </row>
    <row r="635" spans="14:14" s="15" customFormat="1">
      <c r="N635" s="32"/>
    </row>
    <row r="636" spans="14:14" s="15" customFormat="1">
      <c r="N636" s="32"/>
    </row>
    <row r="637" spans="14:14" s="15" customFormat="1">
      <c r="N637" s="32"/>
    </row>
    <row r="638" spans="14:14" s="15" customFormat="1">
      <c r="N638" s="32"/>
    </row>
    <row r="639" spans="14:14" s="15" customFormat="1">
      <c r="N639" s="32"/>
    </row>
    <row r="640" spans="14:14" s="15" customFormat="1">
      <c r="N640" s="32"/>
    </row>
    <row r="641" spans="14:14" s="15" customFormat="1">
      <c r="N641" s="32"/>
    </row>
    <row r="642" spans="14:14" s="15" customFormat="1">
      <c r="N642" s="32"/>
    </row>
    <row r="643" spans="14:14" s="15" customFormat="1">
      <c r="N643" s="32"/>
    </row>
    <row r="644" spans="14:14" s="15" customFormat="1">
      <c r="N644" s="32"/>
    </row>
    <row r="645" spans="14:14" s="15" customFormat="1">
      <c r="N645" s="32"/>
    </row>
    <row r="646" spans="14:14" s="15" customFormat="1">
      <c r="N646" s="32"/>
    </row>
    <row r="647" spans="14:14" s="15" customFormat="1">
      <c r="N647" s="32"/>
    </row>
    <row r="648" spans="14:14" s="15" customFormat="1">
      <c r="N648" s="32"/>
    </row>
    <row r="649" spans="14:14" s="15" customFormat="1">
      <c r="N649" s="32"/>
    </row>
    <row r="650" spans="14:14" s="15" customFormat="1">
      <c r="N650" s="32"/>
    </row>
    <row r="651" spans="14:14" s="15" customFormat="1">
      <c r="N651" s="32"/>
    </row>
    <row r="652" spans="14:14" s="15" customFormat="1">
      <c r="N652" s="32"/>
    </row>
    <row r="653" spans="14:14" s="15" customFormat="1">
      <c r="N653" s="32"/>
    </row>
    <row r="654" spans="14:14" s="15" customFormat="1">
      <c r="N654" s="32"/>
    </row>
    <row r="655" spans="14:14" s="15" customFormat="1">
      <c r="N655" s="32"/>
    </row>
    <row r="656" spans="14:14" s="15" customFormat="1">
      <c r="N656" s="32"/>
    </row>
    <row r="657" spans="14:14" s="15" customFormat="1">
      <c r="N657" s="32"/>
    </row>
    <row r="658" spans="14:14" s="15" customFormat="1">
      <c r="N658" s="32"/>
    </row>
    <row r="659" spans="14:14" s="15" customFormat="1">
      <c r="N659" s="32"/>
    </row>
    <row r="660" spans="14:14" s="15" customFormat="1">
      <c r="N660" s="32"/>
    </row>
    <row r="661" spans="14:14" s="15" customFormat="1">
      <c r="N661" s="32"/>
    </row>
    <row r="662" spans="14:14" s="15" customFormat="1">
      <c r="N662" s="32"/>
    </row>
    <row r="663" spans="14:14" s="15" customFormat="1">
      <c r="N663" s="32"/>
    </row>
    <row r="664" spans="14:14" s="15" customFormat="1">
      <c r="N664" s="32"/>
    </row>
    <row r="665" spans="14:14" s="15" customFormat="1">
      <c r="N665" s="32"/>
    </row>
    <row r="666" spans="14:14" s="15" customFormat="1">
      <c r="N666" s="32"/>
    </row>
    <row r="667" spans="14:14" s="15" customFormat="1">
      <c r="N667" s="32"/>
    </row>
    <row r="668" spans="14:14" s="15" customFormat="1">
      <c r="N668" s="32"/>
    </row>
    <row r="669" spans="14:14" s="15" customFormat="1">
      <c r="N669" s="32"/>
    </row>
    <row r="670" spans="14:14" s="15" customFormat="1">
      <c r="N670" s="32"/>
    </row>
    <row r="671" spans="14:14" s="15" customFormat="1">
      <c r="N671" s="32"/>
    </row>
    <row r="672" spans="14:14" s="15" customFormat="1">
      <c r="N672" s="32"/>
    </row>
    <row r="673" spans="14:14" s="15" customFormat="1">
      <c r="N673" s="32"/>
    </row>
    <row r="674" spans="14:14" s="15" customFormat="1">
      <c r="N674" s="32"/>
    </row>
    <row r="675" spans="14:14" s="15" customFormat="1">
      <c r="N675" s="32"/>
    </row>
    <row r="676" spans="14:14" s="15" customFormat="1">
      <c r="N676" s="32"/>
    </row>
    <row r="677" spans="14:14" s="15" customFormat="1">
      <c r="N677" s="32"/>
    </row>
    <row r="678" spans="14:14" s="15" customFormat="1">
      <c r="N678" s="32"/>
    </row>
    <row r="679" spans="14:14" s="15" customFormat="1">
      <c r="N679" s="32"/>
    </row>
    <row r="680" spans="14:14" s="15" customFormat="1">
      <c r="N680" s="32"/>
    </row>
    <row r="681" spans="14:14" s="15" customFormat="1">
      <c r="N681" s="32"/>
    </row>
    <row r="682" spans="14:14" s="15" customFormat="1">
      <c r="N682" s="32"/>
    </row>
    <row r="683" spans="14:14" s="15" customFormat="1">
      <c r="N683" s="32"/>
    </row>
    <row r="684" spans="14:14" s="15" customFormat="1">
      <c r="N684" s="32"/>
    </row>
    <row r="685" spans="14:14" s="15" customFormat="1">
      <c r="N685" s="32"/>
    </row>
    <row r="686" spans="14:14" s="15" customFormat="1">
      <c r="N686" s="32"/>
    </row>
    <row r="687" spans="14:14" s="15" customFormat="1">
      <c r="N687" s="32"/>
    </row>
    <row r="688" spans="14:14" s="15" customFormat="1">
      <c r="N688" s="32"/>
    </row>
    <row r="689" spans="14:14" s="15" customFormat="1">
      <c r="N689" s="32"/>
    </row>
    <row r="690" spans="14:14" s="15" customFormat="1">
      <c r="N690" s="32"/>
    </row>
    <row r="691" spans="14:14" s="15" customFormat="1">
      <c r="N691" s="32"/>
    </row>
    <row r="692" spans="14:14" s="15" customFormat="1">
      <c r="N692" s="32"/>
    </row>
    <row r="693" spans="14:14" s="15" customFormat="1">
      <c r="N693" s="32"/>
    </row>
    <row r="694" spans="14:14" s="15" customFormat="1">
      <c r="N694" s="32"/>
    </row>
    <row r="695" spans="14:14" s="15" customFormat="1">
      <c r="N695" s="32"/>
    </row>
    <row r="696" spans="14:14" s="15" customFormat="1">
      <c r="N696" s="32"/>
    </row>
    <row r="697" spans="14:14" s="15" customFormat="1">
      <c r="N697" s="32"/>
    </row>
    <row r="698" spans="14:14" s="15" customFormat="1">
      <c r="N698" s="32"/>
    </row>
    <row r="699" spans="14:14" s="15" customFormat="1">
      <c r="N699" s="32"/>
    </row>
    <row r="700" spans="14:14" s="15" customFormat="1">
      <c r="N700" s="32"/>
    </row>
    <row r="701" spans="14:14" s="15" customFormat="1">
      <c r="N701" s="32"/>
    </row>
    <row r="702" spans="14:14" s="15" customFormat="1">
      <c r="N702" s="32"/>
    </row>
    <row r="703" spans="14:14" s="15" customFormat="1">
      <c r="N703" s="32"/>
    </row>
    <row r="704" spans="14:14" s="15" customFormat="1">
      <c r="N704" s="32"/>
    </row>
    <row r="705" spans="14:14" s="15" customFormat="1">
      <c r="N705" s="32"/>
    </row>
    <row r="706" spans="14:14" s="15" customFormat="1">
      <c r="N706" s="32"/>
    </row>
    <row r="707" spans="14:14" s="15" customFormat="1">
      <c r="N707" s="32"/>
    </row>
    <row r="708" spans="14:14" s="15" customFormat="1">
      <c r="N708" s="32"/>
    </row>
    <row r="709" spans="14:14" s="15" customFormat="1">
      <c r="N709" s="32"/>
    </row>
    <row r="710" spans="14:14" s="15" customFormat="1">
      <c r="N710" s="32"/>
    </row>
    <row r="711" spans="14:14" s="15" customFormat="1">
      <c r="N711" s="32"/>
    </row>
    <row r="712" spans="14:14" s="15" customFormat="1">
      <c r="N712" s="32"/>
    </row>
    <row r="713" spans="14:14" s="15" customFormat="1">
      <c r="N713" s="32"/>
    </row>
    <row r="714" spans="14:14" s="15" customFormat="1">
      <c r="N714" s="32"/>
    </row>
    <row r="715" spans="14:14" s="15" customFormat="1">
      <c r="N715" s="32"/>
    </row>
    <row r="716" spans="14:14" s="15" customFormat="1">
      <c r="N716" s="32"/>
    </row>
    <row r="717" spans="14:14" s="15" customFormat="1">
      <c r="N717" s="32"/>
    </row>
    <row r="718" spans="14:14" s="15" customFormat="1">
      <c r="N718" s="32"/>
    </row>
    <row r="719" spans="14:14" s="15" customFormat="1">
      <c r="N719" s="32"/>
    </row>
    <row r="720" spans="14:14" s="15" customFormat="1">
      <c r="N720" s="32"/>
    </row>
    <row r="721" spans="14:14" s="15" customFormat="1">
      <c r="N721" s="32"/>
    </row>
    <row r="722" spans="14:14" s="15" customFormat="1">
      <c r="N722" s="32"/>
    </row>
    <row r="723" spans="14:14" s="15" customFormat="1">
      <c r="N723" s="32"/>
    </row>
    <row r="724" spans="14:14" s="15" customFormat="1">
      <c r="N724" s="32"/>
    </row>
    <row r="725" spans="14:14" s="15" customFormat="1">
      <c r="N725" s="32"/>
    </row>
    <row r="726" spans="14:14" s="15" customFormat="1">
      <c r="N726" s="32"/>
    </row>
    <row r="727" spans="14:14" s="15" customFormat="1">
      <c r="N727" s="32"/>
    </row>
    <row r="728" spans="14:14" s="15" customFormat="1">
      <c r="N728" s="32"/>
    </row>
    <row r="729" spans="14:14" s="15" customFormat="1">
      <c r="N729" s="32"/>
    </row>
    <row r="730" spans="14:14" s="15" customFormat="1">
      <c r="N730" s="32"/>
    </row>
    <row r="731" spans="14:14" s="15" customFormat="1">
      <c r="N731" s="32"/>
    </row>
    <row r="732" spans="14:14" s="15" customFormat="1">
      <c r="N732" s="32"/>
    </row>
    <row r="733" spans="14:14" s="15" customFormat="1">
      <c r="N733" s="32"/>
    </row>
    <row r="734" spans="14:14" s="15" customFormat="1">
      <c r="N734" s="32"/>
    </row>
    <row r="735" spans="14:14" s="15" customFormat="1">
      <c r="N735" s="32"/>
    </row>
    <row r="736" spans="14:14" s="15" customFormat="1">
      <c r="N736" s="32"/>
    </row>
    <row r="737" spans="14:14" s="15" customFormat="1">
      <c r="N737" s="32"/>
    </row>
    <row r="738" spans="14:14" s="15" customFormat="1">
      <c r="N738" s="32"/>
    </row>
    <row r="739" spans="14:14" s="15" customFormat="1">
      <c r="N739" s="32"/>
    </row>
    <row r="740" spans="14:14" s="15" customFormat="1">
      <c r="N740" s="32"/>
    </row>
    <row r="741" spans="14:14" s="15" customFormat="1">
      <c r="N741" s="32"/>
    </row>
    <row r="742" spans="14:14" s="15" customFormat="1">
      <c r="N742" s="32"/>
    </row>
    <row r="743" spans="14:14" s="15" customFormat="1">
      <c r="N743" s="32"/>
    </row>
    <row r="744" spans="14:14" s="15" customFormat="1">
      <c r="N744" s="32"/>
    </row>
    <row r="745" spans="14:14" s="15" customFormat="1">
      <c r="N745" s="32"/>
    </row>
    <row r="746" spans="14:14" s="15" customFormat="1">
      <c r="N746" s="32"/>
    </row>
    <row r="747" spans="14:14" s="15" customFormat="1">
      <c r="N747" s="32"/>
    </row>
    <row r="748" spans="14:14" s="15" customFormat="1">
      <c r="N748" s="32"/>
    </row>
    <row r="749" spans="14:14" s="15" customFormat="1">
      <c r="N749" s="32"/>
    </row>
    <row r="750" spans="14:14" s="15" customFormat="1">
      <c r="N750" s="32"/>
    </row>
    <row r="751" spans="14:14" s="15" customFormat="1">
      <c r="N751" s="32"/>
    </row>
    <row r="752" spans="14:14" s="15" customFormat="1">
      <c r="N752" s="32"/>
    </row>
    <row r="753" spans="14:14" s="15" customFormat="1">
      <c r="N753" s="32"/>
    </row>
    <row r="754" spans="14:14" s="15" customFormat="1">
      <c r="N754" s="32"/>
    </row>
    <row r="755" spans="14:14" s="15" customFormat="1">
      <c r="N755" s="32"/>
    </row>
    <row r="756" spans="14:14" s="15" customFormat="1">
      <c r="N756" s="32"/>
    </row>
    <row r="757" spans="14:14" s="15" customFormat="1">
      <c r="N757" s="32"/>
    </row>
    <row r="758" spans="14:14" s="15" customFormat="1">
      <c r="N758" s="32"/>
    </row>
    <row r="759" spans="14:14" s="15" customFormat="1">
      <c r="N759" s="32"/>
    </row>
    <row r="760" spans="14:14" s="15" customFormat="1">
      <c r="N760" s="32"/>
    </row>
    <row r="761" spans="14:14" s="15" customFormat="1">
      <c r="N761" s="32"/>
    </row>
    <row r="762" spans="14:14" s="15" customFormat="1">
      <c r="N762" s="32"/>
    </row>
    <row r="763" spans="14:14" s="15" customFormat="1">
      <c r="N763" s="32"/>
    </row>
    <row r="764" spans="14:14" s="15" customFormat="1">
      <c r="N764" s="32"/>
    </row>
    <row r="765" spans="14:14" s="15" customFormat="1">
      <c r="N765" s="32"/>
    </row>
    <row r="766" spans="14:14" s="15" customFormat="1">
      <c r="N766" s="32"/>
    </row>
    <row r="767" spans="14:14" s="15" customFormat="1">
      <c r="N767" s="32"/>
    </row>
    <row r="768" spans="14:14" s="15" customFormat="1">
      <c r="N768" s="32"/>
    </row>
    <row r="769" spans="14:19" s="15" customFormat="1">
      <c r="N769" s="32"/>
    </row>
    <row r="770" spans="14:19" s="15" customFormat="1">
      <c r="N770" s="32"/>
    </row>
    <row r="771" spans="14:19" s="15" customFormat="1">
      <c r="N771" s="32"/>
    </row>
    <row r="772" spans="14:19" s="15" customFormat="1">
      <c r="N772" s="32"/>
    </row>
    <row r="773" spans="14:19" s="15" customFormat="1">
      <c r="N773" s="32"/>
    </row>
    <row r="774" spans="14:19" s="15" customFormat="1">
      <c r="N774" s="32"/>
    </row>
    <row r="775" spans="14:19" s="15" customFormat="1">
      <c r="N775" s="32"/>
    </row>
    <row r="776" spans="14:19" s="15" customFormat="1">
      <c r="N776" s="32"/>
    </row>
    <row r="777" spans="14:19" s="15" customFormat="1">
      <c r="N777" s="32"/>
      <c r="O777" s="4"/>
      <c r="P777" s="4"/>
      <c r="Q777" s="4"/>
      <c r="R777" s="4"/>
      <c r="S777" s="4"/>
    </row>
    <row r="778" spans="14:19" s="15" customFormat="1">
      <c r="N778" s="32"/>
      <c r="O778" s="4"/>
      <c r="P778" s="4"/>
      <c r="Q778" s="4"/>
      <c r="R778" s="4"/>
      <c r="S778" s="4"/>
    </row>
    <row r="779" spans="14:19" s="15" customFormat="1">
      <c r="N779" s="32"/>
      <c r="O779" s="4"/>
      <c r="P779" s="4"/>
      <c r="Q779" s="4"/>
      <c r="R779" s="4"/>
      <c r="S779" s="4"/>
    </row>
    <row r="780" spans="14:19" s="15" customFormat="1">
      <c r="N780" s="32"/>
      <c r="O780" s="4"/>
      <c r="P780" s="4"/>
      <c r="Q780" s="4"/>
      <c r="R780" s="4"/>
      <c r="S780" s="4"/>
    </row>
    <row r="781" spans="14:19" s="15" customFormat="1">
      <c r="N781" s="32"/>
      <c r="O781" s="4"/>
      <c r="P781" s="4"/>
      <c r="Q781" s="4"/>
      <c r="R781" s="4"/>
      <c r="S781" s="4"/>
    </row>
    <row r="782" spans="14:19" s="15" customFormat="1">
      <c r="N782" s="32"/>
      <c r="O782" s="4"/>
      <c r="P782" s="4"/>
      <c r="Q782" s="4"/>
      <c r="R782" s="4"/>
      <c r="S782" s="4"/>
    </row>
    <row r="783" spans="14:19" s="15" customFormat="1">
      <c r="N783" s="32"/>
      <c r="O783" s="4"/>
      <c r="P783" s="4"/>
      <c r="Q783" s="4"/>
      <c r="R783" s="4"/>
      <c r="S783" s="4"/>
    </row>
    <row r="784" spans="14:19" s="15" customFormat="1">
      <c r="N784" s="32"/>
      <c r="O784" s="4"/>
      <c r="P784" s="4"/>
      <c r="Q784" s="4"/>
      <c r="R784" s="4"/>
      <c r="S784" s="4"/>
    </row>
    <row r="785" spans="14:19" s="15" customFormat="1">
      <c r="N785" s="32"/>
      <c r="O785" s="4"/>
      <c r="P785" s="4"/>
      <c r="Q785" s="4"/>
      <c r="R785" s="4"/>
      <c r="S785" s="4"/>
    </row>
    <row r="786" spans="14:19" s="15" customFormat="1">
      <c r="N786" s="32"/>
      <c r="O786" s="4"/>
      <c r="P786" s="4"/>
      <c r="Q786" s="4"/>
      <c r="R786" s="4"/>
      <c r="S786" s="4"/>
    </row>
    <row r="787" spans="14:19" s="15" customFormat="1">
      <c r="N787" s="32"/>
      <c r="O787" s="4"/>
      <c r="P787" s="4"/>
      <c r="Q787" s="4"/>
      <c r="R787" s="4"/>
      <c r="S787" s="4"/>
    </row>
    <row r="788" spans="14:19" s="15" customFormat="1">
      <c r="N788" s="32"/>
      <c r="O788" s="4"/>
      <c r="P788" s="4"/>
      <c r="Q788" s="4"/>
      <c r="R788" s="4"/>
      <c r="S788" s="4"/>
    </row>
    <row r="789" spans="14:19" s="15" customFormat="1">
      <c r="N789" s="32"/>
      <c r="O789" s="4"/>
      <c r="P789" s="4"/>
      <c r="Q789" s="4"/>
      <c r="R789" s="4"/>
      <c r="S789" s="4"/>
    </row>
    <row r="790" spans="14:19" s="15" customFormat="1">
      <c r="N790" s="32"/>
      <c r="O790" s="4"/>
      <c r="P790" s="4"/>
      <c r="Q790" s="4"/>
      <c r="R790" s="4"/>
      <c r="S790" s="4"/>
    </row>
    <row r="791" spans="14:19" s="15" customFormat="1">
      <c r="N791" s="32"/>
      <c r="O791" s="4"/>
      <c r="P791" s="4"/>
      <c r="Q791" s="4"/>
      <c r="R791" s="4"/>
      <c r="S791" s="4"/>
    </row>
    <row r="792" spans="14:19" s="15" customFormat="1">
      <c r="N792" s="32"/>
      <c r="O792" s="4"/>
      <c r="P792" s="4"/>
      <c r="Q792" s="4"/>
      <c r="R792" s="4"/>
      <c r="S792" s="4"/>
    </row>
    <row r="793" spans="14:19" s="15" customFormat="1">
      <c r="N793" s="32"/>
      <c r="O793" s="4"/>
      <c r="P793" s="4"/>
      <c r="Q793" s="4"/>
      <c r="R793" s="4"/>
      <c r="S793" s="4"/>
    </row>
    <row r="794" spans="14:19" s="15" customFormat="1">
      <c r="N794" s="32"/>
      <c r="O794" s="4"/>
      <c r="P794" s="4"/>
      <c r="Q794" s="4"/>
      <c r="R794" s="4"/>
      <c r="S794" s="4"/>
    </row>
    <row r="795" spans="14:19" s="15" customFormat="1">
      <c r="N795" s="32"/>
      <c r="O795" s="4"/>
      <c r="P795" s="4"/>
      <c r="Q795" s="4"/>
      <c r="R795" s="4"/>
      <c r="S795" s="4"/>
    </row>
    <row r="796" spans="14:19" s="15" customFormat="1">
      <c r="N796" s="32"/>
      <c r="O796" s="4"/>
      <c r="P796" s="4"/>
      <c r="Q796" s="4"/>
      <c r="R796" s="4"/>
      <c r="S796" s="4"/>
    </row>
    <row r="797" spans="14:19" s="15" customFormat="1">
      <c r="N797" s="32"/>
      <c r="O797" s="4"/>
      <c r="P797" s="4"/>
      <c r="Q797" s="4"/>
      <c r="R797" s="4"/>
      <c r="S797" s="4"/>
    </row>
    <row r="798" spans="14:19" s="15" customFormat="1">
      <c r="N798" s="32"/>
      <c r="O798" s="4"/>
      <c r="P798" s="4"/>
      <c r="Q798" s="4"/>
      <c r="R798" s="4"/>
      <c r="S798" s="4"/>
    </row>
    <row r="799" spans="14:19" s="15" customFormat="1">
      <c r="N799" s="32"/>
      <c r="O799" s="4"/>
      <c r="P799" s="4"/>
      <c r="Q799" s="4"/>
      <c r="R799" s="4"/>
      <c r="S799" s="4"/>
    </row>
    <row r="800" spans="14:19" s="15" customFormat="1">
      <c r="N800" s="32"/>
      <c r="O800" s="4"/>
      <c r="P800" s="4"/>
      <c r="Q800" s="4"/>
      <c r="R800" s="4"/>
      <c r="S800" s="4"/>
    </row>
    <row r="801" spans="14:19" s="15" customFormat="1">
      <c r="N801" s="32"/>
      <c r="O801" s="4"/>
      <c r="P801" s="4"/>
      <c r="Q801" s="4"/>
      <c r="R801" s="4"/>
      <c r="S801" s="4"/>
    </row>
    <row r="802" spans="14:19" s="15" customFormat="1">
      <c r="N802" s="32"/>
      <c r="O802" s="4"/>
      <c r="P802" s="4"/>
      <c r="Q802" s="4"/>
      <c r="R802" s="4"/>
      <c r="S802" s="4"/>
    </row>
    <row r="803" spans="14:19" s="15" customFormat="1">
      <c r="N803" s="32"/>
      <c r="O803" s="4"/>
      <c r="P803" s="4"/>
      <c r="Q803" s="4"/>
      <c r="R803" s="4"/>
      <c r="S803" s="4"/>
    </row>
    <row r="804" spans="14:19" s="15" customFormat="1">
      <c r="N804" s="32"/>
      <c r="O804" s="4"/>
      <c r="P804" s="4"/>
      <c r="Q804" s="4"/>
      <c r="R804" s="4"/>
      <c r="S804" s="4"/>
    </row>
    <row r="805" spans="14:19" s="15" customFormat="1">
      <c r="N805" s="32"/>
      <c r="O805" s="4"/>
      <c r="P805" s="4"/>
      <c r="Q805" s="4"/>
      <c r="R805" s="4"/>
      <c r="S805" s="4"/>
    </row>
    <row r="806" spans="14:19" s="15" customFormat="1">
      <c r="N806" s="32"/>
      <c r="O806" s="4"/>
      <c r="P806" s="4"/>
      <c r="Q806" s="4"/>
      <c r="R806" s="4"/>
      <c r="S806" s="4"/>
    </row>
    <row r="807" spans="14:19" s="15" customFormat="1">
      <c r="N807" s="32"/>
      <c r="O807" s="4"/>
      <c r="P807" s="4"/>
      <c r="Q807" s="4"/>
      <c r="R807" s="4"/>
      <c r="S807" s="4"/>
    </row>
    <row r="808" spans="14:19" s="15" customFormat="1">
      <c r="N808" s="32"/>
      <c r="O808" s="4"/>
      <c r="P808" s="4"/>
      <c r="Q808" s="4"/>
      <c r="R808" s="4"/>
      <c r="S808" s="4"/>
    </row>
    <row r="809" spans="14:19" s="15" customFormat="1">
      <c r="N809" s="32"/>
      <c r="O809" s="4"/>
      <c r="P809" s="4"/>
      <c r="Q809" s="4"/>
      <c r="R809" s="4"/>
      <c r="S809" s="4"/>
    </row>
    <row r="810" spans="14:19" s="15" customFormat="1">
      <c r="N810" s="32"/>
      <c r="O810" s="4"/>
      <c r="P810" s="4"/>
      <c r="Q810" s="4"/>
      <c r="R810" s="4"/>
      <c r="S810" s="4"/>
    </row>
    <row r="811" spans="14:19" s="15" customFormat="1">
      <c r="N811" s="32"/>
      <c r="O811" s="4"/>
      <c r="P811" s="4"/>
      <c r="Q811" s="4"/>
      <c r="R811" s="4"/>
      <c r="S811" s="4"/>
    </row>
    <row r="812" spans="14:19" s="15" customFormat="1">
      <c r="N812" s="32"/>
      <c r="O812" s="4"/>
      <c r="P812" s="4"/>
      <c r="Q812" s="4"/>
      <c r="R812" s="4"/>
      <c r="S812" s="4"/>
    </row>
    <row r="813" spans="14:19" s="15" customFormat="1">
      <c r="N813" s="32"/>
      <c r="O813" s="4"/>
      <c r="P813" s="4"/>
      <c r="Q813" s="4"/>
      <c r="R813" s="4"/>
      <c r="S813" s="4"/>
    </row>
  </sheetData>
  <sortState xmlns:xlrd2="http://schemas.microsoft.com/office/spreadsheetml/2017/richdata2" ref="A6:W12">
    <sortCondition ref="A6:A12"/>
  </sortState>
  <mergeCells count="3">
    <mergeCell ref="O1:S1"/>
    <mergeCell ref="P4:S4"/>
    <mergeCell ref="U4:W4"/>
  </mergeCells>
  <hyperlinks>
    <hyperlink ref="K1" location="Index!A1" display="Return to Index" xr:uid="{00000000-0004-0000-0F00-000000000000}"/>
  </hyperlinks>
  <printOptions horizontalCentered="1"/>
  <pageMargins left="0.25" right="0.25" top="0.5" bottom="0.5" header="0.5" footer="0.5"/>
  <pageSetup scale="80" orientation="landscape" horizontalDpi="1200" verticalDpi="1200" r:id="rId1"/>
  <headerFooter alignWithMargins="0">
    <oddFooter>&amp;L&amp;8Planning &amp; Accountability&amp;R&amp;8&amp;D</oddFooter>
  </headerFooter>
  <colBreaks count="1" manualBreakCount="1">
    <brk id="10" max="49"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I30"/>
  <sheetViews>
    <sheetView showGridLines="0" workbookViewId="0">
      <selection activeCell="C18" sqref="C18"/>
    </sheetView>
  </sheetViews>
  <sheetFormatPr defaultColWidth="9.109375" defaultRowHeight="13.2"/>
  <cols>
    <col min="1" max="2" width="9.109375" style="826"/>
    <col min="3" max="3" width="45.109375" style="826" customWidth="1"/>
    <col min="4" max="4" width="17" style="826" customWidth="1"/>
    <col min="5" max="5" width="14.5546875" style="826" customWidth="1"/>
    <col min="6" max="6" width="6" style="826" customWidth="1"/>
    <col min="7" max="7" width="18.109375" style="826" customWidth="1"/>
    <col min="8" max="16384" width="9.109375" style="826"/>
  </cols>
  <sheetData>
    <row r="1" spans="1:9" ht="13.8" thickBot="1">
      <c r="A1" s="825"/>
      <c r="B1" s="825" t="s">
        <v>1129</v>
      </c>
      <c r="D1" s="827" t="s">
        <v>1446</v>
      </c>
      <c r="H1" s="426" t="s">
        <v>1079</v>
      </c>
    </row>
    <row r="2" spans="1:9">
      <c r="D2" s="828" t="s">
        <v>1621</v>
      </c>
    </row>
    <row r="3" spans="1:9">
      <c r="D3" s="828"/>
    </row>
    <row r="5" spans="1:9" ht="26.4">
      <c r="A5" s="829"/>
      <c r="B5" s="830" t="s">
        <v>102</v>
      </c>
      <c r="C5" s="830" t="s">
        <v>219</v>
      </c>
      <c r="D5" s="830" t="s">
        <v>1560</v>
      </c>
      <c r="E5" s="830" t="s">
        <v>1561</v>
      </c>
      <c r="F5" s="831"/>
      <c r="G5" s="832" t="s">
        <v>1598</v>
      </c>
    </row>
    <row r="6" spans="1:9">
      <c r="A6" s="436"/>
      <c r="B6" s="833">
        <v>36273</v>
      </c>
      <c r="C6" s="834" t="s">
        <v>94</v>
      </c>
      <c r="D6" s="835">
        <f>'LIT Sum'!$B$15</f>
        <v>25695230</v>
      </c>
      <c r="E6" s="835">
        <f>'LIT Sum'!$B$33</f>
        <v>46533306</v>
      </c>
      <c r="F6" s="424"/>
      <c r="G6" s="836">
        <f t="shared" ref="G6:G14" si="0">D6/E6</f>
        <v>0.55219008079933107</v>
      </c>
      <c r="I6" s="837"/>
    </row>
    <row r="7" spans="1:9">
      <c r="A7" s="436"/>
      <c r="B7" s="833">
        <v>23582</v>
      </c>
      <c r="C7" s="834" t="s">
        <v>96</v>
      </c>
      <c r="D7" s="443">
        <f>'LSCO Sum'!$B$15</f>
        <v>17672907</v>
      </c>
      <c r="E7" s="443">
        <f>'LSCO Sum'!$B$33</f>
        <v>34343299</v>
      </c>
      <c r="F7" s="424"/>
      <c r="G7" s="836">
        <f t="shared" si="0"/>
        <v>0.5145954964897228</v>
      </c>
      <c r="I7" s="837"/>
    </row>
    <row r="8" spans="1:9">
      <c r="A8" s="436"/>
      <c r="B8" s="833">
        <v>23485</v>
      </c>
      <c r="C8" s="838" t="s">
        <v>109</v>
      </c>
      <c r="D8" s="443">
        <f>'LSCPA Sum'!$B$15</f>
        <v>20146738</v>
      </c>
      <c r="E8" s="443">
        <f>'LSCPA Sum'!$B$33</f>
        <v>41407489</v>
      </c>
      <c r="F8" s="424"/>
      <c r="G8" s="836">
        <f t="shared" si="0"/>
        <v>0.48654817006653073</v>
      </c>
      <c r="I8" s="837"/>
    </row>
    <row r="9" spans="1:9">
      <c r="A9" s="436"/>
      <c r="B9" s="833">
        <v>9225</v>
      </c>
      <c r="C9" s="834" t="s">
        <v>111</v>
      </c>
      <c r="D9" s="443">
        <f>'TSTCH Sum'!$B$15</f>
        <v>33309703</v>
      </c>
      <c r="E9" s="443">
        <f>'TSTCH Sum'!$B$33</f>
        <v>52942143</v>
      </c>
      <c r="F9" s="424"/>
      <c r="G9" s="836">
        <f t="shared" si="0"/>
        <v>0.62917179230920062</v>
      </c>
      <c r="I9" s="837"/>
    </row>
    <row r="10" spans="1:9">
      <c r="A10" s="436"/>
      <c r="B10" s="833">
        <v>9932</v>
      </c>
      <c r="C10" s="834" t="s">
        <v>1301</v>
      </c>
      <c r="D10" s="839">
        <f>'TSTCWT Sum'!$B$15</f>
        <v>20104945</v>
      </c>
      <c r="E10" s="839">
        <f>'TSTCWT Sum'!$B$33</f>
        <v>29707730</v>
      </c>
      <c r="F10" s="424"/>
      <c r="G10" s="836">
        <f t="shared" si="0"/>
        <v>0.67675803570316551</v>
      </c>
      <c r="I10" s="837"/>
    </row>
    <row r="11" spans="1:9">
      <c r="A11" s="436"/>
      <c r="B11" s="833">
        <v>33965</v>
      </c>
      <c r="C11" s="834" t="s">
        <v>110</v>
      </c>
      <c r="D11" s="443">
        <f>'TSTCM Sum'!$B$15</f>
        <v>7363282</v>
      </c>
      <c r="E11" s="443">
        <f>'TSTCM Sum'!$B$33</f>
        <v>12828905</v>
      </c>
      <c r="F11" s="424"/>
      <c r="G11" s="836">
        <f t="shared" si="0"/>
        <v>0.57396028733551308</v>
      </c>
      <c r="I11" s="837"/>
    </row>
    <row r="12" spans="1:9">
      <c r="A12" s="436"/>
      <c r="B12" s="833">
        <v>3634</v>
      </c>
      <c r="C12" s="840" t="s">
        <v>112</v>
      </c>
      <c r="D12" s="443">
        <f>'TSTCW Sum'!$B$15</f>
        <v>52407957</v>
      </c>
      <c r="E12" s="443">
        <f>'TSTCW Sum'!$B$33</f>
        <v>124107445</v>
      </c>
      <c r="F12" s="424"/>
      <c r="G12" s="836">
        <f t="shared" si="0"/>
        <v>0.42227891324327882</v>
      </c>
      <c r="I12" s="837"/>
    </row>
    <row r="13" spans="1:9">
      <c r="A13" s="436"/>
      <c r="B13" s="833">
        <v>133965</v>
      </c>
      <c r="C13" s="840" t="s">
        <v>1425</v>
      </c>
      <c r="D13" s="839">
        <f>'TSTCNT Sum'!$B$15</f>
        <v>5454288</v>
      </c>
      <c r="E13" s="839">
        <f>'TSTCNT Sum'!$B$33</f>
        <v>7590347</v>
      </c>
      <c r="F13" s="424"/>
      <c r="G13" s="836">
        <f t="shared" si="0"/>
        <v>0.71858216758733162</v>
      </c>
      <c r="I13" s="837"/>
    </row>
    <row r="14" spans="1:9">
      <c r="A14" s="436"/>
      <c r="B14" s="833">
        <v>203634</v>
      </c>
      <c r="C14" s="840" t="s">
        <v>1426</v>
      </c>
      <c r="D14" s="839">
        <f>'TSTCFB Sum'!$B$15</f>
        <v>10365955</v>
      </c>
      <c r="E14" s="839">
        <f>'TSTCFB Sum'!$B$33</f>
        <v>16303132</v>
      </c>
      <c r="F14" s="424"/>
      <c r="G14" s="836">
        <f t="shared" si="0"/>
        <v>0.63582598730109041</v>
      </c>
      <c r="I14" s="837"/>
    </row>
    <row r="15" spans="1:9">
      <c r="A15" s="436"/>
      <c r="B15" s="837"/>
      <c r="C15" s="840"/>
      <c r="D15" s="841"/>
      <c r="F15" s="424"/>
      <c r="I15" s="837"/>
    </row>
    <row r="16" spans="1:9" ht="13.8" thickBot="1">
      <c r="B16" s="842">
        <f>COUNT(B6:B15)</f>
        <v>9</v>
      </c>
      <c r="C16" s="843" t="s">
        <v>113</v>
      </c>
      <c r="D16" s="844">
        <f>SUM(D6:D15)</f>
        <v>192521005</v>
      </c>
      <c r="E16" s="844">
        <f>SUM(E6:E15)</f>
        <v>365763796</v>
      </c>
      <c r="F16" s="831"/>
      <c r="G16" s="845">
        <f t="shared" ref="G16" si="1">D16/E16</f>
        <v>0.52635336549274003</v>
      </c>
    </row>
    <row r="17" spans="1:8" ht="13.8" thickTop="1"/>
    <row r="18" spans="1:8">
      <c r="D18" s="846"/>
    </row>
    <row r="19" spans="1:8">
      <c r="D19" s="846"/>
    </row>
    <row r="21" spans="1:8">
      <c r="F21" s="847"/>
      <c r="G21" s="847"/>
      <c r="H21" s="428"/>
    </row>
    <row r="22" spans="1:8" s="428" customFormat="1">
      <c r="A22" s="467"/>
      <c r="B22" s="467"/>
    </row>
    <row r="23" spans="1:8" s="428" customFormat="1">
      <c r="D23" s="458"/>
      <c r="F23" s="458"/>
    </row>
    <row r="24" spans="1:8" s="428" customFormat="1">
      <c r="D24" s="458"/>
      <c r="G24" s="458"/>
      <c r="H24" s="826"/>
    </row>
    <row r="25" spans="1:8" s="428" customFormat="1">
      <c r="H25" s="826"/>
    </row>
    <row r="26" spans="1:8" s="428" customFormat="1">
      <c r="D26" s="458"/>
      <c r="F26" s="458"/>
      <c r="H26" s="826"/>
    </row>
    <row r="27" spans="1:8" s="428" customFormat="1">
      <c r="D27" s="458"/>
      <c r="F27" s="458"/>
      <c r="H27" s="826"/>
    </row>
    <row r="28" spans="1:8" s="428" customFormat="1">
      <c r="C28" s="467"/>
      <c r="F28" s="458"/>
      <c r="H28" s="826"/>
    </row>
    <row r="29" spans="1:8">
      <c r="F29" s="458"/>
      <c r="G29" s="428"/>
    </row>
    <row r="30" spans="1:8">
      <c r="D30" s="458"/>
    </row>
  </sheetData>
  <hyperlinks>
    <hyperlink ref="H1" location="Index!A1" display="Return to Index" xr:uid="{00000000-0004-0000-1000-00000000000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66</vt:i4>
      </vt:variant>
      <vt:variant>
        <vt:lpstr>Named Ranges</vt:lpstr>
      </vt:variant>
      <vt:variant>
        <vt:i4>62</vt:i4>
      </vt:variant>
    </vt:vector>
  </HeadingPairs>
  <TitlesOfParts>
    <vt:vector size="128" baseType="lpstr">
      <vt:lpstr>Index</vt:lpstr>
      <vt:lpstr>LIT-TSTC Space Model</vt:lpstr>
      <vt:lpstr>CS &amp; SP Smmy</vt:lpstr>
      <vt:lpstr>TSTC CTG Costs</vt:lpstr>
      <vt:lpstr>ICUT Survey</vt:lpstr>
      <vt:lpstr>IFRS Smmy_old</vt:lpstr>
      <vt:lpstr>Eval Tech</vt:lpstr>
      <vt:lpstr>Accountability Smmy</vt:lpstr>
      <vt:lpstr>SP</vt:lpstr>
      <vt:lpstr>Smmy LIT-TSTC SbS</vt:lpstr>
      <vt:lpstr>Smmy LIT-TSTC Chrts</vt:lpstr>
      <vt:lpstr>Smmy LIT-TSTC Sum</vt:lpstr>
      <vt:lpstr>Smmy LIT-TSTC FGD</vt:lpstr>
      <vt:lpstr>Smmy LIT-TSTC Fnts</vt:lpstr>
      <vt:lpstr>Smmy LIT</vt:lpstr>
      <vt:lpstr>Smmy LIT-FGD</vt:lpstr>
      <vt:lpstr>Smmy TSTC</vt:lpstr>
      <vt:lpstr>Smmy TSTC FGD</vt:lpstr>
      <vt:lpstr>LIT Chrts</vt:lpstr>
      <vt:lpstr>LIT Sum</vt:lpstr>
      <vt:lpstr>LIT FGD</vt:lpstr>
      <vt:lpstr>LIT Fnts</vt:lpstr>
      <vt:lpstr>LSCO Chrts</vt:lpstr>
      <vt:lpstr>LSCO Sum</vt:lpstr>
      <vt:lpstr>LSCO FGD</vt:lpstr>
      <vt:lpstr>LSCO Fnts</vt:lpstr>
      <vt:lpstr>LSCPA Chrts</vt:lpstr>
      <vt:lpstr>LSCPA Sum</vt:lpstr>
      <vt:lpstr>LSCPA FGD</vt:lpstr>
      <vt:lpstr>LSCPA Fnts</vt:lpstr>
      <vt:lpstr>TSTCH Chrts</vt:lpstr>
      <vt:lpstr>TSTCH Sum</vt:lpstr>
      <vt:lpstr>TSTCH FGD</vt:lpstr>
      <vt:lpstr>TSTCH Fnts</vt:lpstr>
      <vt:lpstr>TSTCWT Chrts</vt:lpstr>
      <vt:lpstr>TSTCWT Sum</vt:lpstr>
      <vt:lpstr>TSTCWT FGD</vt:lpstr>
      <vt:lpstr>TSTCWT Fnts</vt:lpstr>
      <vt:lpstr>TSTCM Chrts</vt:lpstr>
      <vt:lpstr>TSTCM Sum</vt:lpstr>
      <vt:lpstr>TSTCM FGD</vt:lpstr>
      <vt:lpstr>TSTCM Fnts</vt:lpstr>
      <vt:lpstr>TSTCW Chrts</vt:lpstr>
      <vt:lpstr>TSTCW Sum</vt:lpstr>
      <vt:lpstr>TSTCW FGD</vt:lpstr>
      <vt:lpstr>TSTCW Fnts</vt:lpstr>
      <vt:lpstr>TSTCNT Chrts</vt:lpstr>
      <vt:lpstr>TSTCNT Sum</vt:lpstr>
      <vt:lpstr>TSTCNT FGD</vt:lpstr>
      <vt:lpstr>TSTCNT Fnts</vt:lpstr>
      <vt:lpstr>TSTCFB Chrts</vt:lpstr>
      <vt:lpstr>TSTCFB Sum</vt:lpstr>
      <vt:lpstr>TSTCFB FGD</vt:lpstr>
      <vt:lpstr>TSTCFB Fnts</vt:lpstr>
      <vt:lpstr>Names</vt:lpstr>
      <vt:lpstr>Input</vt:lpstr>
      <vt:lpstr>FTSE</vt:lpstr>
      <vt:lpstr>Balancing</vt:lpstr>
      <vt:lpstr>SREB Input</vt:lpstr>
      <vt:lpstr>IFRS Smmy</vt:lpstr>
      <vt:lpstr>Almanac</vt:lpstr>
      <vt:lpstr>T&amp;F Summary</vt:lpstr>
      <vt:lpstr>LD_IE_Context</vt:lpstr>
      <vt:lpstr>LD_IE_Keys</vt:lpstr>
      <vt:lpstr>LD Context NA</vt:lpstr>
      <vt:lpstr>LD Keys NA</vt:lpstr>
      <vt:lpstr>AMTLU</vt:lpstr>
      <vt:lpstr>FTSELU</vt:lpstr>
      <vt:lpstr>NamesLU</vt:lpstr>
      <vt:lpstr>'Accountability Smmy'!Print_Area</vt:lpstr>
      <vt:lpstr>Almanac!Print_Area</vt:lpstr>
      <vt:lpstr>'Eval Tech'!Print_Area</vt:lpstr>
      <vt:lpstr>'ICUT Survey'!Print_Area</vt:lpstr>
      <vt:lpstr>'IFRS Smmy'!Print_Area</vt:lpstr>
      <vt:lpstr>'IFRS Smmy_old'!Print_Area</vt:lpstr>
      <vt:lpstr>'LD Context NA'!Print_Area</vt:lpstr>
      <vt:lpstr>'LD Keys NA'!Print_Area</vt:lpstr>
      <vt:lpstr>LD_IE_Context!Print_Area</vt:lpstr>
      <vt:lpstr>LD_IE_Keys!Print_Area</vt:lpstr>
      <vt:lpstr>'LIT Chrts'!Print_Area</vt:lpstr>
      <vt:lpstr>'LIT FGD'!Print_Area</vt:lpstr>
      <vt:lpstr>'LIT Fnts'!Print_Area</vt:lpstr>
      <vt:lpstr>'LIT Sum'!Print_Area</vt:lpstr>
      <vt:lpstr>'LIT-TSTC Space Model'!Print_Area</vt:lpstr>
      <vt:lpstr>'LSCO Chrts'!Print_Area</vt:lpstr>
      <vt:lpstr>'LSCO FGD'!Print_Area</vt:lpstr>
      <vt:lpstr>'LSCO Fnts'!Print_Area</vt:lpstr>
      <vt:lpstr>'LSCO Sum'!Print_Area</vt:lpstr>
      <vt:lpstr>'LSCPA Chrts'!Print_Area</vt:lpstr>
      <vt:lpstr>'LSCPA FGD'!Print_Area</vt:lpstr>
      <vt:lpstr>'LSCPA Fnts'!Print_Area</vt:lpstr>
      <vt:lpstr>'LSCPA Sum'!Print_Area</vt:lpstr>
      <vt:lpstr>'Smmy LIT'!Print_Area</vt:lpstr>
      <vt:lpstr>'Smmy LIT-FGD'!Print_Area</vt:lpstr>
      <vt:lpstr>'Smmy LIT-TSTC Chrts'!Print_Area</vt:lpstr>
      <vt:lpstr>'Smmy LIT-TSTC FGD'!Print_Area</vt:lpstr>
      <vt:lpstr>'Smmy LIT-TSTC Fnts'!Print_Area</vt:lpstr>
      <vt:lpstr>'Smmy LIT-TSTC SbS'!Print_Area</vt:lpstr>
      <vt:lpstr>'Smmy LIT-TSTC Sum'!Print_Area</vt:lpstr>
      <vt:lpstr>'Smmy TSTC'!Print_Area</vt:lpstr>
      <vt:lpstr>'Smmy TSTC FGD'!Print_Area</vt:lpstr>
      <vt:lpstr>'T&amp;F Summary'!Print_Area</vt:lpstr>
      <vt:lpstr>'TSTC CTG Costs'!Print_Area</vt:lpstr>
      <vt:lpstr>'TSTCFB Chrts'!Print_Area</vt:lpstr>
      <vt:lpstr>'TSTCFB FGD'!Print_Area</vt:lpstr>
      <vt:lpstr>'TSTCFB Fnts'!Print_Area</vt:lpstr>
      <vt:lpstr>'TSTCFB Sum'!Print_Area</vt:lpstr>
      <vt:lpstr>'TSTCH Chrts'!Print_Area</vt:lpstr>
      <vt:lpstr>'TSTCH FGD'!Print_Area</vt:lpstr>
      <vt:lpstr>'TSTCH Fnts'!Print_Area</vt:lpstr>
      <vt:lpstr>'TSTCH Sum'!Print_Area</vt:lpstr>
      <vt:lpstr>'TSTCM Chrts'!Print_Area</vt:lpstr>
      <vt:lpstr>'TSTCM FGD'!Print_Area</vt:lpstr>
      <vt:lpstr>'TSTCM Fnts'!Print_Area</vt:lpstr>
      <vt:lpstr>'TSTCM Sum'!Print_Area</vt:lpstr>
      <vt:lpstr>'TSTCNT Chrts'!Print_Area</vt:lpstr>
      <vt:lpstr>'TSTCNT FGD'!Print_Area</vt:lpstr>
      <vt:lpstr>'TSTCNT Fnts'!Print_Area</vt:lpstr>
      <vt:lpstr>'TSTCNT Sum'!Print_Area</vt:lpstr>
      <vt:lpstr>'TSTCW Chrts'!Print_Area</vt:lpstr>
      <vt:lpstr>'TSTCW FGD'!Print_Area</vt:lpstr>
      <vt:lpstr>'TSTCW Fnts'!Print_Area</vt:lpstr>
      <vt:lpstr>'TSTCW Sum'!Print_Area</vt:lpstr>
      <vt:lpstr>'TSTCWT Chrts'!Print_Area</vt:lpstr>
      <vt:lpstr>'TSTCWT FGD'!Print_Area</vt:lpstr>
      <vt:lpstr>'TSTCWT Fnts'!Print_Area</vt:lpstr>
      <vt:lpstr>'TSTCWT Sum'!Print_Area</vt:lpstr>
      <vt:lpstr>'Smmy LIT-TSTC SbS'!Print_Titles</vt:lpstr>
    </vt:vector>
  </TitlesOfParts>
  <Company>THECB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Sources and Uses Detail Technicals - FY 2022</dc:title>
  <dc:subject>Sources and Uses of Funds</dc:subject>
  <dc:creator>Funding and Resource Planning</dc:creator>
  <cp:keywords>Sources and Uses, State Colleges, Technical Colleges</cp:keywords>
  <cp:lastModifiedBy>King, Clifford</cp:lastModifiedBy>
  <cp:lastPrinted>2018-02-28T14:59:50Z</cp:lastPrinted>
  <dcterms:created xsi:type="dcterms:W3CDTF">2004-08-05T19:38:30Z</dcterms:created>
  <dcterms:modified xsi:type="dcterms:W3CDTF">2023-06-22T15:15:19Z</dcterms:modified>
</cp:coreProperties>
</file>