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144B9BB0-B6A5-4F76-8A22-5FED5688F8DE}" xr6:coauthVersionLast="47" xr6:coauthVersionMax="47" xr10:uidLastSave="{00000000-0000-0000-0000-000000000000}"/>
  <bookViews>
    <workbookView xWindow="1695" yWindow="630" windowWidth="25440" windowHeight="15015" xr2:uid="{00000000-000D-0000-FFFF-FFFF00000000}"/>
  </bookViews>
  <sheets>
    <sheet name="Research" sheetId="1" r:id="rId1"/>
  </sheets>
  <definedNames>
    <definedName name="_xlnm.Print_Area" localSheetId="0">Research!$A$1:$I$169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4" i="1" l="1"/>
  <c r="B4" i="1"/>
  <c r="C7" i="1"/>
  <c r="E7" i="1" l="1"/>
  <c r="G7" i="1"/>
  <c r="I7" i="1"/>
  <c r="J7" i="1"/>
  <c r="K7" i="1"/>
  <c r="E163" i="1"/>
  <c r="B6" i="1"/>
  <c r="E149" i="1"/>
  <c r="F149" i="1"/>
  <c r="O90" i="1"/>
  <c r="N90" i="1"/>
  <c r="M90" i="1"/>
  <c r="L90" i="1"/>
  <c r="K90" i="1"/>
  <c r="J90" i="1"/>
  <c r="I90" i="1"/>
  <c r="H90" i="1"/>
  <c r="G90" i="1"/>
  <c r="F90" i="1"/>
  <c r="E90" i="1"/>
  <c r="D90" i="1"/>
  <c r="M78" i="1"/>
  <c r="L78" i="1"/>
  <c r="K78" i="1"/>
  <c r="J78" i="1"/>
  <c r="I78" i="1"/>
  <c r="H78" i="1"/>
  <c r="G78" i="1"/>
  <c r="F78" i="1"/>
  <c r="E78" i="1"/>
  <c r="D78" i="1"/>
  <c r="I14" i="1"/>
  <c r="H14" i="1"/>
  <c r="G14" i="1"/>
  <c r="F14" i="1"/>
  <c r="E14" i="1"/>
  <c r="D14" i="1"/>
  <c r="C14" i="1"/>
  <c r="B14" i="1"/>
  <c r="Q70" i="1"/>
  <c r="P70" i="1"/>
  <c r="O70" i="1"/>
  <c r="N70" i="1"/>
  <c r="M70" i="1"/>
  <c r="L70" i="1"/>
  <c r="K70" i="1"/>
  <c r="J70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S131" i="1"/>
  <c r="S5" i="1" s="1"/>
  <c r="R131" i="1"/>
  <c r="R5" i="1" s="1"/>
  <c r="Q131" i="1"/>
  <c r="Q5" i="1" s="1"/>
  <c r="P131" i="1"/>
  <c r="P5" i="1" s="1"/>
  <c r="N131" i="1"/>
  <c r="N5" i="1" s="1"/>
  <c r="M131" i="1"/>
  <c r="M5" i="1" s="1"/>
  <c r="L131" i="1"/>
  <c r="L5" i="1" s="1"/>
  <c r="K131" i="1"/>
  <c r="K5" i="1" s="1"/>
  <c r="J131" i="1"/>
  <c r="J5" i="1" s="1"/>
  <c r="I131" i="1"/>
  <c r="I5" i="1" s="1"/>
  <c r="H131" i="1"/>
  <c r="H5" i="1" s="1"/>
  <c r="G131" i="1"/>
  <c r="G5" i="1" s="1"/>
  <c r="F131" i="1"/>
  <c r="F5" i="1" s="1"/>
  <c r="E131" i="1"/>
  <c r="E5" i="1" s="1"/>
  <c r="D131" i="1"/>
  <c r="D5" i="1" s="1"/>
  <c r="C131" i="1"/>
  <c r="C5" i="1" s="1"/>
  <c r="B131" i="1"/>
  <c r="B5" i="1" s="1"/>
  <c r="O131" i="1"/>
  <c r="O5" i="1" s="1"/>
  <c r="P107" i="1"/>
  <c r="I107" i="1" l="1"/>
  <c r="F124" i="1"/>
  <c r="C124" i="1" l="1"/>
  <c r="C107" i="1"/>
  <c r="B107" i="1"/>
  <c r="F107" i="1"/>
  <c r="E107" i="1"/>
  <c r="D107" i="1"/>
  <c r="C117" i="1"/>
  <c r="B117" i="1"/>
  <c r="D117" i="1"/>
  <c r="E117" i="1"/>
  <c r="C6" i="1"/>
  <c r="D6" i="1"/>
  <c r="E6" i="1"/>
  <c r="S168" i="1"/>
  <c r="R168" i="1" s="1"/>
  <c r="R7" i="1" s="1"/>
  <c r="Q168" i="1"/>
  <c r="P168" i="1" s="1"/>
  <c r="P7" i="1" s="1"/>
  <c r="O168" i="1"/>
  <c r="N168" i="1" s="1"/>
  <c r="N7" i="1" s="1"/>
  <c r="M168" i="1"/>
  <c r="L168" i="1" s="1"/>
  <c r="L7" i="1" s="1"/>
  <c r="K168" i="1"/>
  <c r="J168" i="1" s="1"/>
  <c r="B3" i="1" l="1"/>
  <c r="E3" i="1"/>
  <c r="B2" i="1"/>
  <c r="C4" i="1"/>
  <c r="D3" i="1"/>
  <c r="C3" i="1"/>
  <c r="C2" i="1"/>
  <c r="O7" i="1"/>
  <c r="Q7" i="1"/>
  <c r="S7" i="1"/>
  <c r="M7" i="1"/>
  <c r="C8" i="1" l="1"/>
  <c r="B8" i="1"/>
  <c r="G124" i="1"/>
  <c r="I124" i="1" l="1"/>
  <c r="E124" i="1"/>
  <c r="D124" i="1"/>
  <c r="H124" i="1"/>
  <c r="D4" i="1" l="1"/>
  <c r="S107" i="1" l="1"/>
  <c r="R107" i="1"/>
  <c r="Q107" i="1"/>
  <c r="O107" i="1"/>
  <c r="N107" i="1"/>
  <c r="M107" i="1"/>
  <c r="L107" i="1"/>
  <c r="K107" i="1"/>
  <c r="J107" i="1"/>
  <c r="H107" i="1"/>
  <c r="G107" i="1"/>
  <c r="F3" i="1"/>
  <c r="E4" i="1" l="1"/>
  <c r="D2" i="1" l="1"/>
  <c r="D8" i="1" s="1"/>
  <c r="E2" i="1"/>
  <c r="E8" i="1" s="1"/>
  <c r="G149" i="1" l="1"/>
  <c r="G3" i="1" l="1"/>
  <c r="S3" i="1"/>
  <c r="R3" i="1"/>
  <c r="Q3" i="1"/>
  <c r="P3" i="1"/>
  <c r="O3" i="1"/>
  <c r="N3" i="1"/>
  <c r="M3" i="1"/>
  <c r="L3" i="1"/>
  <c r="K3" i="1"/>
  <c r="J3" i="1"/>
  <c r="I3" i="1"/>
  <c r="H3" i="1"/>
  <c r="K154" i="1" l="1"/>
  <c r="J154" i="1" s="1"/>
  <c r="M154" i="1"/>
  <c r="L154" i="1" s="1"/>
  <c r="O154" i="1"/>
  <c r="N154" i="1" s="1"/>
  <c r="Q154" i="1"/>
  <c r="P154" i="1" s="1"/>
  <c r="S154" i="1"/>
  <c r="R154" i="1" s="1"/>
  <c r="F6" i="1" l="1"/>
  <c r="G6" i="1"/>
  <c r="H146" i="1"/>
  <c r="H142" i="1"/>
  <c r="H139" i="1"/>
  <c r="H138" i="1"/>
  <c r="H149" i="1" s="1"/>
  <c r="I143" i="1"/>
  <c r="I148" i="1"/>
  <c r="I144" i="1"/>
  <c r="I139" i="1"/>
  <c r="I140" i="1"/>
  <c r="I138" i="1"/>
  <c r="I142" i="1"/>
  <c r="S6" i="1"/>
  <c r="R6" i="1"/>
  <c r="Q6" i="1"/>
  <c r="P6" i="1"/>
  <c r="O6" i="1"/>
  <c r="N6" i="1"/>
  <c r="M6" i="1"/>
  <c r="L6" i="1"/>
  <c r="K6" i="1"/>
  <c r="J6" i="1"/>
  <c r="I149" i="1" l="1"/>
  <c r="I6" i="1" s="1"/>
  <c r="H6" i="1"/>
  <c r="G2" i="1" l="1"/>
  <c r="G4" i="1"/>
  <c r="F2" i="1"/>
  <c r="G8" i="1" l="1"/>
  <c r="F4" i="1"/>
  <c r="F8" i="1" s="1"/>
  <c r="Q4" i="1" l="1"/>
  <c r="R4" i="1"/>
  <c r="N4" i="1"/>
  <c r="I4" i="1"/>
  <c r="H2" i="1"/>
  <c r="O4" i="1"/>
  <c r="M4" i="1"/>
  <c r="L2" i="1"/>
  <c r="K2" i="1"/>
  <c r="M2" i="1"/>
  <c r="N2" i="1"/>
  <c r="O2" i="1"/>
  <c r="P2" i="1"/>
  <c r="I2" i="1"/>
  <c r="Q2" i="1"/>
  <c r="S2" i="1"/>
  <c r="J2" i="1"/>
  <c r="R2" i="1"/>
  <c r="R8" i="1" l="1"/>
  <c r="Q8" i="1"/>
  <c r="N8" i="1"/>
  <c r="O8" i="1"/>
  <c r="M8" i="1"/>
  <c r="I8" i="1"/>
  <c r="H4" i="1"/>
  <c r="P4" i="1"/>
  <c r="P8" i="1" s="1"/>
  <c r="S4" i="1"/>
  <c r="S8" i="1" s="1"/>
  <c r="K4" i="1"/>
  <c r="K8" i="1" s="1"/>
  <c r="L4" i="1"/>
  <c r="L8" i="1" s="1"/>
  <c r="J4" i="1" l="1"/>
  <c r="J8" i="1" s="1"/>
  <c r="I163" i="1" l="1"/>
  <c r="H8" i="1" s="1"/>
  <c r="G163" i="1" l="1"/>
</calcChain>
</file>

<file path=xl/sharedStrings.xml><?xml version="1.0" encoding="utf-8"?>
<sst xmlns="http://schemas.openxmlformats.org/spreadsheetml/2006/main" count="427" uniqueCount="120">
  <si>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</si>
  <si>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</si>
  <si>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</si>
  <si>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</si>
  <si>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</si>
  <si>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</si>
  <si>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</si>
  <si>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</si>
  <si>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</si>
  <si>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</si>
  <si>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</si>
  <si>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</si>
  <si>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</si>
  <si>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</si>
  <si>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Research Grants</t>
  </si>
  <si>
    <t>ETF</t>
  </si>
  <si>
    <t>Total TRUF</t>
  </si>
  <si>
    <t>Total CRSF</t>
  </si>
  <si>
    <t>Total TCRF</t>
  </si>
  <si>
    <t>Total CKF</t>
  </si>
  <si>
    <t>Total NRUF</t>
  </si>
  <si>
    <t>Total TRIP</t>
  </si>
  <si>
    <t>Total ARP</t>
  </si>
  <si>
    <t>Total NHARP</t>
  </si>
  <si>
    <t>Total GURI</t>
  </si>
  <si>
    <t>Total ETF</t>
  </si>
  <si>
    <t>Governor's Initiative/ETF</t>
  </si>
  <si>
    <t>Total Research Enhancement Fund</t>
  </si>
  <si>
    <t>Research Funding Texas Public Universities</t>
  </si>
  <si>
    <t xml:space="preserve">Total Research Funding </t>
  </si>
  <si>
    <t>Baylor University</t>
  </si>
  <si>
    <t>Baylor College of Medicine</t>
  </si>
  <si>
    <t>UT Health Science Center Houston</t>
  </si>
  <si>
    <t>TAMU System Health Science Center</t>
  </si>
  <si>
    <t>TTU Health Sciences Center</t>
  </si>
  <si>
    <t>TTU Health Sciences Center-El Paso</t>
  </si>
  <si>
    <t>UT Health Science Center San Antonio</t>
  </si>
  <si>
    <t>UT M.D. Anderson Cancer Center</t>
  </si>
  <si>
    <t>UT Medical Branch at Galveston</t>
  </si>
  <si>
    <t>UT Southwestern Medical Center</t>
  </si>
  <si>
    <t>UT Austin Dell Medical School</t>
  </si>
  <si>
    <t>UNT Health Science Center</t>
  </si>
  <si>
    <t>FY 2020</t>
  </si>
  <si>
    <t>FY 2021</t>
  </si>
  <si>
    <t>to be determined</t>
  </si>
  <si>
    <t>Health-Related Institutions</t>
  </si>
  <si>
    <t>Research Enhancement Fund</t>
  </si>
  <si>
    <r>
      <rPr>
        <b/>
        <i/>
        <sz val="10"/>
        <rFont val="Tahoma"/>
        <family val="2"/>
      </rPr>
      <t>Texas Research University Fund</t>
    </r>
    <r>
      <rPr>
        <b/>
        <sz val="10"/>
        <rFont val="Tahoma"/>
        <family val="2"/>
      </rPr>
      <t xml:space="preserve"> (TRUF)</t>
    </r>
  </si>
  <si>
    <r>
      <rPr>
        <b/>
        <i/>
        <sz val="10"/>
        <rFont val="Tahoma"/>
        <family val="2"/>
      </rPr>
      <t>Core Research Support Fund</t>
    </r>
    <r>
      <rPr>
        <b/>
        <sz val="10"/>
        <rFont val="Tahoma"/>
        <family val="2"/>
      </rPr>
      <t xml:space="preserve"> (CRSF, FY 2006 to FY 2015: Research Development Fund )</t>
    </r>
  </si>
  <si>
    <r>
      <t xml:space="preserve">Texas </t>
    </r>
    <r>
      <rPr>
        <b/>
        <i/>
        <sz val="10"/>
        <rFont val="Tahoma"/>
        <family val="2"/>
      </rPr>
      <t>Comprehensive Research Fund</t>
    </r>
    <r>
      <rPr>
        <b/>
        <sz val="10"/>
        <rFont val="Tahoma"/>
        <family val="2"/>
      </rPr>
      <t xml:space="preserve"> (TCRF, FY 2006 to FY 2015: Research Development Fund )</t>
    </r>
  </si>
  <si>
    <r>
      <rPr>
        <b/>
        <i/>
        <sz val="10"/>
        <rFont val="Tahoma"/>
        <family val="2"/>
      </rPr>
      <t>National Research University Fund</t>
    </r>
    <r>
      <rPr>
        <b/>
        <sz val="10"/>
        <rFont val="Tahoma"/>
        <family val="2"/>
      </rPr>
      <t xml:space="preserve"> (NRUF)</t>
    </r>
  </si>
  <si>
    <r>
      <rPr>
        <b/>
        <i/>
        <sz val="10"/>
        <rFont val="Tahoma"/>
        <family val="2"/>
      </rPr>
      <t>Texas Research Incentive Program</t>
    </r>
    <r>
      <rPr>
        <b/>
        <sz val="10"/>
        <rFont val="Tahoma"/>
        <family val="2"/>
      </rPr>
      <t xml:space="preserve"> (TRIP)</t>
    </r>
  </si>
  <si>
    <r>
      <t>Norman Hackerman Advanced Research Program</t>
    </r>
    <r>
      <rPr>
        <b/>
        <sz val="10"/>
        <rFont val="Tahoma"/>
        <family val="2"/>
      </rPr>
      <t xml:space="preserve"> (NHARP)</t>
    </r>
  </si>
  <si>
    <r>
      <t>Governor's University Research Initiative</t>
    </r>
    <r>
      <rPr>
        <b/>
        <sz val="10"/>
        <rFont val="Tahoma"/>
        <family val="2"/>
      </rPr>
      <t xml:space="preserve"> (GURI)</t>
    </r>
  </si>
  <si>
    <r>
      <t>Emerging Technology Fund</t>
    </r>
    <r>
      <rPr>
        <b/>
        <sz val="10"/>
        <rFont val="Tahoma"/>
        <family val="2"/>
      </rPr>
      <t xml:space="preserve"> (ETF)</t>
    </r>
  </si>
  <si>
    <r>
      <t>Texas Competitive Knowledge Fund</t>
    </r>
    <r>
      <rPr>
        <b/>
        <sz val="10"/>
        <rFont val="Tahoma"/>
        <family val="2"/>
      </rPr>
      <t xml:space="preserve"> (TCKF)</t>
    </r>
  </si>
  <si>
    <t>Performance Based Research Operation</t>
  </si>
  <si>
    <r>
      <t>Autism Grant Program</t>
    </r>
    <r>
      <rPr>
        <b/>
        <sz val="10"/>
        <rFont val="Tahoma"/>
        <family val="2"/>
      </rPr>
      <t xml:space="preserve"> (AGP)</t>
    </r>
  </si>
  <si>
    <t>FY 2023</t>
  </si>
  <si>
    <t>FY 2022</t>
  </si>
  <si>
    <t>updated September 2021</t>
  </si>
  <si>
    <t>The University of Texas at Arlington</t>
  </si>
  <si>
    <t>The University of Texas at Dallas</t>
  </si>
  <si>
    <t>The University of Texas at El Paso</t>
  </si>
  <si>
    <t>The University of Texas at San Antonio</t>
  </si>
  <si>
    <t>University of Houston</t>
  </si>
  <si>
    <t>Texas Tech University</t>
  </si>
  <si>
    <t>University of North Texas</t>
  </si>
  <si>
    <t>Texas State University</t>
  </si>
  <si>
    <t>The University of Texas at Austin</t>
  </si>
  <si>
    <t>Texas A&amp;M University</t>
  </si>
  <si>
    <t>Academic Institutions</t>
  </si>
  <si>
    <t>UT Health Science Center Tyler</t>
  </si>
  <si>
    <t>UH College of Medicine</t>
  </si>
  <si>
    <t>UNT Health Science Center Fort Worth</t>
  </si>
  <si>
    <t>UT Rio Grande Valley-Medical School</t>
  </si>
  <si>
    <t>Non-formula Research Support (Special Item Funding)</t>
  </si>
  <si>
    <t>Non-formula Research Support</t>
  </si>
  <si>
    <t>TAMU Research Institutes</t>
  </si>
  <si>
    <t>Agrilife Research</t>
  </si>
  <si>
    <t>Engineering Research</t>
  </si>
  <si>
    <t>Transporation Research</t>
  </si>
  <si>
    <t xml:space="preserve">The University of Texas at-Tyler </t>
  </si>
  <si>
    <t>The University of Texas at-Permian Basin</t>
  </si>
  <si>
    <t>The University of Texas at-Rio Grande Valley</t>
  </si>
  <si>
    <t>The University of Texas at-Pan American</t>
  </si>
  <si>
    <t xml:space="preserve">The University of Texas at-Brownsville </t>
  </si>
  <si>
    <t xml:space="preserve">University of Houston-Clear Lake </t>
  </si>
  <si>
    <t xml:space="preserve">University of Houston-Downtown </t>
  </si>
  <si>
    <t xml:space="preserve">University of Houston-Victoria </t>
  </si>
  <si>
    <t>University of North Texas-Dallas</t>
  </si>
  <si>
    <t>Texas A&amp;M International University</t>
  </si>
  <si>
    <t xml:space="preserve">Texas A&amp;M University-Galveston </t>
  </si>
  <si>
    <t>Texas A&amp;M University-Central Texas</t>
  </si>
  <si>
    <t xml:space="preserve">Texas A&amp;M University-Commerce </t>
  </si>
  <si>
    <t>Texas A&amp;M University-Corpus Christi</t>
  </si>
  <si>
    <t xml:space="preserve">Texas A&amp;M University-Kingsville </t>
  </si>
  <si>
    <t>Texas A&amp;M University-San Antonio</t>
  </si>
  <si>
    <t xml:space="preserve">Texas A&amp;M University-Texarkana </t>
  </si>
  <si>
    <t>Angelo State University</t>
  </si>
  <si>
    <t>Lamar University</t>
  </si>
  <si>
    <t>Midwestern State University</t>
  </si>
  <si>
    <t>Prairie View A&amp;M University</t>
  </si>
  <si>
    <t>Sam Houston State University</t>
  </si>
  <si>
    <t>Stephen F. Austin State University</t>
  </si>
  <si>
    <t>Sul Ross State University</t>
  </si>
  <si>
    <t>Tarleton State University</t>
  </si>
  <si>
    <t>Texas Southern University</t>
  </si>
  <si>
    <t>Texas Woman's University</t>
  </si>
  <si>
    <t>West Texas A&amp;M University</t>
  </si>
  <si>
    <t>Genarl Academic Institutions Research Funds</t>
  </si>
  <si>
    <t>Health-Related Institutioins Research Funds</t>
  </si>
  <si>
    <t>The University of Texas at Rio Grande Valley</t>
  </si>
  <si>
    <t>ARP/ATP</t>
  </si>
  <si>
    <t>Total Non-formula Funding</t>
  </si>
  <si>
    <t>Total No-formula Funding</t>
  </si>
  <si>
    <t>FY 2023*</t>
  </si>
  <si>
    <t>FY 2022*</t>
  </si>
  <si>
    <t>*</t>
  </si>
  <si>
    <t>including Article IX funding of General Apropriations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</si>
</sst>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%"/>
    <numFmt numFmtId="165" formatCode="0_);\(0\)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i/>
      <sz val="10"/>
      <name val="Tahoma"/>
      <family val="2"/>
    </font>
    <font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5" fillId="0" borderId="0" xfId="0" applyFont="1" applyAlignment="1">
      <alignment vertical="center"/>
    </xf>
    <xf numFmtId="38" fontId="5" fillId="5" borderId="4" xfId="0" applyNumberFormat="1" applyFont="1" applyFill="1" applyBorder="1" applyAlignment="1">
      <alignment vertical="center"/>
    </xf>
    <xf numFmtId="38" fontId="5" fillId="5" borderId="5" xfId="0" applyNumberFormat="1" applyFont="1" applyFill="1" applyBorder="1" applyAlignment="1">
      <alignment vertical="center"/>
    </xf>
    <xf numFmtId="38" fontId="5" fillId="5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5" fillId="2" borderId="4" xfId="0" applyNumberFormat="1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4" borderId="4" xfId="0" applyNumberFormat="1" applyFont="1" applyFill="1" applyBorder="1" applyAlignment="1">
      <alignment vertical="center"/>
    </xf>
    <xf numFmtId="38" fontId="5" fillId="4" borderId="5" xfId="0" applyNumberFormat="1" applyFont="1" applyFill="1" applyBorder="1" applyAlignment="1">
      <alignment vertical="center"/>
    </xf>
    <xf numFmtId="38" fontId="5" fillId="4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38" fontId="5" fillId="3" borderId="4" xfId="0" applyNumberFormat="1" applyFont="1" applyFill="1" applyBorder="1" applyAlignment="1">
      <alignment vertical="center"/>
    </xf>
    <xf numFmtId="38" fontId="5" fillId="3" borderId="5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5" borderId="0" xfId="1" applyFont="1" applyFill="1" applyAlignment="1">
      <alignment vertical="center"/>
    </xf>
    <xf numFmtId="0" fontId="5" fillId="5" borderId="0" xfId="0" applyFont="1" applyFill="1" applyAlignment="1">
      <alignment vertical="center"/>
    </xf>
    <xf numFmtId="41" fontId="4" fillId="5" borderId="0" xfId="0" applyNumberFormat="1" applyFont="1" applyFill="1" applyBorder="1" applyAlignment="1">
      <alignment horizontal="center" vertical="center" wrapText="1"/>
    </xf>
    <xf numFmtId="41" fontId="4" fillId="5" borderId="0" xfId="0" applyNumberFormat="1" applyFont="1" applyFill="1" applyAlignment="1">
      <alignment horizontal="center" vertical="center" wrapText="1"/>
    </xf>
    <xf numFmtId="0" fontId="4" fillId="5" borderId="0" xfId="1" applyFont="1" applyFill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center" vertical="center" wrapText="1"/>
    </xf>
    <xf numFmtId="41" fontId="4" fillId="0" borderId="5" xfId="0" applyNumberFormat="1" applyFont="1" applyFill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0" xfId="0" applyNumberFormat="1" applyFont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37" fontId="4" fillId="5" borderId="4" xfId="0" applyNumberFormat="1" applyFont="1" applyFill="1" applyBorder="1" applyAlignment="1">
      <alignment vertical="center"/>
    </xf>
    <xf numFmtId="37" fontId="4" fillId="5" borderId="5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5" borderId="4" xfId="0" applyFont="1" applyFill="1" applyBorder="1" applyAlignment="1">
      <alignment horizontal="right" vertical="center"/>
    </xf>
    <xf numFmtId="0" fontId="5" fillId="0" borderId="4" xfId="1" applyFont="1" applyFill="1" applyBorder="1" applyAlignment="1">
      <alignment vertical="center"/>
    </xf>
    <xf numFmtId="37" fontId="5" fillId="0" borderId="3" xfId="0" applyNumberFormat="1" applyFont="1" applyFill="1" applyBorder="1" applyAlignment="1" applyProtection="1">
      <alignment vertical="center"/>
    </xf>
    <xf numFmtId="0" fontId="3" fillId="5" borderId="0" xfId="1" applyFont="1" applyFill="1" applyAlignment="1">
      <alignment vertical="center"/>
    </xf>
    <xf numFmtId="0" fontId="4" fillId="5" borderId="0" xfId="1" applyFont="1" applyFill="1" applyBorder="1" applyAlignment="1">
      <alignment vertical="center"/>
    </xf>
    <xf numFmtId="0" fontId="4" fillId="6" borderId="3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38" fontId="5" fillId="0" borderId="5" xfId="0" applyNumberFormat="1" applyFont="1" applyBorder="1" applyAlignment="1">
      <alignment vertical="center"/>
    </xf>
    <xf numFmtId="38" fontId="5" fillId="0" borderId="4" xfId="0" applyNumberFormat="1" applyFont="1" applyBorder="1" applyAlignment="1">
      <alignment vertical="center"/>
    </xf>
    <xf numFmtId="0" fontId="3" fillId="0" borderId="0" xfId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 wrapText="1"/>
    </xf>
    <xf numFmtId="41" fontId="5" fillId="0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37" fontId="4" fillId="4" borderId="4" xfId="0" applyNumberFormat="1" applyFont="1" applyFill="1" applyBorder="1" applyAlignment="1">
      <alignment vertical="center"/>
    </xf>
    <xf numFmtId="37" fontId="4" fillId="4" borderId="5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1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 applyProtection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38" fontId="4" fillId="3" borderId="4" xfId="0" applyNumberFormat="1" applyFont="1" applyFill="1" applyBorder="1" applyAlignment="1">
      <alignment vertical="center"/>
    </xf>
    <xf numFmtId="38" fontId="4" fillId="3" borderId="3" xfId="0" applyNumberFormat="1" applyFont="1" applyFill="1" applyBorder="1" applyAlignment="1">
      <alignment vertical="center"/>
    </xf>
    <xf numFmtId="37" fontId="4" fillId="3" borderId="3" xfId="0" applyNumberFormat="1" applyFont="1" applyFill="1" applyBorder="1" applyAlignment="1">
      <alignment vertical="center"/>
    </xf>
    <xf numFmtId="37" fontId="4" fillId="3" borderId="4" xfId="0" applyNumberFormat="1" applyFont="1" applyFill="1" applyBorder="1" applyAlignment="1">
      <alignment vertical="center"/>
    </xf>
    <xf numFmtId="37" fontId="4" fillId="3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41" fontId="4" fillId="7" borderId="4" xfId="0" applyNumberFormat="1" applyFont="1" applyFill="1" applyBorder="1" applyAlignment="1">
      <alignment horizontal="center" vertical="center" wrapText="1"/>
    </xf>
    <xf numFmtId="41" fontId="4" fillId="7" borderId="5" xfId="0" applyNumberFormat="1" applyFont="1" applyFill="1" applyBorder="1" applyAlignment="1">
      <alignment horizontal="center" vertical="center" wrapText="1"/>
    </xf>
    <xf numFmtId="41" fontId="4" fillId="7" borderId="3" xfId="0" applyNumberFormat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right" vertical="center"/>
    </xf>
    <xf numFmtId="38" fontId="4" fillId="7" borderId="4" xfId="0" applyNumberFormat="1" applyFont="1" applyFill="1" applyBorder="1" applyAlignment="1">
      <alignment vertical="center"/>
    </xf>
    <xf numFmtId="38" fontId="4" fillId="7" borderId="5" xfId="0" applyNumberFormat="1" applyFont="1" applyFill="1" applyBorder="1" applyAlignment="1">
      <alignment vertical="center"/>
    </xf>
    <xf numFmtId="38" fontId="4" fillId="7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vertical="center"/>
    </xf>
    <xf numFmtId="38" fontId="4" fillId="2" borderId="5" xfId="0" applyNumberFormat="1" applyFont="1" applyFill="1" applyBorder="1" applyAlignment="1">
      <alignment vertical="center"/>
    </xf>
    <xf numFmtId="38" fontId="4" fillId="2" borderId="4" xfId="0" applyNumberFormat="1" applyFont="1" applyFill="1" applyBorder="1" applyAlignment="1">
      <alignment vertical="center"/>
    </xf>
    <xf numFmtId="38" fontId="5" fillId="0" borderId="5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5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vertical="center"/>
    </xf>
    <xf numFmtId="41" fontId="4" fillId="0" borderId="4" xfId="0" applyNumberFormat="1" applyFont="1" applyBorder="1" applyAlignment="1">
      <alignment horizontal="center" vertical="center" wrapText="1"/>
    </xf>
    <xf numFmtId="41" fontId="4" fillId="0" borderId="5" xfId="0" applyNumberFormat="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8" fontId="5" fillId="0" borderId="7" xfId="0" applyNumberFormat="1" applyFont="1" applyBorder="1" applyAlignment="1">
      <alignment vertical="center"/>
    </xf>
    <xf numFmtId="38" fontId="5" fillId="0" borderId="8" xfId="0" applyNumberFormat="1" applyFont="1" applyBorder="1" applyAlignment="1">
      <alignment vertical="center"/>
    </xf>
    <xf numFmtId="38" fontId="5" fillId="0" borderId="9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8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>
      <alignment vertical="center"/>
    </xf>
    <xf numFmtId="37" fontId="4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5" xfId="1" applyFont="1" applyFill="1" applyBorder="1" applyAlignment="1">
      <alignment vertical="center"/>
    </xf>
    <xf numFmtId="0" fontId="4" fillId="4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3" fillId="4" borderId="0" xfId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 horizontal="center" vertical="center" wrapText="1"/>
    </xf>
    <xf numFmtId="41" fontId="4" fillId="4" borderId="0" xfId="0" applyNumberFormat="1" applyFont="1" applyFill="1" applyAlignment="1">
      <alignment horizontal="center" vertical="center" wrapText="1"/>
    </xf>
    <xf numFmtId="0" fontId="4" fillId="4" borderId="0" xfId="1" applyFont="1" applyFill="1" applyAlignment="1">
      <alignment vertical="center"/>
    </xf>
    <xf numFmtId="0" fontId="5" fillId="0" borderId="3" xfId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5" xfId="0" applyNumberFormat="1" applyFont="1" applyFill="1" applyBorder="1"/>
    <xf numFmtId="38" fontId="6" fillId="0" borderId="4" xfId="0" applyNumberFormat="1" applyFont="1" applyFill="1" applyBorder="1" applyAlignment="1">
      <alignment vertical="center"/>
    </xf>
    <xf numFmtId="37" fontId="5" fillId="0" borderId="4" xfId="0" applyNumberFormat="1" applyFont="1" applyFill="1" applyBorder="1" applyAlignment="1">
      <alignment horizontal="right" vertical="center" wrapText="1"/>
    </xf>
    <xf numFmtId="37" fontId="5" fillId="0" borderId="5" xfId="0" applyNumberFormat="1" applyFont="1" applyFill="1" applyBorder="1" applyAlignment="1">
      <alignment horizontal="right" vertical="center" wrapText="1"/>
    </xf>
    <xf numFmtId="37" fontId="4" fillId="6" borderId="7" xfId="0" applyNumberFormat="1" applyFont="1" applyFill="1" applyBorder="1" applyAlignment="1">
      <alignment vertical="center"/>
    </xf>
    <xf numFmtId="37" fontId="4" fillId="6" borderId="8" xfId="0" applyNumberFormat="1" applyFont="1" applyFill="1" applyBorder="1" applyAlignment="1">
      <alignment vertical="center"/>
    </xf>
    <xf numFmtId="37" fontId="4" fillId="6" borderId="2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38" fontId="5" fillId="0" borderId="10" xfId="0" applyNumberFormat="1" applyFont="1" applyFill="1" applyBorder="1" applyAlignment="1" applyProtection="1">
      <alignment horizontal="right" vertical="center"/>
    </xf>
    <xf numFmtId="38" fontId="5" fillId="0" borderId="3" xfId="0" applyNumberFormat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41" fontId="4" fillId="2" borderId="0" xfId="0" applyNumberFormat="1" applyFont="1" applyFill="1" applyBorder="1" applyAlignment="1">
      <alignment horizontal="center" vertical="center" wrapText="1"/>
    </xf>
    <xf numFmtId="41" fontId="4" fillId="2" borderId="0" xfId="0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3" fillId="8" borderId="0" xfId="1" applyFont="1" applyFill="1" applyAlignment="1">
      <alignment horizontal="left" vertical="center"/>
    </xf>
    <xf numFmtId="0" fontId="3" fillId="8" borderId="0" xfId="1" applyFont="1" applyFill="1" applyAlignment="1">
      <alignment vertical="center"/>
    </xf>
    <xf numFmtId="0" fontId="5" fillId="8" borderId="0" xfId="0" applyFont="1" applyFill="1" applyAlignment="1">
      <alignment vertical="center"/>
    </xf>
    <xf numFmtId="41" fontId="4" fillId="8" borderId="0" xfId="0" applyNumberFormat="1" applyFont="1" applyFill="1" applyBorder="1" applyAlignment="1">
      <alignment horizontal="center" vertical="center" wrapText="1"/>
    </xf>
    <xf numFmtId="41" fontId="4" fillId="8" borderId="0" xfId="0" applyNumberFormat="1" applyFont="1" applyFill="1" applyAlignment="1">
      <alignment horizontal="center" vertical="center" wrapText="1"/>
    </xf>
    <xf numFmtId="0" fontId="4" fillId="8" borderId="0" xfId="1" applyFont="1" applyFill="1" applyAlignment="1">
      <alignment horizontal="center" vertical="center"/>
    </xf>
    <xf numFmtId="0" fontId="4" fillId="8" borderId="4" xfId="0" applyFont="1" applyFill="1" applyBorder="1" applyAlignment="1">
      <alignment horizontal="right" vertical="center"/>
    </xf>
    <xf numFmtId="38" fontId="5" fillId="6" borderId="4" xfId="0" applyNumberFormat="1" applyFont="1" applyFill="1" applyBorder="1" applyAlignment="1">
      <alignment vertical="center"/>
    </xf>
    <xf numFmtId="38" fontId="5" fillId="6" borderId="3" xfId="0" applyNumberFormat="1" applyFont="1" applyFill="1" applyBorder="1" applyAlignment="1">
      <alignment vertical="center"/>
    </xf>
    <xf numFmtId="38" fontId="5" fillId="6" borderId="5" xfId="0" applyNumberFormat="1" applyFont="1" applyFill="1" applyBorder="1" applyAlignment="1">
      <alignment vertical="center"/>
    </xf>
    <xf numFmtId="38" fontId="5" fillId="3" borderId="4" xfId="0" applyNumberFormat="1" applyFont="1" applyFill="1" applyBorder="1" applyAlignment="1">
      <alignment horizontal="right" vertical="center"/>
    </xf>
    <xf numFmtId="38" fontId="4" fillId="5" borderId="4" xfId="0" applyNumberFormat="1" applyFont="1" applyFill="1" applyBorder="1" applyAlignment="1">
      <alignment vertical="center"/>
    </xf>
    <xf numFmtId="38" fontId="4" fillId="5" borderId="5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</xf>
    <xf numFmtId="38" fontId="4" fillId="5" borderId="3" xfId="0" applyNumberFormat="1" applyFont="1" applyFill="1" applyBorder="1" applyAlignment="1">
      <alignment vertical="center"/>
    </xf>
    <xf numFmtId="38" fontId="5" fillId="0" borderId="5" xfId="1" applyNumberFormat="1" applyFont="1" applyFill="1" applyBorder="1" applyAlignment="1">
      <alignment vertical="center"/>
    </xf>
    <xf numFmtId="38" fontId="4" fillId="5" borderId="5" xfId="0" applyNumberFormat="1" applyFont="1" applyFill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center" vertical="center" wrapText="1"/>
    </xf>
    <xf numFmtId="38" fontId="4" fillId="0" borderId="4" xfId="0" applyNumberFormat="1" applyFont="1" applyFill="1" applyBorder="1" applyAlignment="1">
      <alignment horizontal="center" vertical="center" wrapText="1"/>
    </xf>
    <xf numFmtId="38" fontId="4" fillId="0" borderId="5" xfId="0" applyNumberFormat="1" applyFont="1" applyFill="1" applyBorder="1" applyAlignment="1">
      <alignment horizontal="center" vertical="center" wrapText="1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5" xfId="1" applyNumberFormat="1" applyFont="1" applyFill="1" applyBorder="1" applyAlignment="1">
      <alignment horizontal="center" vertical="center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7" xfId="0" applyNumberFormat="1" applyFont="1" applyFill="1" applyBorder="1" applyAlignment="1" applyProtection="1">
      <alignment horizontal="right" vertical="center"/>
    </xf>
    <xf numFmtId="38" fontId="5" fillId="0" borderId="8" xfId="0" applyNumberFormat="1" applyFont="1" applyFill="1" applyBorder="1" applyAlignment="1" applyProtection="1">
      <alignment horizontal="right" vertical="center"/>
    </xf>
    <xf numFmtId="38" fontId="4" fillId="6" borderId="4" xfId="0" applyNumberFormat="1" applyFont="1" applyFill="1" applyBorder="1" applyAlignment="1">
      <alignment vertical="center"/>
    </xf>
    <xf numFmtId="38" fontId="4" fillId="6" borderId="5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4" fillId="4" borderId="4" xfId="0" applyNumberFormat="1" applyFont="1" applyFill="1" applyBorder="1" applyAlignment="1">
      <alignment horizontal="right" vertical="center"/>
    </xf>
    <xf numFmtId="38" fontId="4" fillId="4" borderId="5" xfId="0" applyNumberFormat="1" applyFont="1" applyFill="1" applyBorder="1" applyAlignment="1">
      <alignment horizontal="right" vertical="center"/>
    </xf>
    <xf numFmtId="38" fontId="4" fillId="4" borderId="7" xfId="0" applyNumberFormat="1" applyFont="1" applyFill="1" applyBorder="1" applyAlignment="1">
      <alignment vertical="center"/>
    </xf>
    <xf numFmtId="38" fontId="4" fillId="4" borderId="4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horizontal="right" vertical="center" wrapText="1"/>
    </xf>
    <xf numFmtId="38" fontId="5" fillId="0" borderId="5" xfId="0" applyNumberFormat="1" applyFont="1" applyFill="1" applyBorder="1" applyAlignment="1">
      <alignment horizontal="right" vertical="center" wrapText="1"/>
    </xf>
    <xf numFmtId="38" fontId="5" fillId="0" borderId="4" xfId="1" applyNumberFormat="1" applyFont="1" applyFill="1" applyBorder="1" applyAlignment="1">
      <alignment horizontal="right" vertical="center"/>
    </xf>
    <xf numFmtId="38" fontId="5" fillId="0" borderId="5" xfId="1" applyNumberFormat="1" applyFont="1" applyFill="1" applyBorder="1" applyAlignment="1">
      <alignment horizontal="right" vertical="center"/>
    </xf>
    <xf numFmtId="38" fontId="4" fillId="4" borderId="5" xfId="0" applyNumberFormat="1" applyFont="1" applyFill="1" applyBorder="1" applyAlignment="1">
      <alignment vertical="center"/>
    </xf>
    <xf numFmtId="38" fontId="4" fillId="3" borderId="5" xfId="0" applyNumberFormat="1" applyFont="1" applyFill="1" applyBorder="1" applyAlignment="1">
      <alignment horizontal="right" vertical="center"/>
    </xf>
    <xf numFmtId="38" fontId="4" fillId="3" borderId="5" xfId="0" applyNumberFormat="1" applyFont="1" applyFill="1" applyBorder="1" applyAlignment="1">
      <alignment vertical="center"/>
    </xf>
    <xf numFmtId="38" fontId="0" fillId="0" borderId="4" xfId="0" applyNumberFormat="1" applyFont="1" applyBorder="1" applyAlignment="1">
      <alignment vertical="center"/>
    </xf>
    <xf numFmtId="38" fontId="0" fillId="0" borderId="5" xfId="0" applyNumberFormat="1" applyFont="1" applyBorder="1" applyAlignment="1">
      <alignment vertical="center"/>
    </xf>
    <xf numFmtId="38" fontId="5" fillId="0" borderId="4" xfId="1" applyNumberFormat="1" applyFont="1" applyFill="1" applyBorder="1" applyAlignment="1">
      <alignment vertical="center"/>
    </xf>
    <xf numFmtId="38" fontId="4" fillId="5" borderId="4" xfId="0" applyNumberFormat="1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38" fontId="5" fillId="0" borderId="3" xfId="0" applyNumberFormat="1" applyFont="1" applyFill="1" applyBorder="1" applyAlignment="1">
      <alignment horizontal="right" vertical="center"/>
    </xf>
    <xf numFmtId="38" fontId="4" fillId="8" borderId="4" xfId="0" applyNumberFormat="1" applyFont="1" applyFill="1" applyBorder="1" applyAlignment="1">
      <alignment vertical="center"/>
    </xf>
    <xf numFmtId="38" fontId="4" fillId="8" borderId="5" xfId="0" applyNumberFormat="1" applyFont="1" applyFill="1" applyBorder="1" applyAlignment="1">
      <alignment vertical="center"/>
    </xf>
    <xf numFmtId="0" fontId="5" fillId="8" borderId="4" xfId="0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vertical="center"/>
    </xf>
    <xf numFmtId="38" fontId="5" fillId="8" borderId="5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left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/>
    </xf>
    <xf numFmtId="38" fontId="5" fillId="0" borderId="5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 vertical="center"/>
    </xf>
    <xf numFmtId="38" fontId="5" fillId="0" borderId="0" xfId="0" applyNumberFormat="1" applyFont="1" applyFill="1"/>
    <xf numFmtId="0" fontId="5" fillId="6" borderId="4" xfId="0" applyFont="1" applyFill="1" applyBorder="1" applyAlignment="1">
      <alignment horizontal="right" vertical="center"/>
    </xf>
    <xf numFmtId="38" fontId="0" fillId="0" borderId="4" xfId="0" applyNumberFormat="1" applyFont="1" applyBorder="1"/>
    <xf numFmtId="38" fontId="0" fillId="0" borderId="5" xfId="0" applyNumberFormat="1" applyFont="1" applyBorder="1"/>
    <xf numFmtId="38" fontId="5" fillId="0" borderId="7" xfId="1" applyNumberFormat="1" applyFont="1" applyFill="1" applyBorder="1" applyAlignment="1">
      <alignment vertical="center"/>
    </xf>
    <xf numFmtId="38" fontId="5" fillId="0" borderId="8" xfId="1" applyNumberFormat="1" applyFont="1" applyFill="1" applyBorder="1" applyAlignment="1">
      <alignment vertical="center"/>
    </xf>
  </cellXfs>
  <cellStyles count="2">
    <cellStyle name="Normal" xfId="0" builtinId="0"/>
    <cellStyle name="Normal_MOF5-30univ0809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0"/>
  <sheetViews>
    <sheetView showGridLines="0" tabSelected="1" zoomScale="80" zoomScaleNormal="8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F16" sqref="F16"/>
    </sheetView>
  </sheetViews>
  <sheetFormatPr defaultRowHeight="12.75" x14ac:dyDescent="0.2"/>
  <cols>
    <col min="1" max="1" width="40.140625" style="1" customWidth="1"/>
    <col min="2" max="4" width="16.85546875" style="1" customWidth="1"/>
    <col min="5" max="5" width="16" style="1" customWidth="1"/>
    <col min="6" max="19" width="14.5703125" style="1" bestFit="1" customWidth="1"/>
    <col min="20" max="16384" width="9.140625" style="1"/>
  </cols>
  <sheetData>
    <row r="1" spans="1:20" ht="30" x14ac:dyDescent="0.2">
      <c r="A1" s="72" t="s">
        <v>28</v>
      </c>
      <c r="B1" s="73" t="s">
        <v>58</v>
      </c>
      <c r="C1" s="74" t="s">
        <v>59</v>
      </c>
      <c r="D1" s="73" t="s">
        <v>43</v>
      </c>
      <c r="E1" s="74" t="s">
        <v>42</v>
      </c>
      <c r="F1" s="73" t="s">
        <v>13</v>
      </c>
      <c r="G1" s="74" t="s">
        <v>12</v>
      </c>
      <c r="H1" s="75" t="s">
        <v>11</v>
      </c>
      <c r="I1" s="75" t="s">
        <v>10</v>
      </c>
      <c r="J1" s="73" t="s">
        <v>9</v>
      </c>
      <c r="K1" s="74" t="s">
        <v>8</v>
      </c>
      <c r="L1" s="75" t="s">
        <v>7</v>
      </c>
      <c r="M1" s="75" t="s">
        <v>6</v>
      </c>
      <c r="N1" s="76" t="s">
        <v>5</v>
      </c>
      <c r="O1" s="77" t="s">
        <v>4</v>
      </c>
      <c r="P1" s="75" t="s">
        <v>3</v>
      </c>
      <c r="Q1" s="75" t="s">
        <v>2</v>
      </c>
      <c r="R1" s="76" t="s">
        <v>1</v>
      </c>
      <c r="S1" s="77" t="s">
        <v>0</v>
      </c>
    </row>
    <row r="2" spans="1:20" x14ac:dyDescent="0.2">
      <c r="A2" s="176" t="s">
        <v>110</v>
      </c>
      <c r="B2" s="2">
        <f t="shared" ref="B2:S2" si="0">B14+B26+B58+B70+B90+B78</f>
        <v>180900344</v>
      </c>
      <c r="C2" s="3">
        <f t="shared" si="0"/>
        <v>180900344</v>
      </c>
      <c r="D2" s="2">
        <f t="shared" si="0"/>
        <v>182206351.16</v>
      </c>
      <c r="E2" s="3">
        <f t="shared" si="0"/>
        <v>181184344.97999999</v>
      </c>
      <c r="F2" s="2">
        <f t="shared" si="0"/>
        <v>162707502.09999999</v>
      </c>
      <c r="G2" s="3">
        <f t="shared" si="0"/>
        <v>161979422.52000001</v>
      </c>
      <c r="H2" s="4">
        <f t="shared" si="0"/>
        <v>185384197.53999999</v>
      </c>
      <c r="I2" s="3">
        <f t="shared" si="0"/>
        <v>264923015.22</v>
      </c>
      <c r="J2" s="2">
        <f t="shared" si="0"/>
        <v>152236218.46000001</v>
      </c>
      <c r="K2" s="3">
        <f t="shared" si="0"/>
        <v>151605365</v>
      </c>
      <c r="L2" s="2">
        <f t="shared" si="0"/>
        <v>148511480.37937498</v>
      </c>
      <c r="M2" s="3">
        <f t="shared" si="0"/>
        <v>112959445.95937499</v>
      </c>
      <c r="N2" s="2">
        <f t="shared" si="0"/>
        <v>126035221</v>
      </c>
      <c r="O2" s="3">
        <f t="shared" si="0"/>
        <v>128535221</v>
      </c>
      <c r="P2" s="2">
        <f t="shared" si="0"/>
        <v>87035219</v>
      </c>
      <c r="Q2" s="3">
        <f t="shared" si="0"/>
        <v>87035224</v>
      </c>
      <c r="R2" s="2">
        <f t="shared" si="0"/>
        <v>21384746</v>
      </c>
      <c r="S2" s="3">
        <f t="shared" si="0"/>
        <v>22506116</v>
      </c>
    </row>
    <row r="3" spans="1:20" s="5" customFormat="1" x14ac:dyDescent="0.2">
      <c r="A3" s="193" t="s">
        <v>111</v>
      </c>
      <c r="B3" s="139">
        <f>B107+B117</f>
        <v>155338173</v>
      </c>
      <c r="C3" s="140">
        <f>C107+C117</f>
        <v>155338173</v>
      </c>
      <c r="D3" s="139">
        <f>D107+D117</f>
        <v>125159742</v>
      </c>
      <c r="E3" s="140">
        <f>E107+E117</f>
        <v>125159742</v>
      </c>
      <c r="F3" s="139">
        <f>F107</f>
        <v>40314189</v>
      </c>
      <c r="G3" s="140">
        <f t="shared" ref="G3:S3" si="1">G107</f>
        <v>40314189</v>
      </c>
      <c r="H3" s="139">
        <f t="shared" si="1"/>
        <v>37281147</v>
      </c>
      <c r="I3" s="141">
        <f t="shared" si="1"/>
        <v>37281147</v>
      </c>
      <c r="J3" s="139">
        <f t="shared" si="1"/>
        <v>34341671</v>
      </c>
      <c r="K3" s="140">
        <f t="shared" si="1"/>
        <v>34341671</v>
      </c>
      <c r="L3" s="139">
        <f t="shared" si="1"/>
        <v>29800032</v>
      </c>
      <c r="M3" s="141">
        <f t="shared" si="1"/>
        <v>29800032</v>
      </c>
      <c r="N3" s="139">
        <f t="shared" si="1"/>
        <v>35617717</v>
      </c>
      <c r="O3" s="140">
        <f t="shared" si="1"/>
        <v>35617717</v>
      </c>
      <c r="P3" s="139">
        <f t="shared" si="1"/>
        <v>33283633</v>
      </c>
      <c r="Q3" s="141">
        <f t="shared" si="1"/>
        <v>33283633</v>
      </c>
      <c r="R3" s="139">
        <f t="shared" si="1"/>
        <v>32471246</v>
      </c>
      <c r="S3" s="141">
        <f t="shared" si="1"/>
        <v>32471246</v>
      </c>
    </row>
    <row r="4" spans="1:20" s="5" customFormat="1" x14ac:dyDescent="0.2">
      <c r="A4" s="191" t="s">
        <v>77</v>
      </c>
      <c r="B4" s="6">
        <f>B124</f>
        <v>68345249</v>
      </c>
      <c r="C4" s="7">
        <f t="shared" ref="C4:S4" si="2">C124</f>
        <v>68345249</v>
      </c>
      <c r="D4" s="6">
        <f t="shared" si="2"/>
        <v>59366388</v>
      </c>
      <c r="E4" s="7">
        <f t="shared" si="2"/>
        <v>59366406</v>
      </c>
      <c r="F4" s="6">
        <f t="shared" si="2"/>
        <v>61414698</v>
      </c>
      <c r="G4" s="7">
        <f t="shared" si="2"/>
        <v>62724641</v>
      </c>
      <c r="H4" s="8">
        <f t="shared" si="2"/>
        <v>74208162</v>
      </c>
      <c r="I4" s="7">
        <f t="shared" si="2"/>
        <v>77585270</v>
      </c>
      <c r="J4" s="6">
        <f t="shared" si="2"/>
        <v>70834033</v>
      </c>
      <c r="K4" s="7">
        <f t="shared" si="2"/>
        <v>70834033</v>
      </c>
      <c r="L4" s="6">
        <f t="shared" si="2"/>
        <v>69838016.120625019</v>
      </c>
      <c r="M4" s="7">
        <f t="shared" si="2"/>
        <v>75619813.120625019</v>
      </c>
      <c r="N4" s="6">
        <f t="shared" si="2"/>
        <v>64974110</v>
      </c>
      <c r="O4" s="7">
        <f t="shared" si="2"/>
        <v>93753841</v>
      </c>
      <c r="P4" s="6">
        <f t="shared" si="2"/>
        <v>24101836</v>
      </c>
      <c r="Q4" s="7">
        <f t="shared" si="2"/>
        <v>53100959</v>
      </c>
      <c r="R4" s="6">
        <f t="shared" si="2"/>
        <v>32274112</v>
      </c>
      <c r="S4" s="7">
        <f t="shared" si="2"/>
        <v>31659828</v>
      </c>
    </row>
    <row r="5" spans="1:20" s="5" customFormat="1" x14ac:dyDescent="0.2">
      <c r="A5" s="184" t="s">
        <v>78</v>
      </c>
      <c r="B5" s="185">
        <f>B131</f>
        <v>243116490</v>
      </c>
      <c r="C5" s="186">
        <f t="shared" ref="C5:S5" si="3">C131</f>
        <v>243116490</v>
      </c>
      <c r="D5" s="185">
        <f t="shared" si="3"/>
        <v>218606613</v>
      </c>
      <c r="E5" s="186">
        <f t="shared" si="3"/>
        <v>217852636</v>
      </c>
      <c r="F5" s="185">
        <f t="shared" si="3"/>
        <v>216605175</v>
      </c>
      <c r="G5" s="186">
        <f t="shared" si="3"/>
        <v>214928693</v>
      </c>
      <c r="H5" s="185">
        <f t="shared" si="3"/>
        <v>249319115</v>
      </c>
      <c r="I5" s="186">
        <f t="shared" si="3"/>
        <v>249319115</v>
      </c>
      <c r="J5" s="185">
        <f t="shared" si="3"/>
        <v>199433559</v>
      </c>
      <c r="K5" s="186">
        <f t="shared" si="3"/>
        <v>198789326</v>
      </c>
      <c r="L5" s="185">
        <f t="shared" si="3"/>
        <v>209245357</v>
      </c>
      <c r="M5" s="186">
        <f t="shared" si="3"/>
        <v>208286542</v>
      </c>
      <c r="N5" s="185">
        <f t="shared" si="3"/>
        <v>177176849</v>
      </c>
      <c r="O5" s="186">
        <f t="shared" si="3"/>
        <v>177176849</v>
      </c>
      <c r="P5" s="185">
        <f t="shared" si="3"/>
        <v>163261142</v>
      </c>
      <c r="Q5" s="186">
        <f t="shared" si="3"/>
        <v>168117742</v>
      </c>
      <c r="R5" s="185">
        <f t="shared" si="3"/>
        <v>147757950</v>
      </c>
      <c r="S5" s="186">
        <f t="shared" si="3"/>
        <v>147432562</v>
      </c>
    </row>
    <row r="6" spans="1:20" s="5" customFormat="1" x14ac:dyDescent="0.2">
      <c r="A6" s="177" t="s">
        <v>14</v>
      </c>
      <c r="B6" s="9">
        <f t="shared" ref="B6:S6" si="4">B149+B154</f>
        <v>3705000</v>
      </c>
      <c r="C6" s="10">
        <f t="shared" si="4"/>
        <v>3705000</v>
      </c>
      <c r="D6" s="9">
        <f t="shared" si="4"/>
        <v>0</v>
      </c>
      <c r="E6" s="10">
        <f t="shared" si="4"/>
        <v>7938822</v>
      </c>
      <c r="F6" s="9">
        <f t="shared" si="4"/>
        <v>1772580</v>
      </c>
      <c r="G6" s="10">
        <f t="shared" si="4"/>
        <v>6143572</v>
      </c>
      <c r="H6" s="11">
        <f t="shared" si="4"/>
        <v>2249995</v>
      </c>
      <c r="I6" s="10">
        <f t="shared" si="4"/>
        <v>5300943</v>
      </c>
      <c r="J6" s="9">
        <f t="shared" si="4"/>
        <v>500000</v>
      </c>
      <c r="K6" s="10">
        <f t="shared" si="4"/>
        <v>500000</v>
      </c>
      <c r="L6" s="9">
        <f t="shared" si="4"/>
        <v>500000</v>
      </c>
      <c r="M6" s="10">
        <f t="shared" si="4"/>
        <v>500000</v>
      </c>
      <c r="N6" s="9">
        <f t="shared" si="4"/>
        <v>8361570.5</v>
      </c>
      <c r="O6" s="10">
        <f t="shared" si="4"/>
        <v>8361570.5</v>
      </c>
      <c r="P6" s="9">
        <f t="shared" si="4"/>
        <v>8349461</v>
      </c>
      <c r="Q6" s="10">
        <f t="shared" si="4"/>
        <v>8349461</v>
      </c>
      <c r="R6" s="9">
        <f t="shared" si="4"/>
        <v>4190922</v>
      </c>
      <c r="S6" s="10">
        <f t="shared" si="4"/>
        <v>4190922</v>
      </c>
    </row>
    <row r="7" spans="1:20" s="5" customFormat="1" x14ac:dyDescent="0.2">
      <c r="A7" s="12" t="s">
        <v>26</v>
      </c>
      <c r="B7" s="142"/>
      <c r="C7" s="14">
        <f>C163+C168</f>
        <v>39969000</v>
      </c>
      <c r="D7" s="13"/>
      <c r="E7" s="14">
        <f>E163+E168</f>
        <v>7965000</v>
      </c>
      <c r="F7" s="13"/>
      <c r="G7" s="14">
        <f>G163+G168</f>
        <v>15261666.5</v>
      </c>
      <c r="H7" s="13"/>
      <c r="I7" s="14">
        <f>I163+I168</f>
        <v>39012550</v>
      </c>
      <c r="J7" s="13">
        <f>J163+J168</f>
        <v>28500000</v>
      </c>
      <c r="K7" s="14">
        <f>K163+K168</f>
        <v>28500000</v>
      </c>
      <c r="L7" s="13">
        <f t="shared" ref="L7:S7" si="5">L163+L168</f>
        <v>70500000</v>
      </c>
      <c r="M7" s="14">
        <f t="shared" si="5"/>
        <v>70500000</v>
      </c>
      <c r="N7" s="13">
        <f t="shared" si="5"/>
        <v>101500000</v>
      </c>
      <c r="O7" s="14">
        <f t="shared" si="5"/>
        <v>101500000</v>
      </c>
      <c r="P7" s="13">
        <f t="shared" si="5"/>
        <v>58500000</v>
      </c>
      <c r="Q7" s="14">
        <f t="shared" si="5"/>
        <v>58500000</v>
      </c>
      <c r="R7" s="13">
        <f t="shared" si="5"/>
        <v>100000000</v>
      </c>
      <c r="S7" s="14">
        <f t="shared" si="5"/>
        <v>100000000</v>
      </c>
    </row>
    <row r="8" spans="1:20" s="5" customFormat="1" x14ac:dyDescent="0.2">
      <c r="A8" s="78" t="s">
        <v>29</v>
      </c>
      <c r="B8" s="79">
        <f>SUM(B2:B7)</f>
        <v>651405256</v>
      </c>
      <c r="C8" s="80">
        <f>SUM(C2:C7)</f>
        <v>691374256</v>
      </c>
      <c r="D8" s="79">
        <f>SUM(D2:D7)</f>
        <v>585339094.15999997</v>
      </c>
      <c r="E8" s="80">
        <f t="shared" ref="E8:S8" si="6">SUM(E2:E7)</f>
        <v>599466950.98000002</v>
      </c>
      <c r="F8" s="79">
        <f t="shared" si="6"/>
        <v>482814144.10000002</v>
      </c>
      <c r="G8" s="80">
        <f t="shared" si="6"/>
        <v>501352184.01999998</v>
      </c>
      <c r="H8" s="81">
        <f t="shared" si="6"/>
        <v>548442616.53999996</v>
      </c>
      <c r="I8" s="80">
        <f>SUM(I2:I7)</f>
        <v>673422040.22000003</v>
      </c>
      <c r="J8" s="81">
        <f t="shared" si="6"/>
        <v>485845481.46000004</v>
      </c>
      <c r="K8" s="80">
        <f t="shared" si="6"/>
        <v>484570395</v>
      </c>
      <c r="L8" s="81">
        <f t="shared" si="6"/>
        <v>528394885.5</v>
      </c>
      <c r="M8" s="80">
        <f t="shared" si="6"/>
        <v>497665833.08000004</v>
      </c>
      <c r="N8" s="81">
        <f t="shared" si="6"/>
        <v>513665467.5</v>
      </c>
      <c r="O8" s="80">
        <f t="shared" si="6"/>
        <v>544945198.5</v>
      </c>
      <c r="P8" s="81">
        <f t="shared" si="6"/>
        <v>374531291</v>
      </c>
      <c r="Q8" s="80">
        <f>SUM(Q2:Q7)</f>
        <v>408387019</v>
      </c>
      <c r="R8" s="81">
        <f t="shared" si="6"/>
        <v>338078976</v>
      </c>
      <c r="S8" s="80">
        <f t="shared" si="6"/>
        <v>338260674</v>
      </c>
    </row>
    <row r="9" spans="1:20" s="5" customFormat="1" ht="15.75" customHeight="1" x14ac:dyDescent="0.2">
      <c r="A9" s="1"/>
      <c r="B9" s="1"/>
      <c r="C9" s="1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"/>
    </row>
    <row r="10" spans="1:20" x14ac:dyDescent="0.2">
      <c r="A10" s="16" t="s">
        <v>47</v>
      </c>
      <c r="B10" s="16"/>
      <c r="C10" s="16"/>
      <c r="D10" s="17"/>
      <c r="E10" s="17"/>
      <c r="F10" s="17"/>
      <c r="G10" s="17"/>
      <c r="H10" s="18"/>
      <c r="I10" s="19"/>
      <c r="J10" s="19"/>
      <c r="K10" s="19"/>
      <c r="L10" s="19"/>
      <c r="M10" s="19"/>
      <c r="N10" s="20"/>
      <c r="O10" s="20"/>
      <c r="P10" s="19"/>
      <c r="Q10" s="19"/>
      <c r="R10" s="20"/>
      <c r="S10" s="20"/>
    </row>
    <row r="11" spans="1:20" x14ac:dyDescent="0.2">
      <c r="A11" s="21"/>
      <c r="B11" s="22" t="s">
        <v>58</v>
      </c>
      <c r="C11" s="24" t="s">
        <v>59</v>
      </c>
      <c r="D11" s="22" t="s">
        <v>43</v>
      </c>
      <c r="E11" s="23" t="s">
        <v>42</v>
      </c>
      <c r="F11" s="24" t="s">
        <v>13</v>
      </c>
      <c r="G11" s="23" t="s">
        <v>12</v>
      </c>
      <c r="H11" s="22" t="s">
        <v>11</v>
      </c>
      <c r="I11" s="23" t="s">
        <v>10</v>
      </c>
      <c r="J11" s="22" t="s">
        <v>9</v>
      </c>
      <c r="K11" s="23" t="s">
        <v>8</v>
      </c>
      <c r="L11" s="22" t="s">
        <v>7</v>
      </c>
      <c r="M11" s="23" t="s">
        <v>6</v>
      </c>
      <c r="N11" s="25" t="s">
        <v>5</v>
      </c>
      <c r="O11" s="26" t="s">
        <v>4</v>
      </c>
      <c r="P11" s="22" t="s">
        <v>3</v>
      </c>
      <c r="Q11" s="23" t="s">
        <v>2</v>
      </c>
      <c r="R11" s="25" t="s">
        <v>1</v>
      </c>
      <c r="S11" s="26" t="s">
        <v>0</v>
      </c>
    </row>
    <row r="12" spans="1:20" x14ac:dyDescent="0.2">
      <c r="A12" s="123" t="s">
        <v>70</v>
      </c>
      <c r="B12" s="46">
        <v>40322475</v>
      </c>
      <c r="C12" s="45">
        <v>40322475</v>
      </c>
      <c r="D12" s="61">
        <v>41325026</v>
      </c>
      <c r="E12" s="86">
        <v>41325026</v>
      </c>
      <c r="F12" s="61">
        <v>35105168</v>
      </c>
      <c r="G12" s="86">
        <v>35105168</v>
      </c>
      <c r="H12" s="61">
        <v>37428598</v>
      </c>
      <c r="I12" s="86">
        <v>41734578</v>
      </c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9"/>
    </row>
    <row r="13" spans="1:20" x14ac:dyDescent="0.2">
      <c r="A13" s="123" t="s">
        <v>69</v>
      </c>
      <c r="B13" s="46">
        <v>33215421</v>
      </c>
      <c r="C13" s="45">
        <v>33215421</v>
      </c>
      <c r="D13" s="61">
        <v>32212871</v>
      </c>
      <c r="E13" s="86">
        <v>32212871</v>
      </c>
      <c r="F13" s="61">
        <v>27478939</v>
      </c>
      <c r="G13" s="86">
        <v>27478939</v>
      </c>
      <c r="H13" s="61">
        <v>32109299</v>
      </c>
      <c r="I13" s="86">
        <v>35803319</v>
      </c>
      <c r="J13" s="27"/>
      <c r="K13" s="28"/>
      <c r="L13" s="27"/>
      <c r="M13" s="28"/>
      <c r="N13" s="27"/>
      <c r="O13" s="28"/>
      <c r="P13" s="27"/>
      <c r="Q13" s="28"/>
      <c r="R13" s="27"/>
      <c r="S13" s="28"/>
    </row>
    <row r="14" spans="1:20" x14ac:dyDescent="0.2">
      <c r="A14" s="30" t="s">
        <v>16</v>
      </c>
      <c r="B14" s="143">
        <f t="shared" ref="B14:I14" si="7">SUM(B12:B13)</f>
        <v>73537896</v>
      </c>
      <c r="C14" s="144">
        <f t="shared" si="7"/>
        <v>73537896</v>
      </c>
      <c r="D14" s="143">
        <f t="shared" si="7"/>
        <v>73537897</v>
      </c>
      <c r="E14" s="144">
        <f t="shared" si="7"/>
        <v>73537897</v>
      </c>
      <c r="F14" s="143">
        <f t="shared" si="7"/>
        <v>62584107</v>
      </c>
      <c r="G14" s="144">
        <f t="shared" si="7"/>
        <v>62584107</v>
      </c>
      <c r="H14" s="143">
        <f t="shared" si="7"/>
        <v>69537897</v>
      </c>
      <c r="I14" s="144">
        <f t="shared" si="7"/>
        <v>77537897</v>
      </c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29"/>
    </row>
    <row r="15" spans="1:20" s="5" customForma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3"/>
      <c r="Q15" s="1"/>
      <c r="R15" s="1"/>
      <c r="S15" s="1"/>
    </row>
    <row r="16" spans="1:20" x14ac:dyDescent="0.2">
      <c r="A16" s="16" t="s">
        <v>48</v>
      </c>
      <c r="B16" s="16"/>
      <c r="C16" s="16"/>
      <c r="D16" s="18"/>
      <c r="E16" s="19"/>
      <c r="F16" s="18"/>
      <c r="G16" s="19"/>
      <c r="H16" s="18"/>
      <c r="I16" s="19"/>
      <c r="J16" s="19"/>
      <c r="K16" s="19"/>
      <c r="L16" s="19"/>
      <c r="M16" s="19"/>
      <c r="N16" s="20"/>
      <c r="O16" s="20"/>
      <c r="P16" s="19"/>
      <c r="Q16" s="19"/>
      <c r="R16" s="20"/>
      <c r="S16" s="20"/>
    </row>
    <row r="17" spans="1:20" x14ac:dyDescent="0.2">
      <c r="A17" s="21"/>
      <c r="B17" s="22" t="s">
        <v>58</v>
      </c>
      <c r="C17" s="24" t="s">
        <v>59</v>
      </c>
      <c r="D17" s="22" t="s">
        <v>43</v>
      </c>
      <c r="E17" s="24" t="s">
        <v>42</v>
      </c>
      <c r="F17" s="22" t="s">
        <v>13</v>
      </c>
      <c r="G17" s="23" t="s">
        <v>12</v>
      </c>
      <c r="H17" s="22" t="s">
        <v>11</v>
      </c>
      <c r="I17" s="23" t="s">
        <v>10</v>
      </c>
      <c r="J17" s="22" t="s">
        <v>9</v>
      </c>
      <c r="K17" s="23" t="s">
        <v>8</v>
      </c>
      <c r="L17" s="22" t="s">
        <v>7</v>
      </c>
      <c r="M17" s="23" t="s">
        <v>6</v>
      </c>
      <c r="N17" s="25" t="s">
        <v>5</v>
      </c>
      <c r="O17" s="26" t="s">
        <v>4</v>
      </c>
      <c r="P17" s="22" t="s">
        <v>3</v>
      </c>
      <c r="Q17" s="23" t="s">
        <v>2</v>
      </c>
      <c r="R17" s="25" t="s">
        <v>1</v>
      </c>
      <c r="S17" s="26" t="s">
        <v>0</v>
      </c>
    </row>
    <row r="18" spans="1:20" x14ac:dyDescent="0.2">
      <c r="A18" s="123" t="s">
        <v>68</v>
      </c>
      <c r="B18" s="172">
        <v>4579081</v>
      </c>
      <c r="C18" s="173">
        <v>4579081</v>
      </c>
      <c r="D18" s="61">
        <v>5028961</v>
      </c>
      <c r="E18" s="86">
        <v>5028961</v>
      </c>
      <c r="F18" s="61">
        <v>4107123</v>
      </c>
      <c r="G18" s="86">
        <v>4107123</v>
      </c>
      <c r="H18" s="61">
        <v>3971281</v>
      </c>
      <c r="I18" s="86">
        <v>3971281</v>
      </c>
      <c r="J18" s="61">
        <v>2041615</v>
      </c>
      <c r="K18" s="86">
        <v>2041615</v>
      </c>
      <c r="L18" s="61">
        <v>1560582</v>
      </c>
      <c r="M18" s="86">
        <v>1560582</v>
      </c>
      <c r="N18" s="61">
        <v>1352702</v>
      </c>
      <c r="O18" s="86">
        <v>1352702</v>
      </c>
      <c r="P18" s="61">
        <v>948772</v>
      </c>
      <c r="Q18" s="86">
        <v>948772</v>
      </c>
      <c r="R18" s="61">
        <v>656855</v>
      </c>
      <c r="S18" s="86">
        <v>656855</v>
      </c>
      <c r="T18" s="29"/>
    </row>
    <row r="19" spans="1:20" x14ac:dyDescent="0.2">
      <c r="A19" s="123" t="s">
        <v>66</v>
      </c>
      <c r="B19" s="172">
        <v>10161478</v>
      </c>
      <c r="C19" s="173">
        <v>10161478</v>
      </c>
      <c r="D19" s="61">
        <v>11608277</v>
      </c>
      <c r="E19" s="86">
        <v>11608277</v>
      </c>
      <c r="F19" s="61">
        <v>10622253</v>
      </c>
      <c r="G19" s="86">
        <v>10622253</v>
      </c>
      <c r="H19" s="61">
        <v>11339575</v>
      </c>
      <c r="I19" s="86">
        <v>11339575</v>
      </c>
      <c r="J19" s="61">
        <v>5098396</v>
      </c>
      <c r="K19" s="86">
        <v>5098396</v>
      </c>
      <c r="L19" s="61">
        <v>4163801</v>
      </c>
      <c r="M19" s="86">
        <v>4163801</v>
      </c>
      <c r="N19" s="61">
        <v>4868296</v>
      </c>
      <c r="O19" s="86">
        <v>4868296</v>
      </c>
      <c r="P19" s="61">
        <v>5479373</v>
      </c>
      <c r="Q19" s="86">
        <v>5479373</v>
      </c>
      <c r="R19" s="61">
        <v>2998969</v>
      </c>
      <c r="S19" s="86">
        <v>2998969</v>
      </c>
      <c r="T19" s="29"/>
    </row>
    <row r="20" spans="1:20" x14ac:dyDescent="0.2">
      <c r="A20" s="123" t="s">
        <v>61</v>
      </c>
      <c r="B20" s="172">
        <v>7113663</v>
      </c>
      <c r="C20" s="173">
        <v>7113663</v>
      </c>
      <c r="D20" s="61">
        <v>6757244</v>
      </c>
      <c r="E20" s="86">
        <v>6757244</v>
      </c>
      <c r="F20" s="61">
        <v>5790907</v>
      </c>
      <c r="G20" s="86">
        <v>5790907</v>
      </c>
      <c r="H20" s="61">
        <v>6738468</v>
      </c>
      <c r="I20" s="86">
        <v>6738468</v>
      </c>
      <c r="J20" s="61">
        <v>3289309</v>
      </c>
      <c r="K20" s="86">
        <v>3289309</v>
      </c>
      <c r="L20" s="61">
        <v>3016377</v>
      </c>
      <c r="M20" s="86">
        <v>3016377</v>
      </c>
      <c r="N20" s="61">
        <v>3452814</v>
      </c>
      <c r="O20" s="86">
        <v>3452814</v>
      </c>
      <c r="P20" s="61">
        <v>3182092</v>
      </c>
      <c r="Q20" s="86">
        <v>3182092</v>
      </c>
      <c r="R20" s="61">
        <v>1764201</v>
      </c>
      <c r="S20" s="86">
        <v>1764200</v>
      </c>
    </row>
    <row r="21" spans="1:20" x14ac:dyDescent="0.2">
      <c r="A21" s="123" t="s">
        <v>62</v>
      </c>
      <c r="B21" s="172">
        <v>8470700</v>
      </c>
      <c r="C21" s="173">
        <v>8470700</v>
      </c>
      <c r="D21" s="61">
        <v>8580387</v>
      </c>
      <c r="E21" s="86">
        <v>8580387</v>
      </c>
      <c r="F21" s="61">
        <v>8010380</v>
      </c>
      <c r="G21" s="86">
        <v>8010380</v>
      </c>
      <c r="H21" s="61">
        <v>9176901</v>
      </c>
      <c r="I21" s="86">
        <v>9176901</v>
      </c>
      <c r="J21" s="61">
        <v>4532630</v>
      </c>
      <c r="K21" s="86">
        <v>4532630</v>
      </c>
      <c r="L21" s="61">
        <v>4212943</v>
      </c>
      <c r="M21" s="86">
        <v>4212943</v>
      </c>
      <c r="N21" s="61">
        <v>5627594</v>
      </c>
      <c r="O21" s="86">
        <v>5627594</v>
      </c>
      <c r="P21" s="61">
        <v>4932680</v>
      </c>
      <c r="Q21" s="86">
        <v>4932680</v>
      </c>
      <c r="R21" s="61">
        <v>1815144</v>
      </c>
      <c r="S21" s="86">
        <v>1815144</v>
      </c>
      <c r="T21" s="29"/>
    </row>
    <row r="22" spans="1:20" x14ac:dyDescent="0.2">
      <c r="A22" s="123" t="s">
        <v>63</v>
      </c>
      <c r="B22" s="172">
        <v>6767094</v>
      </c>
      <c r="C22" s="173">
        <v>6767094</v>
      </c>
      <c r="D22" s="61">
        <v>7447977</v>
      </c>
      <c r="E22" s="86">
        <v>7447977</v>
      </c>
      <c r="F22" s="61">
        <v>7105174</v>
      </c>
      <c r="G22" s="86">
        <v>7105174</v>
      </c>
      <c r="H22" s="61">
        <v>7901644</v>
      </c>
      <c r="I22" s="86">
        <v>7901644</v>
      </c>
      <c r="J22" s="61">
        <v>4219537</v>
      </c>
      <c r="K22" s="86">
        <v>4219537</v>
      </c>
      <c r="L22" s="61">
        <v>3462520</v>
      </c>
      <c r="M22" s="86">
        <v>3462520</v>
      </c>
      <c r="N22" s="61">
        <v>4263330</v>
      </c>
      <c r="O22" s="86">
        <v>4263330</v>
      </c>
      <c r="P22" s="61">
        <v>4207215</v>
      </c>
      <c r="Q22" s="86">
        <v>4207215</v>
      </c>
      <c r="R22" s="61">
        <v>1824154</v>
      </c>
      <c r="S22" s="86">
        <v>1824154</v>
      </c>
      <c r="T22" s="29"/>
    </row>
    <row r="23" spans="1:20" x14ac:dyDescent="0.2">
      <c r="A23" s="123" t="s">
        <v>64</v>
      </c>
      <c r="B23" s="172">
        <v>6344022</v>
      </c>
      <c r="C23" s="173">
        <v>6344022</v>
      </c>
      <c r="D23" s="61">
        <v>5215844</v>
      </c>
      <c r="E23" s="86">
        <v>5215844</v>
      </c>
      <c r="F23" s="61">
        <v>4239941</v>
      </c>
      <c r="G23" s="86">
        <v>4239941</v>
      </c>
      <c r="H23" s="61">
        <v>5311001</v>
      </c>
      <c r="I23" s="86">
        <v>5311001</v>
      </c>
      <c r="J23" s="61">
        <v>3164952</v>
      </c>
      <c r="K23" s="86">
        <v>3164952</v>
      </c>
      <c r="L23" s="61">
        <v>2745648</v>
      </c>
      <c r="M23" s="86">
        <v>2745648</v>
      </c>
      <c r="N23" s="61">
        <v>3402524</v>
      </c>
      <c r="O23" s="86">
        <v>3402524</v>
      </c>
      <c r="P23" s="61">
        <v>2981369</v>
      </c>
      <c r="Q23" s="86">
        <v>2981369</v>
      </c>
      <c r="R23" s="61">
        <v>1093377</v>
      </c>
      <c r="S23" s="86">
        <v>1093377</v>
      </c>
      <c r="T23" s="29"/>
    </row>
    <row r="24" spans="1:20" x14ac:dyDescent="0.2">
      <c r="A24" s="123" t="s">
        <v>65</v>
      </c>
      <c r="B24" s="172">
        <v>11740460</v>
      </c>
      <c r="C24" s="173">
        <v>11740460</v>
      </c>
      <c r="D24" s="61">
        <v>11479285</v>
      </c>
      <c r="E24" s="86">
        <v>11479285</v>
      </c>
      <c r="F24" s="61">
        <v>10416961</v>
      </c>
      <c r="G24" s="86">
        <v>10416961</v>
      </c>
      <c r="H24" s="61">
        <v>10887408</v>
      </c>
      <c r="I24" s="86">
        <v>10887408</v>
      </c>
      <c r="J24" s="61">
        <v>5618894</v>
      </c>
      <c r="K24" s="86">
        <v>5618894</v>
      </c>
      <c r="L24" s="61">
        <v>5352736</v>
      </c>
      <c r="M24" s="86">
        <v>5352736</v>
      </c>
      <c r="N24" s="61">
        <v>6380651</v>
      </c>
      <c r="O24" s="86">
        <v>6380651</v>
      </c>
      <c r="P24" s="61">
        <v>7494929</v>
      </c>
      <c r="Q24" s="86">
        <v>7494929</v>
      </c>
      <c r="R24" s="61">
        <v>5137629</v>
      </c>
      <c r="S24" s="86">
        <v>5137629</v>
      </c>
      <c r="T24" s="29"/>
    </row>
    <row r="25" spans="1:20" x14ac:dyDescent="0.2">
      <c r="A25" s="123" t="s">
        <v>67</v>
      </c>
      <c r="B25" s="172">
        <v>3379207</v>
      </c>
      <c r="C25" s="173">
        <v>3379207</v>
      </c>
      <c r="D25" s="61">
        <v>2437730</v>
      </c>
      <c r="E25" s="86">
        <v>2437730</v>
      </c>
      <c r="F25" s="61">
        <v>2407395</v>
      </c>
      <c r="G25" s="86">
        <v>2407395</v>
      </c>
      <c r="H25" s="61">
        <v>3229429</v>
      </c>
      <c r="I25" s="86">
        <v>3229429</v>
      </c>
      <c r="J25" s="61">
        <v>1543869</v>
      </c>
      <c r="K25" s="86">
        <v>1543869</v>
      </c>
      <c r="L25" s="61">
        <v>1247724</v>
      </c>
      <c r="M25" s="86">
        <v>1247724</v>
      </c>
      <c r="N25" s="61">
        <v>1602313</v>
      </c>
      <c r="O25" s="86">
        <v>1602313</v>
      </c>
      <c r="P25" s="61">
        <v>1857230</v>
      </c>
      <c r="Q25" s="86">
        <v>1857230</v>
      </c>
      <c r="R25" s="61">
        <v>1121371</v>
      </c>
      <c r="S25" s="86">
        <v>1121371</v>
      </c>
      <c r="T25" s="29"/>
    </row>
    <row r="26" spans="1:20" x14ac:dyDescent="0.2">
      <c r="A26" s="35" t="s">
        <v>17</v>
      </c>
      <c r="B26" s="143">
        <f t="shared" ref="B26:S26" si="8">SUM(B18:B25)</f>
        <v>58555705</v>
      </c>
      <c r="C26" s="144">
        <f t="shared" si="8"/>
        <v>58555705</v>
      </c>
      <c r="D26" s="143">
        <f t="shared" si="8"/>
        <v>58555705</v>
      </c>
      <c r="E26" s="144">
        <f t="shared" si="8"/>
        <v>58555705</v>
      </c>
      <c r="F26" s="143">
        <f t="shared" si="8"/>
        <v>52700134</v>
      </c>
      <c r="G26" s="144">
        <f t="shared" si="8"/>
        <v>52700134</v>
      </c>
      <c r="H26" s="143">
        <f t="shared" si="8"/>
        <v>58555707</v>
      </c>
      <c r="I26" s="144">
        <f t="shared" si="8"/>
        <v>58555707</v>
      </c>
      <c r="J26" s="143">
        <f t="shared" si="8"/>
        <v>29509202</v>
      </c>
      <c r="K26" s="144">
        <f t="shared" si="8"/>
        <v>29509202</v>
      </c>
      <c r="L26" s="143">
        <f t="shared" si="8"/>
        <v>25762331</v>
      </c>
      <c r="M26" s="144">
        <f t="shared" si="8"/>
        <v>25762331</v>
      </c>
      <c r="N26" s="143">
        <f t="shared" si="8"/>
        <v>30950224</v>
      </c>
      <c r="O26" s="144">
        <f t="shared" si="8"/>
        <v>30950224</v>
      </c>
      <c r="P26" s="143">
        <f t="shared" si="8"/>
        <v>31083660</v>
      </c>
      <c r="Q26" s="144">
        <f t="shared" si="8"/>
        <v>31083660</v>
      </c>
      <c r="R26" s="143">
        <f t="shared" si="8"/>
        <v>16411700</v>
      </c>
      <c r="S26" s="144">
        <f t="shared" si="8"/>
        <v>16411699</v>
      </c>
      <c r="T26" s="29"/>
    </row>
    <row r="27" spans="1:20" s="5" customForma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0" x14ac:dyDescent="0.2">
      <c r="A28" s="16" t="s">
        <v>49</v>
      </c>
      <c r="B28" s="16"/>
      <c r="C28" s="16"/>
      <c r="D28" s="18"/>
      <c r="E28" s="19"/>
      <c r="F28" s="18"/>
      <c r="G28" s="19"/>
      <c r="H28" s="18"/>
      <c r="I28" s="19"/>
      <c r="J28" s="19"/>
      <c r="K28" s="19"/>
      <c r="L28" s="19"/>
      <c r="M28" s="19"/>
      <c r="N28" s="20"/>
      <c r="O28" s="20"/>
      <c r="P28" s="19"/>
      <c r="Q28" s="19"/>
      <c r="R28" s="20"/>
      <c r="S28" s="20"/>
    </row>
    <row r="29" spans="1:20" x14ac:dyDescent="0.2">
      <c r="A29" s="21"/>
      <c r="B29" s="22" t="s">
        <v>58</v>
      </c>
      <c r="C29" s="24" t="s">
        <v>59</v>
      </c>
      <c r="D29" s="22" t="s">
        <v>43</v>
      </c>
      <c r="E29" s="23" t="s">
        <v>42</v>
      </c>
      <c r="F29" s="24" t="s">
        <v>13</v>
      </c>
      <c r="G29" s="23" t="s">
        <v>12</v>
      </c>
      <c r="H29" s="22" t="s">
        <v>11</v>
      </c>
      <c r="I29" s="24" t="s">
        <v>10</v>
      </c>
      <c r="J29" s="22" t="s">
        <v>9</v>
      </c>
      <c r="K29" s="23" t="s">
        <v>8</v>
      </c>
      <c r="L29" s="24" t="s">
        <v>7</v>
      </c>
      <c r="M29" s="24" t="s">
        <v>6</v>
      </c>
      <c r="N29" s="25" t="s">
        <v>5</v>
      </c>
      <c r="O29" s="26" t="s">
        <v>4</v>
      </c>
      <c r="P29" s="22" t="s">
        <v>3</v>
      </c>
      <c r="Q29" s="23" t="s">
        <v>2</v>
      </c>
      <c r="R29" s="25" t="s">
        <v>1</v>
      </c>
      <c r="S29" s="26" t="s">
        <v>0</v>
      </c>
    </row>
    <row r="30" spans="1:20" x14ac:dyDescent="0.2">
      <c r="A30" s="36" t="s">
        <v>99</v>
      </c>
      <c r="B30" s="172">
        <v>22165</v>
      </c>
      <c r="C30" s="173">
        <v>22165</v>
      </c>
      <c r="D30" s="61">
        <v>20265</v>
      </c>
      <c r="E30" s="86">
        <v>20265</v>
      </c>
      <c r="F30" s="62">
        <v>18804</v>
      </c>
      <c r="G30" s="86">
        <v>18804</v>
      </c>
      <c r="H30" s="61">
        <v>18066</v>
      </c>
      <c r="I30" s="86">
        <v>18066</v>
      </c>
      <c r="J30" s="61">
        <v>38791</v>
      </c>
      <c r="K30" s="86">
        <v>38791</v>
      </c>
      <c r="L30" s="61">
        <v>61588</v>
      </c>
      <c r="M30" s="62">
        <v>61588</v>
      </c>
      <c r="N30" s="61">
        <v>41632</v>
      </c>
      <c r="O30" s="86">
        <v>41632</v>
      </c>
      <c r="P30" s="61">
        <v>63044</v>
      </c>
      <c r="Q30" s="86">
        <v>63044</v>
      </c>
      <c r="R30" s="61">
        <v>37682</v>
      </c>
      <c r="S30" s="86">
        <v>37682</v>
      </c>
      <c r="T30" s="29"/>
    </row>
    <row r="31" spans="1:20" x14ac:dyDescent="0.2">
      <c r="A31" s="36" t="s">
        <v>100</v>
      </c>
      <c r="B31" s="172">
        <v>167099</v>
      </c>
      <c r="C31" s="173">
        <v>167099</v>
      </c>
      <c r="D31" s="61">
        <v>133605</v>
      </c>
      <c r="E31" s="86">
        <v>133605</v>
      </c>
      <c r="F31" s="62">
        <v>136048</v>
      </c>
      <c r="G31" s="86">
        <v>136048</v>
      </c>
      <c r="H31" s="61">
        <v>211093</v>
      </c>
      <c r="I31" s="86">
        <v>211093</v>
      </c>
      <c r="J31" s="61">
        <v>348757</v>
      </c>
      <c r="K31" s="86">
        <v>348757</v>
      </c>
      <c r="L31" s="61">
        <v>410005</v>
      </c>
      <c r="M31" s="62">
        <v>410005</v>
      </c>
      <c r="N31" s="61">
        <v>437890</v>
      </c>
      <c r="O31" s="86">
        <v>437890</v>
      </c>
      <c r="P31" s="61">
        <v>233239</v>
      </c>
      <c r="Q31" s="86">
        <v>233239</v>
      </c>
      <c r="R31" s="61">
        <v>226427</v>
      </c>
      <c r="S31" s="86">
        <v>226427</v>
      </c>
      <c r="T31" s="29"/>
    </row>
    <row r="32" spans="1:20" x14ac:dyDescent="0.2">
      <c r="A32" s="36" t="s">
        <v>101</v>
      </c>
      <c r="B32" s="172">
        <v>53954</v>
      </c>
      <c r="C32" s="173">
        <v>53954</v>
      </c>
      <c r="D32" s="61">
        <v>40370</v>
      </c>
      <c r="E32" s="86">
        <v>40370</v>
      </c>
      <c r="F32" s="62">
        <v>34478</v>
      </c>
      <c r="G32" s="86">
        <v>34478</v>
      </c>
      <c r="H32" s="61">
        <v>40893</v>
      </c>
      <c r="I32" s="86">
        <v>40893</v>
      </c>
      <c r="J32" s="61">
        <v>37405</v>
      </c>
      <c r="K32" s="86">
        <v>37405</v>
      </c>
      <c r="L32" s="61">
        <v>15033</v>
      </c>
      <c r="M32" s="62">
        <v>15033</v>
      </c>
      <c r="N32" s="61">
        <v>8286</v>
      </c>
      <c r="O32" s="86">
        <v>8286</v>
      </c>
      <c r="P32" s="61">
        <v>16846</v>
      </c>
      <c r="Q32" s="86">
        <v>16846</v>
      </c>
      <c r="R32" s="61">
        <v>9470</v>
      </c>
      <c r="S32" s="86">
        <v>9470</v>
      </c>
      <c r="T32" s="29"/>
    </row>
    <row r="33" spans="1:20" x14ac:dyDescent="0.2">
      <c r="A33" s="36" t="s">
        <v>102</v>
      </c>
      <c r="B33" s="172">
        <v>665880</v>
      </c>
      <c r="C33" s="173">
        <v>665880</v>
      </c>
      <c r="D33" s="61">
        <v>657941</v>
      </c>
      <c r="E33" s="86">
        <v>657941</v>
      </c>
      <c r="F33" s="62">
        <v>657667</v>
      </c>
      <c r="G33" s="86">
        <v>657667</v>
      </c>
      <c r="H33" s="61">
        <v>824692</v>
      </c>
      <c r="I33" s="86">
        <v>824692</v>
      </c>
      <c r="J33" s="61"/>
      <c r="K33" s="86"/>
      <c r="L33" s="61"/>
      <c r="M33" s="62"/>
      <c r="N33" s="61"/>
      <c r="O33" s="86"/>
      <c r="P33" s="61"/>
      <c r="Q33" s="86"/>
      <c r="R33" s="61"/>
      <c r="S33" s="86"/>
      <c r="T33" s="29"/>
    </row>
    <row r="34" spans="1:20" x14ac:dyDescent="0.2">
      <c r="A34" s="36" t="s">
        <v>103</v>
      </c>
      <c r="B34" s="172">
        <v>302657</v>
      </c>
      <c r="C34" s="173">
        <v>302657</v>
      </c>
      <c r="D34" s="145">
        <v>236356</v>
      </c>
      <c r="E34" s="146">
        <v>236356</v>
      </c>
      <c r="F34" s="62">
        <v>202059</v>
      </c>
      <c r="G34" s="86">
        <v>202059</v>
      </c>
      <c r="H34" s="61">
        <v>255781</v>
      </c>
      <c r="I34" s="86">
        <v>255781</v>
      </c>
      <c r="J34" s="61">
        <v>277753</v>
      </c>
      <c r="K34" s="86">
        <v>277753</v>
      </c>
      <c r="L34" s="61">
        <v>181287</v>
      </c>
      <c r="M34" s="62">
        <v>181287</v>
      </c>
      <c r="N34" s="61">
        <v>381074</v>
      </c>
      <c r="O34" s="86">
        <v>381074</v>
      </c>
      <c r="P34" s="61">
        <v>499400</v>
      </c>
      <c r="Q34" s="86">
        <v>499400</v>
      </c>
      <c r="R34" s="61">
        <v>205230</v>
      </c>
      <c r="S34" s="86">
        <v>205230</v>
      </c>
      <c r="T34" s="29"/>
    </row>
    <row r="35" spans="1:20" x14ac:dyDescent="0.2">
      <c r="A35" s="36" t="s">
        <v>104</v>
      </c>
      <c r="B35" s="172">
        <v>143254</v>
      </c>
      <c r="C35" s="173">
        <v>143254</v>
      </c>
      <c r="D35" s="61">
        <v>171476</v>
      </c>
      <c r="E35" s="86">
        <v>171476</v>
      </c>
      <c r="F35" s="62">
        <v>199494</v>
      </c>
      <c r="G35" s="86">
        <v>199494</v>
      </c>
      <c r="H35" s="61">
        <v>215495</v>
      </c>
      <c r="I35" s="86">
        <v>215495</v>
      </c>
      <c r="J35" s="61">
        <v>319803</v>
      </c>
      <c r="K35" s="86">
        <v>319803</v>
      </c>
      <c r="L35" s="61">
        <v>447848</v>
      </c>
      <c r="M35" s="62">
        <v>447848</v>
      </c>
      <c r="N35" s="61">
        <v>634501</v>
      </c>
      <c r="O35" s="86">
        <v>634501</v>
      </c>
      <c r="P35" s="61">
        <v>494148</v>
      </c>
      <c r="Q35" s="86">
        <v>494148</v>
      </c>
      <c r="R35" s="61">
        <v>271591</v>
      </c>
      <c r="S35" s="86">
        <v>271591</v>
      </c>
      <c r="T35" s="29"/>
    </row>
    <row r="36" spans="1:20" x14ac:dyDescent="0.2">
      <c r="A36" s="36" t="s">
        <v>105</v>
      </c>
      <c r="B36" s="172">
        <v>117247</v>
      </c>
      <c r="C36" s="173">
        <v>117247</v>
      </c>
      <c r="D36" s="61">
        <v>113412</v>
      </c>
      <c r="E36" s="86">
        <v>113412</v>
      </c>
      <c r="F36" s="62">
        <v>108409</v>
      </c>
      <c r="G36" s="86">
        <v>108409</v>
      </c>
      <c r="H36" s="61">
        <v>119625</v>
      </c>
      <c r="I36" s="86">
        <v>119625</v>
      </c>
      <c r="J36" s="61">
        <v>142743</v>
      </c>
      <c r="K36" s="86">
        <v>142743</v>
      </c>
      <c r="L36" s="61">
        <v>152020</v>
      </c>
      <c r="M36" s="62">
        <v>152020</v>
      </c>
      <c r="N36" s="61">
        <v>290581</v>
      </c>
      <c r="O36" s="86">
        <v>290581</v>
      </c>
      <c r="P36" s="61">
        <v>304038</v>
      </c>
      <c r="Q36" s="86">
        <v>304038</v>
      </c>
      <c r="R36" s="61">
        <v>55006</v>
      </c>
      <c r="S36" s="86">
        <v>55006</v>
      </c>
      <c r="T36" s="29"/>
    </row>
    <row r="37" spans="1:20" x14ac:dyDescent="0.2">
      <c r="A37" s="36" t="s">
        <v>106</v>
      </c>
      <c r="B37" s="172">
        <v>434548</v>
      </c>
      <c r="C37" s="173">
        <v>434548</v>
      </c>
      <c r="D37" s="61">
        <v>481073</v>
      </c>
      <c r="E37" s="86">
        <v>481073</v>
      </c>
      <c r="F37" s="62">
        <v>464093</v>
      </c>
      <c r="G37" s="86">
        <v>464093</v>
      </c>
      <c r="H37" s="61">
        <v>534104</v>
      </c>
      <c r="I37" s="86">
        <v>534104</v>
      </c>
      <c r="J37" s="61">
        <v>686794</v>
      </c>
      <c r="K37" s="86">
        <v>686794</v>
      </c>
      <c r="L37" s="61">
        <v>793198</v>
      </c>
      <c r="M37" s="62">
        <v>793198</v>
      </c>
      <c r="N37" s="61">
        <v>1115775</v>
      </c>
      <c r="O37" s="86">
        <v>1115775</v>
      </c>
      <c r="P37" s="61">
        <v>1292371</v>
      </c>
      <c r="Q37" s="86">
        <v>1292371</v>
      </c>
      <c r="R37" s="61">
        <v>604246</v>
      </c>
      <c r="S37" s="86">
        <v>604246</v>
      </c>
      <c r="T37" s="29"/>
    </row>
    <row r="38" spans="1:20" x14ac:dyDescent="0.2">
      <c r="A38" s="36" t="s">
        <v>91</v>
      </c>
      <c r="B38" s="172">
        <v>209118</v>
      </c>
      <c r="C38" s="173">
        <v>209118</v>
      </c>
      <c r="D38" s="61">
        <v>221013</v>
      </c>
      <c r="E38" s="86">
        <v>221013</v>
      </c>
      <c r="F38" s="62">
        <v>152586</v>
      </c>
      <c r="G38" s="86">
        <v>152586</v>
      </c>
      <c r="H38" s="61">
        <v>213309</v>
      </c>
      <c r="I38" s="86">
        <v>213309</v>
      </c>
      <c r="J38" s="61">
        <v>247339</v>
      </c>
      <c r="K38" s="86">
        <v>247339</v>
      </c>
      <c r="L38" s="61">
        <v>126623</v>
      </c>
      <c r="M38" s="62">
        <v>126623</v>
      </c>
      <c r="N38" s="61">
        <v>34904</v>
      </c>
      <c r="O38" s="86">
        <v>34904</v>
      </c>
      <c r="P38" s="61">
        <v>21820</v>
      </c>
      <c r="Q38" s="86">
        <v>21820</v>
      </c>
      <c r="R38" s="61">
        <v>12752</v>
      </c>
      <c r="S38" s="86">
        <v>12752</v>
      </c>
      <c r="T38" s="29"/>
    </row>
    <row r="39" spans="1:20" x14ac:dyDescent="0.2">
      <c r="A39" s="36" t="s">
        <v>92</v>
      </c>
      <c r="B39" s="172">
        <v>412105</v>
      </c>
      <c r="C39" s="173">
        <v>412105</v>
      </c>
      <c r="D39" s="61">
        <v>447836</v>
      </c>
      <c r="E39" s="86">
        <v>447836</v>
      </c>
      <c r="F39" s="62">
        <v>354620</v>
      </c>
      <c r="G39" s="86">
        <v>354620</v>
      </c>
      <c r="H39" s="61">
        <v>297347</v>
      </c>
      <c r="I39" s="86">
        <v>297347</v>
      </c>
      <c r="J39" s="61">
        <v>345682</v>
      </c>
      <c r="K39" s="86">
        <v>345682</v>
      </c>
      <c r="L39" s="61">
        <v>300171</v>
      </c>
      <c r="M39" s="62">
        <v>300171</v>
      </c>
      <c r="N39" s="61">
        <v>407402</v>
      </c>
      <c r="O39" s="86">
        <v>407402</v>
      </c>
      <c r="P39" s="61">
        <v>579142</v>
      </c>
      <c r="Q39" s="86">
        <v>579142</v>
      </c>
      <c r="R39" s="61">
        <v>265321</v>
      </c>
      <c r="S39" s="86">
        <v>265321</v>
      </c>
      <c r="T39" s="29"/>
    </row>
    <row r="40" spans="1:20" x14ac:dyDescent="0.2">
      <c r="A40" s="36" t="s">
        <v>93</v>
      </c>
      <c r="B40" s="172"/>
      <c r="C40" s="173"/>
      <c r="D40" s="61"/>
      <c r="E40" s="86"/>
      <c r="F40" s="62"/>
      <c r="G40" s="86"/>
      <c r="H40" s="61"/>
      <c r="I40" s="86"/>
      <c r="J40" s="61"/>
      <c r="K40" s="86"/>
      <c r="L40" s="61"/>
      <c r="M40" s="62"/>
      <c r="N40" s="61"/>
      <c r="O40" s="86"/>
      <c r="P40" s="61"/>
      <c r="Q40" s="86"/>
      <c r="R40" s="61"/>
      <c r="S40" s="86"/>
      <c r="T40" s="29"/>
    </row>
    <row r="41" spans="1:20" x14ac:dyDescent="0.2">
      <c r="A41" s="36" t="s">
        <v>94</v>
      </c>
      <c r="B41" s="172">
        <v>111684</v>
      </c>
      <c r="C41" s="173">
        <v>111684</v>
      </c>
      <c r="D41" s="61">
        <v>136949</v>
      </c>
      <c r="E41" s="86">
        <v>136949</v>
      </c>
      <c r="F41" s="62">
        <v>141210</v>
      </c>
      <c r="G41" s="86">
        <v>141210</v>
      </c>
      <c r="H41" s="61">
        <v>144573</v>
      </c>
      <c r="I41" s="86">
        <v>144573</v>
      </c>
      <c r="J41" s="61">
        <v>184998</v>
      </c>
      <c r="K41" s="86">
        <v>184998</v>
      </c>
      <c r="L41" s="61">
        <v>218376</v>
      </c>
      <c r="M41" s="62">
        <v>218376</v>
      </c>
      <c r="N41" s="61">
        <v>218046</v>
      </c>
      <c r="O41" s="86">
        <v>218046</v>
      </c>
      <c r="P41" s="61">
        <v>118151</v>
      </c>
      <c r="Q41" s="86">
        <v>118151</v>
      </c>
      <c r="R41" s="61">
        <v>24031</v>
      </c>
      <c r="S41" s="86">
        <v>24031</v>
      </c>
      <c r="T41" s="29"/>
    </row>
    <row r="42" spans="1:20" x14ac:dyDescent="0.2">
      <c r="A42" s="36" t="s">
        <v>95</v>
      </c>
      <c r="B42" s="172">
        <v>1462725</v>
      </c>
      <c r="C42" s="173">
        <v>1462725</v>
      </c>
      <c r="D42" s="61">
        <v>1435502</v>
      </c>
      <c r="E42" s="86">
        <v>1435502</v>
      </c>
      <c r="F42" s="62">
        <v>1194905</v>
      </c>
      <c r="G42" s="86">
        <v>1194905</v>
      </c>
      <c r="H42" s="61">
        <v>1041937</v>
      </c>
      <c r="I42" s="86">
        <v>1041937</v>
      </c>
      <c r="J42" s="61">
        <v>1052867</v>
      </c>
      <c r="K42" s="86">
        <v>1052867</v>
      </c>
      <c r="L42" s="61">
        <v>1106178</v>
      </c>
      <c r="M42" s="62">
        <v>1106178</v>
      </c>
      <c r="N42" s="61">
        <v>1495540</v>
      </c>
      <c r="O42" s="86">
        <v>1495540</v>
      </c>
      <c r="P42" s="61">
        <v>1175925</v>
      </c>
      <c r="Q42" s="86">
        <v>1175925</v>
      </c>
      <c r="R42" s="61">
        <v>728751</v>
      </c>
      <c r="S42" s="86">
        <v>728751</v>
      </c>
      <c r="T42" s="29"/>
    </row>
    <row r="43" spans="1:20" x14ac:dyDescent="0.2">
      <c r="A43" s="36" t="s">
        <v>96</v>
      </c>
      <c r="B43" s="172">
        <v>1141429</v>
      </c>
      <c r="C43" s="173">
        <v>1141429</v>
      </c>
      <c r="D43" s="61">
        <v>1120815</v>
      </c>
      <c r="E43" s="86">
        <v>1120815</v>
      </c>
      <c r="F43" s="62">
        <v>1109585</v>
      </c>
      <c r="G43" s="86">
        <v>1109585</v>
      </c>
      <c r="H43" s="61">
        <v>1084285</v>
      </c>
      <c r="I43" s="86">
        <v>1084285</v>
      </c>
      <c r="J43" s="61">
        <v>1014711</v>
      </c>
      <c r="K43" s="86">
        <v>1014711</v>
      </c>
      <c r="L43" s="61">
        <v>923103</v>
      </c>
      <c r="M43" s="62">
        <v>923103</v>
      </c>
      <c r="N43" s="61">
        <v>1267265</v>
      </c>
      <c r="O43" s="86">
        <v>1267265</v>
      </c>
      <c r="P43" s="61">
        <v>1326883</v>
      </c>
      <c r="Q43" s="86">
        <v>1326883</v>
      </c>
      <c r="R43" s="61">
        <v>601041</v>
      </c>
      <c r="S43" s="86">
        <v>601041</v>
      </c>
      <c r="T43" s="29"/>
    </row>
    <row r="44" spans="1:20" x14ac:dyDescent="0.2">
      <c r="A44" s="34" t="s">
        <v>97</v>
      </c>
      <c r="B44" s="172">
        <v>7512</v>
      </c>
      <c r="C44" s="173">
        <v>7512</v>
      </c>
      <c r="D44" s="61">
        <v>13882</v>
      </c>
      <c r="E44" s="86">
        <v>13882</v>
      </c>
      <c r="F44" s="62">
        <v>12317</v>
      </c>
      <c r="G44" s="86">
        <v>12317</v>
      </c>
      <c r="H44" s="61">
        <v>5090</v>
      </c>
      <c r="I44" s="86">
        <v>5090</v>
      </c>
      <c r="J44" s="61"/>
      <c r="K44" s="86"/>
      <c r="L44" s="61"/>
      <c r="M44" s="62"/>
      <c r="N44" s="61"/>
      <c r="O44" s="86"/>
      <c r="P44" s="61"/>
      <c r="Q44" s="86"/>
      <c r="R44" s="61"/>
      <c r="S44" s="86"/>
      <c r="T44" s="29"/>
    </row>
    <row r="45" spans="1:20" x14ac:dyDescent="0.2">
      <c r="A45" s="36" t="s">
        <v>98</v>
      </c>
      <c r="B45" s="174"/>
      <c r="C45" s="148"/>
      <c r="D45" s="61">
        <v>766</v>
      </c>
      <c r="E45" s="86">
        <v>766</v>
      </c>
      <c r="F45" s="62">
        <v>1080</v>
      </c>
      <c r="G45" s="86">
        <v>1080</v>
      </c>
      <c r="H45" s="61">
        <v>6488</v>
      </c>
      <c r="I45" s="86">
        <v>6488</v>
      </c>
      <c r="J45" s="61">
        <v>13777</v>
      </c>
      <c r="K45" s="86">
        <v>13777</v>
      </c>
      <c r="L45" s="61">
        <v>4504</v>
      </c>
      <c r="M45" s="62">
        <v>4504</v>
      </c>
      <c r="N45" s="46"/>
      <c r="O45" s="45"/>
      <c r="P45" s="61"/>
      <c r="Q45" s="86"/>
      <c r="R45" s="46"/>
      <c r="S45" s="45"/>
      <c r="T45" s="29"/>
    </row>
    <row r="46" spans="1:20" x14ac:dyDescent="0.2">
      <c r="A46" s="36" t="s">
        <v>107</v>
      </c>
      <c r="B46" s="172">
        <v>330748</v>
      </c>
      <c r="C46" s="173">
        <v>330748</v>
      </c>
      <c r="D46" s="61">
        <v>323882</v>
      </c>
      <c r="E46" s="86">
        <v>323882</v>
      </c>
      <c r="F46" s="62">
        <v>186158</v>
      </c>
      <c r="G46" s="86">
        <v>186158</v>
      </c>
      <c r="H46" s="61">
        <v>102421</v>
      </c>
      <c r="I46" s="86">
        <v>102421</v>
      </c>
      <c r="J46" s="61">
        <v>166225</v>
      </c>
      <c r="K46" s="86">
        <v>166225</v>
      </c>
      <c r="L46" s="61">
        <v>169290</v>
      </c>
      <c r="M46" s="62">
        <v>169290</v>
      </c>
      <c r="N46" s="61">
        <v>430341</v>
      </c>
      <c r="O46" s="86">
        <v>430341</v>
      </c>
      <c r="P46" s="61">
        <v>655294</v>
      </c>
      <c r="Q46" s="86">
        <v>655294</v>
      </c>
      <c r="R46" s="61">
        <v>459790</v>
      </c>
      <c r="S46" s="86">
        <v>459790</v>
      </c>
      <c r="T46" s="29"/>
    </row>
    <row r="47" spans="1:20" x14ac:dyDescent="0.2">
      <c r="A47" s="36" t="s">
        <v>108</v>
      </c>
      <c r="B47" s="172">
        <v>240825</v>
      </c>
      <c r="C47" s="173">
        <v>240825</v>
      </c>
      <c r="D47" s="61">
        <v>152152</v>
      </c>
      <c r="E47" s="86">
        <v>152152</v>
      </c>
      <c r="F47" s="62">
        <v>107572</v>
      </c>
      <c r="G47" s="86">
        <v>107572</v>
      </c>
      <c r="H47" s="61">
        <v>135042</v>
      </c>
      <c r="I47" s="86">
        <v>135042</v>
      </c>
      <c r="J47" s="61">
        <v>146731</v>
      </c>
      <c r="K47" s="86">
        <v>146731</v>
      </c>
      <c r="L47" s="61">
        <v>133076</v>
      </c>
      <c r="M47" s="62">
        <v>133076</v>
      </c>
      <c r="N47" s="61">
        <v>171113</v>
      </c>
      <c r="O47" s="86">
        <v>171113</v>
      </c>
      <c r="P47" s="61">
        <v>217796</v>
      </c>
      <c r="Q47" s="86">
        <v>217796</v>
      </c>
      <c r="R47" s="61">
        <v>175954</v>
      </c>
      <c r="S47" s="86">
        <v>175954</v>
      </c>
      <c r="T47" s="29"/>
    </row>
    <row r="48" spans="1:20" x14ac:dyDescent="0.2">
      <c r="A48" s="36" t="s">
        <v>82</v>
      </c>
      <c r="B48" s="172">
        <v>107555</v>
      </c>
      <c r="C48" s="173">
        <v>107555</v>
      </c>
      <c r="D48" s="61">
        <v>100099</v>
      </c>
      <c r="E48" s="86">
        <v>100099</v>
      </c>
      <c r="F48" s="62">
        <v>70994</v>
      </c>
      <c r="G48" s="86">
        <v>70994</v>
      </c>
      <c r="H48" s="61">
        <v>169235</v>
      </c>
      <c r="I48" s="86">
        <v>169235</v>
      </c>
      <c r="J48" s="61">
        <v>231029</v>
      </c>
      <c r="K48" s="86">
        <v>231029</v>
      </c>
      <c r="L48" s="61">
        <v>217036</v>
      </c>
      <c r="M48" s="62">
        <v>217036</v>
      </c>
      <c r="N48" s="61">
        <v>228118</v>
      </c>
      <c r="O48" s="86">
        <v>228118</v>
      </c>
      <c r="P48" s="61">
        <v>119630</v>
      </c>
      <c r="Q48" s="86">
        <v>119630</v>
      </c>
      <c r="R48" s="61">
        <v>125000</v>
      </c>
      <c r="S48" s="86">
        <v>125000</v>
      </c>
      <c r="T48" s="29"/>
    </row>
    <row r="49" spans="1:24" x14ac:dyDescent="0.2">
      <c r="A49" s="36" t="s">
        <v>83</v>
      </c>
      <c r="B49" s="172">
        <v>82037</v>
      </c>
      <c r="C49" s="173">
        <v>82037</v>
      </c>
      <c r="D49" s="61">
        <v>41866</v>
      </c>
      <c r="E49" s="86">
        <v>41866</v>
      </c>
      <c r="F49" s="62">
        <v>11526</v>
      </c>
      <c r="G49" s="86">
        <v>11526</v>
      </c>
      <c r="H49" s="61">
        <v>49950</v>
      </c>
      <c r="I49" s="86">
        <v>49950</v>
      </c>
      <c r="J49" s="61">
        <v>109910</v>
      </c>
      <c r="K49" s="86">
        <v>109910</v>
      </c>
      <c r="L49" s="61">
        <v>153204</v>
      </c>
      <c r="M49" s="62">
        <v>153204</v>
      </c>
      <c r="N49" s="61">
        <v>250623</v>
      </c>
      <c r="O49" s="86">
        <v>250623</v>
      </c>
      <c r="P49" s="61">
        <v>203877</v>
      </c>
      <c r="Q49" s="86">
        <v>203877</v>
      </c>
      <c r="R49" s="61">
        <v>125000</v>
      </c>
      <c r="S49" s="86">
        <v>125000</v>
      </c>
      <c r="T49" s="29"/>
    </row>
    <row r="50" spans="1:24" x14ac:dyDescent="0.2">
      <c r="A50" s="36" t="s">
        <v>84</v>
      </c>
      <c r="B50" s="172">
        <v>711632</v>
      </c>
      <c r="C50" s="173">
        <v>711632</v>
      </c>
      <c r="D50" s="61">
        <v>838076</v>
      </c>
      <c r="E50" s="86">
        <v>838076</v>
      </c>
      <c r="F50" s="62">
        <v>848779</v>
      </c>
      <c r="G50" s="86">
        <v>848779</v>
      </c>
      <c r="H50" s="61">
        <v>1169648</v>
      </c>
      <c r="I50" s="86">
        <v>1169648</v>
      </c>
      <c r="J50" s="61"/>
      <c r="K50" s="86"/>
      <c r="L50" s="61"/>
      <c r="M50" s="62"/>
      <c r="N50" s="61"/>
      <c r="O50" s="86"/>
      <c r="P50" s="61"/>
      <c r="Q50" s="86"/>
      <c r="R50" s="61"/>
      <c r="S50" s="86"/>
    </row>
    <row r="51" spans="1:24" x14ac:dyDescent="0.2">
      <c r="A51" s="36" t="s">
        <v>86</v>
      </c>
      <c r="B51" s="174"/>
      <c r="C51" s="148"/>
      <c r="D51" s="61"/>
      <c r="E51" s="86"/>
      <c r="F51" s="62"/>
      <c r="G51" s="86"/>
      <c r="H51" s="61"/>
      <c r="I51" s="86"/>
      <c r="J51" s="61">
        <v>558101</v>
      </c>
      <c r="K51" s="86">
        <v>558101</v>
      </c>
      <c r="L51" s="61">
        <v>451256</v>
      </c>
      <c r="M51" s="62">
        <v>451256</v>
      </c>
      <c r="N51" s="61">
        <v>668711</v>
      </c>
      <c r="O51" s="86">
        <v>668711</v>
      </c>
      <c r="P51" s="61">
        <v>691139</v>
      </c>
      <c r="Q51" s="86">
        <v>691139</v>
      </c>
      <c r="R51" s="61">
        <v>197694</v>
      </c>
      <c r="S51" s="86">
        <v>197694</v>
      </c>
      <c r="T51" s="29"/>
    </row>
    <row r="52" spans="1:24" x14ac:dyDescent="0.2">
      <c r="A52" s="36" t="s">
        <v>85</v>
      </c>
      <c r="B52" s="174"/>
      <c r="C52" s="148"/>
      <c r="D52" s="61"/>
      <c r="E52" s="86"/>
      <c r="F52" s="62"/>
      <c r="G52" s="86"/>
      <c r="H52" s="61"/>
      <c r="I52" s="86"/>
      <c r="J52" s="61">
        <v>550907</v>
      </c>
      <c r="K52" s="86">
        <v>550907</v>
      </c>
      <c r="L52" s="61">
        <v>573919</v>
      </c>
      <c r="M52" s="62">
        <v>573919</v>
      </c>
      <c r="N52" s="61">
        <v>740210</v>
      </c>
      <c r="O52" s="86">
        <v>740210</v>
      </c>
      <c r="P52" s="61">
        <v>654719</v>
      </c>
      <c r="Q52" s="86">
        <v>654719</v>
      </c>
      <c r="R52" s="61">
        <v>216396</v>
      </c>
      <c r="S52" s="86">
        <v>216396</v>
      </c>
      <c r="T52" s="29"/>
    </row>
    <row r="53" spans="1:24" x14ac:dyDescent="0.2">
      <c r="A53" s="36" t="s">
        <v>87</v>
      </c>
      <c r="B53" s="172">
        <v>84660</v>
      </c>
      <c r="C53" s="173">
        <v>84660</v>
      </c>
      <c r="D53" s="61">
        <v>90413</v>
      </c>
      <c r="E53" s="86">
        <v>90413</v>
      </c>
      <c r="F53" s="62">
        <v>72285</v>
      </c>
      <c r="G53" s="86">
        <v>72284</v>
      </c>
      <c r="H53" s="61">
        <v>104878</v>
      </c>
      <c r="I53" s="86">
        <v>104878</v>
      </c>
      <c r="J53" s="61">
        <v>120613</v>
      </c>
      <c r="K53" s="86">
        <v>120613</v>
      </c>
      <c r="L53" s="61">
        <v>54196</v>
      </c>
      <c r="M53" s="62">
        <v>54196</v>
      </c>
      <c r="N53" s="61">
        <v>74975</v>
      </c>
      <c r="O53" s="86">
        <v>74975</v>
      </c>
      <c r="P53" s="61">
        <v>106264</v>
      </c>
      <c r="Q53" s="86">
        <v>106264</v>
      </c>
      <c r="R53" s="61">
        <v>316070</v>
      </c>
      <c r="S53" s="86">
        <v>316070</v>
      </c>
      <c r="T53" s="29"/>
    </row>
    <row r="54" spans="1:24" x14ac:dyDescent="0.2">
      <c r="A54" s="36" t="s">
        <v>88</v>
      </c>
      <c r="B54" s="172">
        <v>145902</v>
      </c>
      <c r="C54" s="173">
        <v>145902</v>
      </c>
      <c r="D54" s="61">
        <v>182433</v>
      </c>
      <c r="E54" s="86">
        <v>182433</v>
      </c>
      <c r="F54" s="62">
        <v>150876</v>
      </c>
      <c r="G54" s="86">
        <v>150876</v>
      </c>
      <c r="H54" s="61">
        <v>166791</v>
      </c>
      <c r="I54" s="86">
        <v>166791</v>
      </c>
      <c r="J54" s="61">
        <v>133343</v>
      </c>
      <c r="K54" s="86">
        <v>133343</v>
      </c>
      <c r="L54" s="61">
        <v>52124</v>
      </c>
      <c r="M54" s="62">
        <v>52124</v>
      </c>
      <c r="N54" s="61">
        <v>56984</v>
      </c>
      <c r="O54" s="86">
        <v>56984</v>
      </c>
      <c r="P54" s="61">
        <v>86925</v>
      </c>
      <c r="Q54" s="86">
        <v>86925</v>
      </c>
      <c r="R54" s="61">
        <v>64085</v>
      </c>
      <c r="S54" s="86">
        <v>64085</v>
      </c>
      <c r="T54" s="29"/>
    </row>
    <row r="55" spans="1:24" x14ac:dyDescent="0.2">
      <c r="A55" s="36" t="s">
        <v>89</v>
      </c>
      <c r="B55" s="172">
        <v>6400</v>
      </c>
      <c r="C55" s="173">
        <v>6400</v>
      </c>
      <c r="D55" s="61">
        <v>20608</v>
      </c>
      <c r="E55" s="86">
        <v>20608</v>
      </c>
      <c r="F55" s="62">
        <v>11347</v>
      </c>
      <c r="G55" s="86">
        <v>11347</v>
      </c>
      <c r="H55" s="61">
        <v>1316</v>
      </c>
      <c r="I55" s="86">
        <v>1316</v>
      </c>
      <c r="J55" s="61">
        <v>1043</v>
      </c>
      <c r="K55" s="86">
        <v>1043</v>
      </c>
      <c r="L55" s="61">
        <v>1127</v>
      </c>
      <c r="M55" s="62">
        <v>1127</v>
      </c>
      <c r="N55" s="46"/>
      <c r="O55" s="45"/>
      <c r="P55" s="61">
        <v>837</v>
      </c>
      <c r="Q55" s="86">
        <v>837</v>
      </c>
      <c r="R55" s="46"/>
      <c r="S55" s="45"/>
      <c r="T55" s="29"/>
    </row>
    <row r="56" spans="1:24" x14ac:dyDescent="0.2">
      <c r="A56" s="36" t="s">
        <v>90</v>
      </c>
      <c r="B56" s="172">
        <v>3073</v>
      </c>
      <c r="C56" s="173">
        <v>3073</v>
      </c>
      <c r="D56" s="61">
        <v>2883</v>
      </c>
      <c r="E56" s="86">
        <v>2883</v>
      </c>
      <c r="F56" s="62">
        <v>1528</v>
      </c>
      <c r="G56" s="86">
        <v>1528</v>
      </c>
      <c r="H56" s="61">
        <v>2439</v>
      </c>
      <c r="I56" s="86">
        <v>2439</v>
      </c>
      <c r="J56" s="61">
        <v>998</v>
      </c>
      <c r="K56" s="86">
        <v>998</v>
      </c>
      <c r="L56" s="61"/>
      <c r="M56" s="62"/>
      <c r="N56" s="61"/>
      <c r="O56" s="86"/>
      <c r="P56" s="61"/>
      <c r="Q56" s="86"/>
      <c r="R56" s="61"/>
      <c r="S56" s="86">
        <v>1121371</v>
      </c>
      <c r="T56" s="29"/>
    </row>
    <row r="57" spans="1:24" x14ac:dyDescent="0.2">
      <c r="A57" s="36" t="s">
        <v>109</v>
      </c>
      <c r="B57" s="172">
        <v>171978</v>
      </c>
      <c r="C57" s="173">
        <v>171978</v>
      </c>
      <c r="D57" s="61">
        <v>152514</v>
      </c>
      <c r="E57" s="86">
        <v>152514</v>
      </c>
      <c r="F57" s="62">
        <v>174159</v>
      </c>
      <c r="G57" s="86">
        <v>174159</v>
      </c>
      <c r="H57" s="61">
        <v>221695</v>
      </c>
      <c r="I57" s="86">
        <v>221695</v>
      </c>
      <c r="J57" s="61">
        <v>300368</v>
      </c>
      <c r="K57" s="86">
        <v>300368</v>
      </c>
      <c r="L57" s="61">
        <v>340876</v>
      </c>
      <c r="M57" s="62">
        <v>340876</v>
      </c>
      <c r="N57" s="61">
        <v>527219</v>
      </c>
      <c r="O57" s="86">
        <v>527219</v>
      </c>
      <c r="P57" s="61">
        <v>486266</v>
      </c>
      <c r="Q57" s="86">
        <v>486266</v>
      </c>
      <c r="R57" s="61">
        <v>251509</v>
      </c>
      <c r="S57" s="86">
        <v>251509</v>
      </c>
      <c r="T57" s="29"/>
    </row>
    <row r="58" spans="1:24" x14ac:dyDescent="0.2">
      <c r="A58" s="35" t="s">
        <v>18</v>
      </c>
      <c r="B58" s="143">
        <f t="shared" ref="B58:S58" si="9">SUM(B30:B57)</f>
        <v>7136187</v>
      </c>
      <c r="C58" s="144">
        <f t="shared" si="9"/>
        <v>7136187</v>
      </c>
      <c r="D58" s="143">
        <f t="shared" si="9"/>
        <v>7136187</v>
      </c>
      <c r="E58" s="144">
        <f t="shared" si="9"/>
        <v>7136187</v>
      </c>
      <c r="F58" s="143">
        <f t="shared" si="9"/>
        <v>6422579</v>
      </c>
      <c r="G58" s="144">
        <f t="shared" si="9"/>
        <v>6422578</v>
      </c>
      <c r="H58" s="143">
        <f t="shared" si="9"/>
        <v>7136193</v>
      </c>
      <c r="I58" s="144">
        <f t="shared" si="9"/>
        <v>7136193</v>
      </c>
      <c r="J58" s="143">
        <f t="shared" si="9"/>
        <v>7030688</v>
      </c>
      <c r="K58" s="144">
        <f t="shared" si="9"/>
        <v>7030688</v>
      </c>
      <c r="L58" s="143">
        <f t="shared" si="9"/>
        <v>6886038</v>
      </c>
      <c r="M58" s="144">
        <f t="shared" si="9"/>
        <v>6886038</v>
      </c>
      <c r="N58" s="143">
        <f t="shared" si="9"/>
        <v>9481190</v>
      </c>
      <c r="O58" s="144">
        <f t="shared" si="9"/>
        <v>9481190</v>
      </c>
      <c r="P58" s="143">
        <f t="shared" si="9"/>
        <v>9347754</v>
      </c>
      <c r="Q58" s="144">
        <f t="shared" si="9"/>
        <v>9347754</v>
      </c>
      <c r="R58" s="143">
        <f t="shared" si="9"/>
        <v>4973046</v>
      </c>
      <c r="S58" s="144">
        <f t="shared" si="9"/>
        <v>6094417</v>
      </c>
      <c r="T58" s="29"/>
    </row>
    <row r="59" spans="1:24" s="5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4" x14ac:dyDescent="0.2">
      <c r="A60" s="38" t="s">
        <v>55</v>
      </c>
      <c r="B60" s="38"/>
      <c r="C60" s="38"/>
      <c r="D60" s="18"/>
      <c r="E60" s="19"/>
      <c r="F60" s="18"/>
      <c r="G60" s="19"/>
      <c r="H60" s="18"/>
      <c r="I60" s="19"/>
      <c r="J60" s="19"/>
      <c r="K60" s="19"/>
      <c r="L60" s="19"/>
      <c r="M60" s="19"/>
      <c r="N60" s="16"/>
      <c r="O60" s="16"/>
      <c r="P60" s="19"/>
      <c r="Q60" s="19"/>
      <c r="R60" s="16"/>
      <c r="S60" s="16"/>
    </row>
    <row r="61" spans="1:24" x14ac:dyDescent="0.2">
      <c r="A61" s="21"/>
      <c r="B61" s="22" t="s">
        <v>58</v>
      </c>
      <c r="C61" s="24" t="s">
        <v>59</v>
      </c>
      <c r="D61" s="22" t="s">
        <v>43</v>
      </c>
      <c r="E61" s="24" t="s">
        <v>42</v>
      </c>
      <c r="F61" s="22" t="s">
        <v>13</v>
      </c>
      <c r="G61" s="23" t="s">
        <v>12</v>
      </c>
      <c r="H61" s="24" t="s">
        <v>11</v>
      </c>
      <c r="I61" s="24" t="s">
        <v>10</v>
      </c>
      <c r="J61" s="22" t="s">
        <v>9</v>
      </c>
      <c r="K61" s="23" t="s">
        <v>8</v>
      </c>
      <c r="L61" s="24" t="s">
        <v>7</v>
      </c>
      <c r="M61" s="24" t="s">
        <v>6</v>
      </c>
      <c r="N61" s="25" t="s">
        <v>5</v>
      </c>
      <c r="O61" s="26" t="s">
        <v>4</v>
      </c>
      <c r="P61" s="24" t="s">
        <v>3</v>
      </c>
      <c r="Q61" s="24" t="s">
        <v>2</v>
      </c>
      <c r="R61" s="25" t="s">
        <v>1</v>
      </c>
      <c r="S61" s="26" t="s">
        <v>0</v>
      </c>
      <c r="T61" s="29"/>
      <c r="U61" s="29"/>
      <c r="V61" s="29"/>
      <c r="W61" s="29"/>
      <c r="X61" s="29"/>
    </row>
    <row r="62" spans="1:24" x14ac:dyDescent="0.2">
      <c r="A62" s="123" t="s">
        <v>70</v>
      </c>
      <c r="B62" s="36"/>
      <c r="C62" s="148"/>
      <c r="D62" s="61"/>
      <c r="E62" s="86"/>
      <c r="F62" s="61"/>
      <c r="G62" s="86"/>
      <c r="H62" s="61"/>
      <c r="I62" s="86"/>
      <c r="J62" s="61">
        <v>29350994</v>
      </c>
      <c r="K62" s="86">
        <v>29350994</v>
      </c>
      <c r="L62" s="61">
        <v>19903235.37047042</v>
      </c>
      <c r="M62" s="86">
        <v>19903235.37047042</v>
      </c>
      <c r="N62" s="61">
        <v>28068280</v>
      </c>
      <c r="O62" s="86">
        <v>28068280</v>
      </c>
      <c r="P62" s="61">
        <v>20263732</v>
      </c>
      <c r="Q62" s="86">
        <v>20263734</v>
      </c>
      <c r="R62" s="61"/>
      <c r="S62" s="86"/>
    </row>
    <row r="63" spans="1:24" x14ac:dyDescent="0.2">
      <c r="A63" s="123" t="s">
        <v>66</v>
      </c>
      <c r="B63" s="34"/>
      <c r="C63" s="45"/>
      <c r="D63" s="61"/>
      <c r="E63" s="86"/>
      <c r="F63" s="61"/>
      <c r="G63" s="86"/>
      <c r="H63" s="61"/>
      <c r="I63" s="86"/>
      <c r="J63" s="61">
        <v>6223241</v>
      </c>
      <c r="K63" s="86">
        <v>6223241</v>
      </c>
      <c r="L63" s="61">
        <v>3020595.3502509552</v>
      </c>
      <c r="M63" s="86">
        <v>3020595.3502509552</v>
      </c>
      <c r="N63" s="61">
        <v>2965865</v>
      </c>
      <c r="O63" s="86">
        <v>2965865</v>
      </c>
      <c r="P63" s="61">
        <v>2545877</v>
      </c>
      <c r="Q63" s="86">
        <v>2545879</v>
      </c>
      <c r="R63" s="61"/>
      <c r="S63" s="86"/>
    </row>
    <row r="64" spans="1:24" x14ac:dyDescent="0.2">
      <c r="A64" s="123" t="s">
        <v>61</v>
      </c>
      <c r="B64" s="34"/>
      <c r="C64" s="45"/>
      <c r="D64" s="61"/>
      <c r="E64" s="86"/>
      <c r="F64" s="61"/>
      <c r="G64" s="86"/>
      <c r="H64" s="61"/>
      <c r="I64" s="86"/>
      <c r="J64" s="61">
        <v>3117353</v>
      </c>
      <c r="K64" s="86">
        <v>3117353</v>
      </c>
      <c r="L64" s="61"/>
      <c r="M64" s="86"/>
      <c r="N64" s="61"/>
      <c r="O64" s="86"/>
      <c r="P64" s="61"/>
      <c r="Q64" s="86"/>
      <c r="R64" s="61"/>
      <c r="S64" s="86"/>
    </row>
    <row r="65" spans="1:19" x14ac:dyDescent="0.2">
      <c r="A65" s="123" t="s">
        <v>69</v>
      </c>
      <c r="B65" s="34"/>
      <c r="C65" s="45"/>
      <c r="D65" s="61"/>
      <c r="E65" s="86"/>
      <c r="F65" s="61"/>
      <c r="G65" s="86"/>
      <c r="H65" s="61"/>
      <c r="I65" s="86"/>
      <c r="J65" s="61">
        <v>26702103</v>
      </c>
      <c r="K65" s="86">
        <v>26702103</v>
      </c>
      <c r="L65" s="61">
        <v>18391781.737047959</v>
      </c>
      <c r="M65" s="86">
        <v>18391781.737047959</v>
      </c>
      <c r="N65" s="61">
        <v>27534452</v>
      </c>
      <c r="O65" s="86">
        <v>27534452</v>
      </c>
      <c r="P65" s="61">
        <v>19694386</v>
      </c>
      <c r="Q65" s="86">
        <v>19694386</v>
      </c>
      <c r="R65" s="61"/>
      <c r="S65" s="86"/>
    </row>
    <row r="66" spans="1:19" x14ac:dyDescent="0.2">
      <c r="A66" s="123" t="s">
        <v>62</v>
      </c>
      <c r="B66" s="34"/>
      <c r="C66" s="45"/>
      <c r="D66" s="61"/>
      <c r="E66" s="86"/>
      <c r="F66" s="61"/>
      <c r="G66" s="86"/>
      <c r="H66" s="61"/>
      <c r="I66" s="86"/>
      <c r="J66" s="61">
        <v>4126471</v>
      </c>
      <c r="K66" s="86">
        <v>4126471</v>
      </c>
      <c r="L66" s="61">
        <v>2365121.0119098718</v>
      </c>
      <c r="M66" s="86">
        <v>2365121.0119098718</v>
      </c>
      <c r="N66" s="61"/>
      <c r="O66" s="86"/>
      <c r="P66" s="61"/>
      <c r="Q66" s="86"/>
      <c r="R66" s="61"/>
      <c r="S66" s="86"/>
    </row>
    <row r="67" spans="1:19" x14ac:dyDescent="0.2">
      <c r="A67" s="123" t="s">
        <v>63</v>
      </c>
      <c r="B67" s="34"/>
      <c r="C67" s="45"/>
      <c r="D67" s="61"/>
      <c r="E67" s="86"/>
      <c r="F67" s="61"/>
      <c r="G67" s="86"/>
      <c r="H67" s="61"/>
      <c r="I67" s="86"/>
      <c r="J67" s="61">
        <v>3218880</v>
      </c>
      <c r="K67" s="86">
        <v>3218880</v>
      </c>
      <c r="L67" s="61"/>
      <c r="M67" s="86"/>
      <c r="N67" s="61"/>
      <c r="O67" s="86"/>
      <c r="P67" s="61"/>
      <c r="Q67" s="86"/>
      <c r="R67" s="61"/>
      <c r="S67" s="86"/>
    </row>
    <row r="68" spans="1:19" x14ac:dyDescent="0.2">
      <c r="A68" s="123" t="s">
        <v>64</v>
      </c>
      <c r="B68" s="34"/>
      <c r="C68" s="45"/>
      <c r="D68" s="61"/>
      <c r="E68" s="86"/>
      <c r="F68" s="61"/>
      <c r="G68" s="86"/>
      <c r="H68" s="61"/>
      <c r="I68" s="86"/>
      <c r="J68" s="61">
        <v>2500000</v>
      </c>
      <c r="K68" s="86">
        <v>2500000</v>
      </c>
      <c r="L68" s="61"/>
      <c r="M68" s="86"/>
      <c r="N68" s="61"/>
      <c r="O68" s="86"/>
      <c r="P68" s="61"/>
      <c r="Q68" s="86"/>
      <c r="R68" s="61"/>
      <c r="S68" s="86"/>
    </row>
    <row r="69" spans="1:19" x14ac:dyDescent="0.2">
      <c r="A69" s="123" t="s">
        <v>65</v>
      </c>
      <c r="B69" s="34"/>
      <c r="C69" s="45"/>
      <c r="D69" s="61"/>
      <c r="E69" s="86"/>
      <c r="F69" s="61"/>
      <c r="G69" s="86"/>
      <c r="H69" s="61"/>
      <c r="I69" s="86"/>
      <c r="J69" s="61">
        <v>4382321</v>
      </c>
      <c r="K69" s="86">
        <v>4382321</v>
      </c>
      <c r="L69" s="61">
        <v>3061979.4096957869</v>
      </c>
      <c r="M69" s="86">
        <v>3061979.4096957869</v>
      </c>
      <c r="N69" s="61">
        <v>4535210</v>
      </c>
      <c r="O69" s="86">
        <v>4535210</v>
      </c>
      <c r="P69" s="61">
        <v>4099810</v>
      </c>
      <c r="Q69" s="86">
        <v>4099811</v>
      </c>
      <c r="R69" s="61"/>
      <c r="S69" s="86"/>
    </row>
    <row r="70" spans="1:19" x14ac:dyDescent="0.2">
      <c r="A70" s="30" t="s">
        <v>19</v>
      </c>
      <c r="B70" s="35"/>
      <c r="C70" s="149"/>
      <c r="D70" s="143"/>
      <c r="E70" s="144"/>
      <c r="F70" s="143"/>
      <c r="G70" s="144"/>
      <c r="H70" s="143"/>
      <c r="I70" s="144"/>
      <c r="J70" s="143">
        <f t="shared" ref="J70:Q70" si="10">SUM(J62:J69)</f>
        <v>79621363</v>
      </c>
      <c r="K70" s="144">
        <f t="shared" si="10"/>
        <v>79621363</v>
      </c>
      <c r="L70" s="143">
        <f t="shared" si="10"/>
        <v>46742712.879374996</v>
      </c>
      <c r="M70" s="144">
        <f t="shared" si="10"/>
        <v>46742712.879374996</v>
      </c>
      <c r="N70" s="143">
        <f t="shared" si="10"/>
        <v>63103807</v>
      </c>
      <c r="O70" s="144">
        <f t="shared" si="10"/>
        <v>63103807</v>
      </c>
      <c r="P70" s="143">
        <f t="shared" si="10"/>
        <v>46603805</v>
      </c>
      <c r="Q70" s="144">
        <f t="shared" si="10"/>
        <v>46603810</v>
      </c>
      <c r="R70" s="143"/>
      <c r="S70" s="144"/>
    </row>
    <row r="71" spans="1:19" s="5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39" t="s">
        <v>50</v>
      </c>
      <c r="B72" s="39"/>
      <c r="C72" s="39"/>
      <c r="D72" s="18"/>
      <c r="E72" s="19"/>
      <c r="F72" s="18"/>
      <c r="G72" s="19"/>
      <c r="H72" s="18"/>
      <c r="I72" s="19"/>
      <c r="J72" s="18"/>
      <c r="K72" s="19"/>
      <c r="L72" s="19"/>
      <c r="M72" s="19"/>
      <c r="N72" s="16"/>
      <c r="O72" s="16"/>
      <c r="P72" s="19"/>
      <c r="Q72" s="19"/>
      <c r="R72" s="16"/>
      <c r="S72" s="16"/>
    </row>
    <row r="73" spans="1:19" x14ac:dyDescent="0.2">
      <c r="A73" s="21"/>
      <c r="B73" s="22" t="s">
        <v>58</v>
      </c>
      <c r="C73" s="24" t="s">
        <v>59</v>
      </c>
      <c r="D73" s="22" t="s">
        <v>43</v>
      </c>
      <c r="E73" s="24" t="s">
        <v>42</v>
      </c>
      <c r="F73" s="22" t="s">
        <v>13</v>
      </c>
      <c r="G73" s="23" t="s">
        <v>12</v>
      </c>
      <c r="H73" s="22" t="s">
        <v>11</v>
      </c>
      <c r="I73" s="23" t="s">
        <v>10</v>
      </c>
      <c r="J73" s="22" t="s">
        <v>9</v>
      </c>
      <c r="K73" s="23" t="s">
        <v>8</v>
      </c>
      <c r="L73" s="22" t="s">
        <v>7</v>
      </c>
      <c r="M73" s="23" t="s">
        <v>6</v>
      </c>
      <c r="N73" s="25" t="s">
        <v>5</v>
      </c>
      <c r="O73" s="26" t="s">
        <v>4</v>
      </c>
      <c r="P73" s="22" t="s">
        <v>3</v>
      </c>
      <c r="Q73" s="23" t="s">
        <v>2</v>
      </c>
      <c r="R73" s="25" t="s">
        <v>1</v>
      </c>
      <c r="S73" s="26" t="s">
        <v>0</v>
      </c>
    </row>
    <row r="74" spans="1:19" x14ac:dyDescent="0.2">
      <c r="A74" s="123" t="s">
        <v>66</v>
      </c>
      <c r="B74" s="108"/>
      <c r="C74" s="109" t="s">
        <v>44</v>
      </c>
      <c r="D74" s="61">
        <v>6369140.54</v>
      </c>
      <c r="E74" s="155">
        <v>8151518.6600000001</v>
      </c>
      <c r="F74" s="61">
        <v>7833560.7000000002</v>
      </c>
      <c r="G74" s="86">
        <v>7590867.8399999999</v>
      </c>
      <c r="H74" s="61">
        <v>7420950.2699999996</v>
      </c>
      <c r="I74" s="86">
        <v>9454322.1099999994</v>
      </c>
      <c r="J74" s="61">
        <v>9131232.7300000004</v>
      </c>
      <c r="K74" s="86">
        <v>8815806</v>
      </c>
      <c r="L74" s="61">
        <v>8453949.25</v>
      </c>
      <c r="M74" s="86">
        <v>7877932.04</v>
      </c>
      <c r="N74" s="61"/>
      <c r="O74" s="86"/>
      <c r="P74" s="61"/>
      <c r="Q74" s="86"/>
      <c r="R74" s="61"/>
      <c r="S74" s="86"/>
    </row>
    <row r="75" spans="1:19" x14ac:dyDescent="0.2">
      <c r="A75" s="123" t="s">
        <v>61</v>
      </c>
      <c r="B75" s="108"/>
      <c r="C75" s="109" t="s">
        <v>44</v>
      </c>
      <c r="D75" s="61">
        <v>6369140.54</v>
      </c>
      <c r="E75" s="150"/>
      <c r="F75" s="151"/>
      <c r="G75" s="152"/>
      <c r="H75" s="151"/>
      <c r="I75" s="152"/>
      <c r="J75" s="151"/>
      <c r="K75" s="152"/>
      <c r="L75" s="151"/>
      <c r="M75" s="152"/>
      <c r="N75" s="153"/>
      <c r="O75" s="154"/>
      <c r="P75" s="151"/>
      <c r="Q75" s="152"/>
      <c r="R75" s="153"/>
      <c r="S75" s="154"/>
    </row>
    <row r="76" spans="1:19" x14ac:dyDescent="0.2">
      <c r="A76" s="123" t="s">
        <v>62</v>
      </c>
      <c r="B76" s="108"/>
      <c r="C76" s="109" t="s">
        <v>44</v>
      </c>
      <c r="D76" s="61">
        <v>6369140.54</v>
      </c>
      <c r="E76" s="155">
        <v>8151518.6600000001</v>
      </c>
      <c r="F76" s="61">
        <v>7833560.7000000002</v>
      </c>
      <c r="G76" s="86">
        <v>7590867.8399999999</v>
      </c>
      <c r="H76" s="61"/>
      <c r="I76" s="86"/>
      <c r="J76" s="61"/>
      <c r="K76" s="86"/>
      <c r="L76" s="61"/>
      <c r="M76" s="86"/>
      <c r="N76" s="61"/>
      <c r="O76" s="86"/>
      <c r="P76" s="61"/>
      <c r="Q76" s="86"/>
      <c r="R76" s="61"/>
      <c r="S76" s="86"/>
    </row>
    <row r="77" spans="1:19" x14ac:dyDescent="0.2">
      <c r="A77" s="123" t="s">
        <v>65</v>
      </c>
      <c r="B77" s="108"/>
      <c r="C77" s="109" t="s">
        <v>44</v>
      </c>
      <c r="D77" s="61">
        <v>6369140.54</v>
      </c>
      <c r="E77" s="155">
        <v>8151518.6600000001</v>
      </c>
      <c r="F77" s="61">
        <v>7833560.7000000002</v>
      </c>
      <c r="G77" s="86">
        <v>7590867.8399999999</v>
      </c>
      <c r="H77" s="61">
        <v>7420950.2699999996</v>
      </c>
      <c r="I77" s="86">
        <v>9454322.1099999994</v>
      </c>
      <c r="J77" s="61">
        <v>9131232.7300000004</v>
      </c>
      <c r="K77" s="86">
        <v>8815806</v>
      </c>
      <c r="L77" s="61">
        <v>8453949.25</v>
      </c>
      <c r="M77" s="86">
        <v>7877932.04</v>
      </c>
      <c r="N77" s="61"/>
      <c r="O77" s="86"/>
      <c r="P77" s="61"/>
      <c r="Q77" s="86"/>
      <c r="R77" s="61"/>
      <c r="S77" s="86"/>
    </row>
    <row r="78" spans="1:19" x14ac:dyDescent="0.2">
      <c r="A78" s="35" t="s">
        <v>20</v>
      </c>
      <c r="B78" s="175">
        <v>25045556</v>
      </c>
      <c r="C78" s="149">
        <v>25045556</v>
      </c>
      <c r="D78" s="175">
        <f t="shared" ref="D78:M78" si="11">SUM(D74:D77)</f>
        <v>25476562.16</v>
      </c>
      <c r="E78" s="149">
        <f t="shared" si="11"/>
        <v>24454555.98</v>
      </c>
      <c r="F78" s="175">
        <f t="shared" si="11"/>
        <v>23500682.100000001</v>
      </c>
      <c r="G78" s="149">
        <f t="shared" si="11"/>
        <v>22772603.52</v>
      </c>
      <c r="H78" s="175">
        <f t="shared" si="11"/>
        <v>14841900.539999999</v>
      </c>
      <c r="I78" s="149">
        <f t="shared" si="11"/>
        <v>18908644.219999999</v>
      </c>
      <c r="J78" s="175">
        <f t="shared" si="11"/>
        <v>18262465.460000001</v>
      </c>
      <c r="K78" s="149">
        <f t="shared" si="11"/>
        <v>17631612</v>
      </c>
      <c r="L78" s="175">
        <f t="shared" si="11"/>
        <v>16907898.5</v>
      </c>
      <c r="M78" s="149">
        <f t="shared" si="11"/>
        <v>15755864.08</v>
      </c>
      <c r="N78" s="143"/>
      <c r="O78" s="144"/>
      <c r="P78" s="143"/>
      <c r="Q78" s="144"/>
      <c r="R78" s="143"/>
      <c r="S78" s="144"/>
    </row>
    <row r="79" spans="1:19" s="5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A80" s="39" t="s">
        <v>51</v>
      </c>
      <c r="B80" s="39"/>
      <c r="C80" s="39"/>
      <c r="D80" s="18"/>
      <c r="E80" s="19"/>
      <c r="F80" s="18"/>
      <c r="G80" s="19"/>
      <c r="H80" s="18"/>
      <c r="I80" s="19"/>
      <c r="J80" s="18"/>
      <c r="K80" s="19"/>
      <c r="L80" s="19"/>
      <c r="M80" s="19"/>
      <c r="N80" s="16"/>
      <c r="O80" s="16"/>
      <c r="P80" s="19"/>
      <c r="Q80" s="19"/>
      <c r="R80" s="16"/>
      <c r="S80" s="16"/>
    </row>
    <row r="81" spans="1:19" x14ac:dyDescent="0.2">
      <c r="A81" s="21"/>
      <c r="B81" s="22" t="s">
        <v>58</v>
      </c>
      <c r="C81" s="24" t="s">
        <v>59</v>
      </c>
      <c r="D81" s="22" t="s">
        <v>43</v>
      </c>
      <c r="E81" s="24" t="s">
        <v>42</v>
      </c>
      <c r="F81" s="22" t="s">
        <v>13</v>
      </c>
      <c r="G81" s="23" t="s">
        <v>12</v>
      </c>
      <c r="H81" s="24" t="s">
        <v>11</v>
      </c>
      <c r="I81" s="23" t="s">
        <v>10</v>
      </c>
      <c r="J81" s="22" t="s">
        <v>9</v>
      </c>
      <c r="K81" s="24" t="s">
        <v>8</v>
      </c>
      <c r="L81" s="22" t="s">
        <v>7</v>
      </c>
      <c r="M81" s="23" t="s">
        <v>6</v>
      </c>
      <c r="N81" s="25" t="s">
        <v>5</v>
      </c>
      <c r="O81" s="26" t="s">
        <v>4</v>
      </c>
      <c r="P81" s="24" t="s">
        <v>3</v>
      </c>
      <c r="Q81" s="23" t="s">
        <v>2</v>
      </c>
      <c r="R81" s="25" t="s">
        <v>1</v>
      </c>
      <c r="S81" s="26" t="s">
        <v>0</v>
      </c>
    </row>
    <row r="82" spans="1:19" x14ac:dyDescent="0.2">
      <c r="A82" s="123" t="s">
        <v>68</v>
      </c>
      <c r="B82" s="108"/>
      <c r="C82" s="109" t="s">
        <v>44</v>
      </c>
      <c r="D82" s="61">
        <v>200000</v>
      </c>
      <c r="E82" s="86">
        <v>3549162</v>
      </c>
      <c r="F82" s="61">
        <v>5282615</v>
      </c>
      <c r="G82" s="86">
        <v>1068255</v>
      </c>
      <c r="H82" s="61">
        <v>2812041.39</v>
      </c>
      <c r="I82" s="86">
        <v>2044148.76</v>
      </c>
      <c r="J82" s="61">
        <v>225848.18</v>
      </c>
      <c r="K82" s="62">
        <v>1015475.23</v>
      </c>
      <c r="L82" s="61">
        <v>624259.30000000005</v>
      </c>
      <c r="M82" s="86"/>
      <c r="N82" s="61"/>
      <c r="O82" s="86"/>
      <c r="P82" s="62"/>
      <c r="Q82" s="86"/>
      <c r="R82" s="61"/>
      <c r="S82" s="86"/>
    </row>
    <row r="83" spans="1:19" x14ac:dyDescent="0.2">
      <c r="A83" s="123" t="s">
        <v>66</v>
      </c>
      <c r="B83" s="108"/>
      <c r="C83" s="109" t="s">
        <v>44</v>
      </c>
      <c r="D83" s="61">
        <v>4646618</v>
      </c>
      <c r="E83" s="86">
        <v>5887434</v>
      </c>
      <c r="F83" s="61">
        <v>8481612</v>
      </c>
      <c r="G83" s="86">
        <v>1968956</v>
      </c>
      <c r="H83" s="61">
        <v>12882128.720000003</v>
      </c>
      <c r="I83" s="86">
        <v>34980253.600000001</v>
      </c>
      <c r="J83" s="61">
        <v>8081615.0099999998</v>
      </c>
      <c r="K83" s="62">
        <v>13332074.77</v>
      </c>
      <c r="L83" s="61">
        <v>9697572.6600000001</v>
      </c>
      <c r="M83" s="86">
        <v>3814940.8900000006</v>
      </c>
      <c r="N83" s="61">
        <v>9738287.8699999992</v>
      </c>
      <c r="O83" s="86">
        <v>10820319.85</v>
      </c>
      <c r="P83" s="62"/>
      <c r="Q83" s="86"/>
      <c r="R83" s="61"/>
      <c r="S83" s="86"/>
    </row>
    <row r="84" spans="1:19" x14ac:dyDescent="0.2">
      <c r="A84" s="123" t="s">
        <v>61</v>
      </c>
      <c r="B84" s="108"/>
      <c r="C84" s="109" t="s">
        <v>44</v>
      </c>
      <c r="D84" s="61">
        <v>275000</v>
      </c>
      <c r="E84" s="86">
        <v>487500</v>
      </c>
      <c r="F84" s="61">
        <v>513500</v>
      </c>
      <c r="G84" s="86">
        <v>2511500</v>
      </c>
      <c r="H84" s="61">
        <v>3030758.38</v>
      </c>
      <c r="I84" s="86">
        <v>7159022.1100000003</v>
      </c>
      <c r="J84" s="61">
        <v>325000.13</v>
      </c>
      <c r="K84" s="62">
        <v>217500</v>
      </c>
      <c r="L84" s="61">
        <v>1214817.1299999999</v>
      </c>
      <c r="M84" s="86">
        <v>90663.27</v>
      </c>
      <c r="N84" s="61">
        <v>253106.87</v>
      </c>
      <c r="O84" s="86">
        <v>281229.86</v>
      </c>
      <c r="P84" s="62"/>
      <c r="Q84" s="86"/>
      <c r="R84" s="61"/>
      <c r="S84" s="86"/>
    </row>
    <row r="85" spans="1:19" x14ac:dyDescent="0.2">
      <c r="A85" s="123" t="s">
        <v>62</v>
      </c>
      <c r="B85" s="108"/>
      <c r="C85" s="109" t="s">
        <v>44</v>
      </c>
      <c r="D85" s="61">
        <v>3885819</v>
      </c>
      <c r="E85" s="86">
        <v>2184181</v>
      </c>
      <c r="F85" s="61">
        <v>0</v>
      </c>
      <c r="G85" s="86">
        <v>150000</v>
      </c>
      <c r="H85" s="61">
        <v>7728439.5099999998</v>
      </c>
      <c r="I85" s="86">
        <v>32383099</v>
      </c>
      <c r="J85" s="61">
        <v>3042124</v>
      </c>
      <c r="K85" s="62">
        <v>2549950</v>
      </c>
      <c r="L85" s="61">
        <v>21254983.5</v>
      </c>
      <c r="M85" s="86">
        <v>1715387.88</v>
      </c>
      <c r="N85" s="61">
        <v>6954751.4400000004</v>
      </c>
      <c r="O85" s="86">
        <v>7727501.5999999996</v>
      </c>
      <c r="P85" s="62"/>
      <c r="Q85" s="86"/>
      <c r="R85" s="61"/>
      <c r="S85" s="86"/>
    </row>
    <row r="86" spans="1:19" x14ac:dyDescent="0.2">
      <c r="A86" s="123" t="s">
        <v>63</v>
      </c>
      <c r="B86" s="108"/>
      <c r="C86" s="109" t="s">
        <v>44</v>
      </c>
      <c r="D86" s="61">
        <v>284852</v>
      </c>
      <c r="E86" s="86">
        <v>381768</v>
      </c>
      <c r="F86" s="61">
        <v>0</v>
      </c>
      <c r="G86" s="86">
        <v>50000</v>
      </c>
      <c r="H86" s="61">
        <v>50000</v>
      </c>
      <c r="I86" s="86">
        <v>1065165.68</v>
      </c>
      <c r="J86" s="61">
        <v>4002434.18</v>
      </c>
      <c r="K86" s="62">
        <v>123125</v>
      </c>
      <c r="L86" s="61">
        <v>5137948.91</v>
      </c>
      <c r="M86" s="86">
        <v>1996498.07</v>
      </c>
      <c r="N86" s="61">
        <v>1357573.23</v>
      </c>
      <c r="O86" s="86">
        <v>1508414.7</v>
      </c>
      <c r="P86" s="62"/>
      <c r="Q86" s="86"/>
      <c r="R86" s="61"/>
      <c r="S86" s="86"/>
    </row>
    <row r="87" spans="1:19" x14ac:dyDescent="0.2">
      <c r="A87" s="123" t="s">
        <v>64</v>
      </c>
      <c r="B87" s="108"/>
      <c r="C87" s="109" t="s">
        <v>44</v>
      </c>
      <c r="D87" s="61">
        <v>780187</v>
      </c>
      <c r="E87" s="86">
        <v>1225000</v>
      </c>
      <c r="F87" s="61">
        <v>1116623</v>
      </c>
      <c r="G87" s="86">
        <v>5225595</v>
      </c>
      <c r="H87" s="61">
        <v>973500</v>
      </c>
      <c r="I87" s="86">
        <v>5249945</v>
      </c>
      <c r="J87" s="61">
        <v>727145</v>
      </c>
      <c r="K87" s="62">
        <v>100000</v>
      </c>
      <c r="L87" s="61">
        <v>3705475</v>
      </c>
      <c r="M87" s="86">
        <v>1091884.29</v>
      </c>
      <c r="N87" s="61">
        <v>1282791.6499999999</v>
      </c>
      <c r="O87" s="86">
        <v>1425324.06</v>
      </c>
      <c r="P87" s="62"/>
      <c r="Q87" s="86"/>
      <c r="R87" s="61"/>
      <c r="S87" s="86"/>
    </row>
    <row r="88" spans="1:19" x14ac:dyDescent="0.2">
      <c r="A88" s="123" t="s">
        <v>65</v>
      </c>
      <c r="B88" s="108"/>
      <c r="C88" s="109" t="s">
        <v>44</v>
      </c>
      <c r="D88" s="61">
        <v>5109774</v>
      </c>
      <c r="E88" s="86">
        <v>2850000</v>
      </c>
      <c r="F88" s="61">
        <v>1970650</v>
      </c>
      <c r="G88" s="86">
        <v>5641612</v>
      </c>
      <c r="H88" s="61">
        <v>4970382</v>
      </c>
      <c r="I88" s="86">
        <v>17594885.68</v>
      </c>
      <c r="J88" s="61">
        <v>1408333.5</v>
      </c>
      <c r="K88" s="62">
        <v>474375</v>
      </c>
      <c r="L88" s="61">
        <v>9087443.5</v>
      </c>
      <c r="M88" s="86">
        <v>8177743.4500000002</v>
      </c>
      <c r="N88" s="61">
        <v>2141655.41</v>
      </c>
      <c r="O88" s="86">
        <v>2379617.12</v>
      </c>
      <c r="P88" s="62"/>
      <c r="Q88" s="86"/>
      <c r="R88" s="61"/>
      <c r="S88" s="86"/>
    </row>
    <row r="89" spans="1:19" x14ac:dyDescent="0.2">
      <c r="A89" s="123" t="s">
        <v>67</v>
      </c>
      <c r="B89" s="108"/>
      <c r="C89" s="109" t="s">
        <v>44</v>
      </c>
      <c r="D89" s="61">
        <v>2317750</v>
      </c>
      <c r="E89" s="86">
        <v>934955</v>
      </c>
      <c r="F89" s="61">
        <v>135000</v>
      </c>
      <c r="G89" s="86">
        <v>884082</v>
      </c>
      <c r="H89" s="61">
        <v>2865250</v>
      </c>
      <c r="I89" s="86">
        <v>2308054.17</v>
      </c>
      <c r="J89" s="61">
        <v>0</v>
      </c>
      <c r="K89" s="62">
        <v>0</v>
      </c>
      <c r="L89" s="61">
        <v>1490000</v>
      </c>
      <c r="M89" s="86">
        <v>925382.15</v>
      </c>
      <c r="N89" s="61">
        <v>771833.53</v>
      </c>
      <c r="O89" s="86">
        <v>857592.81</v>
      </c>
      <c r="P89" s="62"/>
      <c r="Q89" s="86"/>
      <c r="R89" s="61"/>
      <c r="S89" s="86"/>
    </row>
    <row r="90" spans="1:19" x14ac:dyDescent="0.2">
      <c r="A90" s="30" t="s">
        <v>21</v>
      </c>
      <c r="B90" s="175">
        <v>16625000</v>
      </c>
      <c r="C90" s="149">
        <v>16625000</v>
      </c>
      <c r="D90" s="143">
        <f t="shared" ref="D90:O90" si="12">SUM(D82:D89)</f>
        <v>17500000</v>
      </c>
      <c r="E90" s="144">
        <f t="shared" si="12"/>
        <v>17500000</v>
      </c>
      <c r="F90" s="143">
        <f t="shared" si="12"/>
        <v>17500000</v>
      </c>
      <c r="G90" s="144">
        <f t="shared" si="12"/>
        <v>17500000</v>
      </c>
      <c r="H90" s="143">
        <f t="shared" si="12"/>
        <v>35312500</v>
      </c>
      <c r="I90" s="144">
        <f t="shared" si="12"/>
        <v>102784574.00000001</v>
      </c>
      <c r="J90" s="143">
        <f t="shared" si="12"/>
        <v>17812500</v>
      </c>
      <c r="K90" s="144">
        <f t="shared" si="12"/>
        <v>17812500</v>
      </c>
      <c r="L90" s="143">
        <f t="shared" si="12"/>
        <v>52212500</v>
      </c>
      <c r="M90" s="144">
        <f t="shared" si="12"/>
        <v>17812500</v>
      </c>
      <c r="N90" s="143">
        <f t="shared" si="12"/>
        <v>22500000</v>
      </c>
      <c r="O90" s="144">
        <f t="shared" si="12"/>
        <v>24999999.999999996</v>
      </c>
      <c r="P90" s="147"/>
      <c r="Q90" s="144"/>
      <c r="R90" s="143"/>
      <c r="S90" s="144"/>
    </row>
    <row r="91" spans="1:19" s="5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41" t="s">
        <v>46</v>
      </c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43"/>
      <c r="B93" s="22" t="s">
        <v>116</v>
      </c>
      <c r="C93" s="24" t="s">
        <v>117</v>
      </c>
      <c r="D93" s="91" t="s">
        <v>43</v>
      </c>
      <c r="E93" s="92" t="s">
        <v>42</v>
      </c>
      <c r="F93" s="91" t="s">
        <v>13</v>
      </c>
      <c r="G93" s="92" t="s">
        <v>12</v>
      </c>
      <c r="H93" s="93" t="s">
        <v>11</v>
      </c>
      <c r="I93" s="92" t="s">
        <v>10</v>
      </c>
      <c r="J93" s="91" t="s">
        <v>9</v>
      </c>
      <c r="K93" s="93" t="s">
        <v>8</v>
      </c>
      <c r="L93" s="91" t="s">
        <v>7</v>
      </c>
      <c r="M93" s="92" t="s">
        <v>6</v>
      </c>
      <c r="N93" s="94" t="s">
        <v>5</v>
      </c>
      <c r="O93" s="95" t="s">
        <v>4</v>
      </c>
      <c r="P93" s="93" t="s">
        <v>3</v>
      </c>
      <c r="Q93" s="92" t="s">
        <v>2</v>
      </c>
      <c r="R93" s="94" t="s">
        <v>1</v>
      </c>
      <c r="S93" s="95" t="s">
        <v>0</v>
      </c>
    </row>
    <row r="94" spans="1:19" x14ac:dyDescent="0.2">
      <c r="A94" s="43" t="s">
        <v>33</v>
      </c>
      <c r="B94" s="194">
        <v>4806567</v>
      </c>
      <c r="C94" s="195">
        <v>4806567</v>
      </c>
      <c r="D94" s="96">
        <v>2639908</v>
      </c>
      <c r="E94" s="97">
        <v>2639908</v>
      </c>
      <c r="F94" s="44">
        <v>2836057</v>
      </c>
      <c r="G94" s="45">
        <v>2836057</v>
      </c>
      <c r="H94" s="44">
        <v>2652359</v>
      </c>
      <c r="I94" s="44">
        <v>2652359</v>
      </c>
      <c r="J94" s="46">
        <v>2372289</v>
      </c>
      <c r="K94" s="45">
        <v>2372289</v>
      </c>
      <c r="L94" s="44">
        <v>2194339</v>
      </c>
      <c r="M94" s="44">
        <v>2194339</v>
      </c>
      <c r="N94" s="46">
        <v>2546225</v>
      </c>
      <c r="O94" s="45">
        <v>2546225</v>
      </c>
      <c r="P94" s="46">
        <v>2520048</v>
      </c>
      <c r="Q94" s="45">
        <v>2520048</v>
      </c>
      <c r="R94" s="46">
        <v>2423267</v>
      </c>
      <c r="S94" s="45">
        <v>2423267</v>
      </c>
    </row>
    <row r="95" spans="1:19" x14ac:dyDescent="0.2">
      <c r="A95" s="43" t="s">
        <v>34</v>
      </c>
      <c r="B95" s="194">
        <v>1927119</v>
      </c>
      <c r="C95" s="195">
        <v>1927119</v>
      </c>
      <c r="D95" s="96">
        <v>1857567</v>
      </c>
      <c r="E95" s="97">
        <v>1857567</v>
      </c>
      <c r="F95" s="44">
        <v>1876379</v>
      </c>
      <c r="G95" s="45">
        <v>1876379</v>
      </c>
      <c r="H95" s="44">
        <v>1878633</v>
      </c>
      <c r="I95" s="44">
        <v>1878633</v>
      </c>
      <c r="J95" s="46">
        <v>2150183</v>
      </c>
      <c r="K95" s="45">
        <v>2150183</v>
      </c>
      <c r="L95" s="44">
        <v>1921469</v>
      </c>
      <c r="M95" s="44">
        <v>1921469</v>
      </c>
      <c r="N95" s="46">
        <v>1774365</v>
      </c>
      <c r="O95" s="45">
        <v>1774365</v>
      </c>
      <c r="P95" s="46">
        <v>1744261</v>
      </c>
      <c r="Q95" s="45">
        <v>1744261</v>
      </c>
      <c r="R95" s="46">
        <v>1755156</v>
      </c>
      <c r="S95" s="45">
        <v>1755156</v>
      </c>
    </row>
    <row r="96" spans="1:19" x14ac:dyDescent="0.2">
      <c r="A96" s="43" t="s">
        <v>35</v>
      </c>
      <c r="B96" s="194">
        <v>1532095</v>
      </c>
      <c r="C96" s="195">
        <v>1532095</v>
      </c>
      <c r="D96" s="96">
        <v>1560257</v>
      </c>
      <c r="E96" s="97">
        <v>1560257</v>
      </c>
      <c r="F96" s="44">
        <v>1614158</v>
      </c>
      <c r="G96" s="45">
        <v>1614158</v>
      </c>
      <c r="H96" s="44">
        <v>1697856</v>
      </c>
      <c r="I96" s="44">
        <v>1697856</v>
      </c>
      <c r="J96" s="46"/>
      <c r="K96" s="45"/>
      <c r="L96" s="44"/>
      <c r="M96" s="44"/>
      <c r="N96" s="46"/>
      <c r="O96" s="45"/>
      <c r="P96" s="46"/>
      <c r="Q96" s="45"/>
      <c r="R96" s="46"/>
      <c r="S96" s="45"/>
    </row>
    <row r="97" spans="1:19" x14ac:dyDescent="0.2">
      <c r="A97" s="43" t="s">
        <v>40</v>
      </c>
      <c r="B97" s="194">
        <v>1829157</v>
      </c>
      <c r="C97" s="195">
        <v>1829157</v>
      </c>
      <c r="D97" s="96">
        <v>1733703</v>
      </c>
      <c r="E97" s="97">
        <v>1733703</v>
      </c>
      <c r="F97" s="44">
        <v>1461242</v>
      </c>
      <c r="G97" s="45">
        <v>1461242</v>
      </c>
      <c r="H97" s="44"/>
      <c r="I97" s="44"/>
      <c r="J97" s="46"/>
      <c r="K97" s="45"/>
      <c r="L97" s="44"/>
      <c r="M97" s="44"/>
      <c r="N97" s="46"/>
      <c r="O97" s="45"/>
      <c r="P97" s="46"/>
      <c r="Q97" s="45"/>
      <c r="R97" s="46"/>
      <c r="S97" s="45"/>
    </row>
    <row r="98" spans="1:19" x14ac:dyDescent="0.2">
      <c r="A98" s="43" t="s">
        <v>32</v>
      </c>
      <c r="B98" s="194">
        <v>4367069</v>
      </c>
      <c r="C98" s="195">
        <v>4367069</v>
      </c>
      <c r="D98" s="96">
        <v>4242995</v>
      </c>
      <c r="E98" s="97">
        <v>4242995</v>
      </c>
      <c r="F98" s="44">
        <v>4003822</v>
      </c>
      <c r="G98" s="45">
        <v>4003822</v>
      </c>
      <c r="H98" s="44">
        <v>4140915</v>
      </c>
      <c r="I98" s="44">
        <v>4140915</v>
      </c>
      <c r="J98" s="46">
        <v>4172118</v>
      </c>
      <c r="K98" s="45">
        <v>4172118</v>
      </c>
      <c r="L98" s="44">
        <v>3820627</v>
      </c>
      <c r="M98" s="44">
        <v>3820627</v>
      </c>
      <c r="N98" s="46">
        <v>4335682</v>
      </c>
      <c r="O98" s="45">
        <v>4335682</v>
      </c>
      <c r="P98" s="46">
        <v>4094659</v>
      </c>
      <c r="Q98" s="45">
        <v>4094659</v>
      </c>
      <c r="R98" s="46">
        <v>4008679</v>
      </c>
      <c r="S98" s="45">
        <v>4008679</v>
      </c>
    </row>
    <row r="99" spans="1:19" x14ac:dyDescent="0.2">
      <c r="A99" s="43" t="s">
        <v>36</v>
      </c>
      <c r="B99" s="194">
        <v>3690964</v>
      </c>
      <c r="C99" s="195">
        <v>3690964</v>
      </c>
      <c r="D99" s="96">
        <v>3458719</v>
      </c>
      <c r="E99" s="97">
        <v>3458719</v>
      </c>
      <c r="F99" s="44">
        <v>3369875</v>
      </c>
      <c r="G99" s="45">
        <v>3369875</v>
      </c>
      <c r="H99" s="44">
        <v>3288721</v>
      </c>
      <c r="I99" s="44">
        <v>3288721</v>
      </c>
      <c r="J99" s="46">
        <v>3406607</v>
      </c>
      <c r="K99" s="45">
        <v>3406607</v>
      </c>
      <c r="L99" s="44">
        <v>3265099</v>
      </c>
      <c r="M99" s="44">
        <v>3265099</v>
      </c>
      <c r="N99" s="46">
        <v>4207775</v>
      </c>
      <c r="O99" s="45">
        <v>4207775</v>
      </c>
      <c r="P99" s="46">
        <v>3552955</v>
      </c>
      <c r="Q99" s="45">
        <v>3552955</v>
      </c>
      <c r="R99" s="46">
        <v>3571274</v>
      </c>
      <c r="S99" s="45">
        <v>3571274</v>
      </c>
    </row>
    <row r="100" spans="1:19" x14ac:dyDescent="0.2">
      <c r="A100" s="43" t="s">
        <v>72</v>
      </c>
      <c r="B100" s="194">
        <v>1660695</v>
      </c>
      <c r="C100" s="195">
        <v>1660695</v>
      </c>
      <c r="D100" s="96">
        <v>1639412</v>
      </c>
      <c r="E100" s="97">
        <v>1639412</v>
      </c>
      <c r="F100" s="44">
        <v>1558750</v>
      </c>
      <c r="G100" s="45">
        <v>1558750</v>
      </c>
      <c r="H100" s="44">
        <v>1548012</v>
      </c>
      <c r="I100" s="44">
        <v>1548012</v>
      </c>
      <c r="J100" s="46">
        <v>1558963</v>
      </c>
      <c r="K100" s="45">
        <v>1558963</v>
      </c>
      <c r="L100" s="44">
        <v>1556305</v>
      </c>
      <c r="M100" s="44">
        <v>1556305</v>
      </c>
      <c r="N100" s="46">
        <v>1615566</v>
      </c>
      <c r="O100" s="45">
        <v>1615566</v>
      </c>
      <c r="P100" s="46">
        <v>1605429</v>
      </c>
      <c r="Q100" s="45">
        <v>1605429</v>
      </c>
      <c r="R100" s="46">
        <v>1589477</v>
      </c>
      <c r="S100" s="45">
        <v>1589477</v>
      </c>
    </row>
    <row r="101" spans="1:19" x14ac:dyDescent="0.2">
      <c r="A101" s="43" t="s">
        <v>37</v>
      </c>
      <c r="B101" s="194">
        <v>12706788</v>
      </c>
      <c r="C101" s="195">
        <v>12706788</v>
      </c>
      <c r="D101" s="96">
        <v>11529638</v>
      </c>
      <c r="E101" s="97">
        <v>11529638</v>
      </c>
      <c r="F101" s="44">
        <v>10561379</v>
      </c>
      <c r="G101" s="45">
        <v>10561379</v>
      </c>
      <c r="H101" s="44">
        <v>10486168</v>
      </c>
      <c r="I101" s="44">
        <v>10486168</v>
      </c>
      <c r="J101" s="46">
        <v>9294727</v>
      </c>
      <c r="K101" s="45">
        <v>9294727</v>
      </c>
      <c r="L101" s="44">
        <v>6883759</v>
      </c>
      <c r="M101" s="44">
        <v>6883759</v>
      </c>
      <c r="N101" s="46">
        <v>8654145</v>
      </c>
      <c r="O101" s="45">
        <v>8654145</v>
      </c>
      <c r="P101" s="46">
        <v>7685992</v>
      </c>
      <c r="Q101" s="45">
        <v>7685992</v>
      </c>
      <c r="R101" s="46">
        <v>6837684</v>
      </c>
      <c r="S101" s="45">
        <v>6837684</v>
      </c>
    </row>
    <row r="102" spans="1:19" x14ac:dyDescent="0.2">
      <c r="A102" s="43" t="s">
        <v>38</v>
      </c>
      <c r="B102" s="194">
        <v>3193714</v>
      </c>
      <c r="C102" s="195">
        <v>3193714</v>
      </c>
      <c r="D102" s="96">
        <v>3172969</v>
      </c>
      <c r="E102" s="97">
        <v>3172969</v>
      </c>
      <c r="F102" s="44">
        <v>3099318</v>
      </c>
      <c r="G102" s="45">
        <v>3099318</v>
      </c>
      <c r="H102" s="44">
        <v>3150371</v>
      </c>
      <c r="I102" s="44">
        <v>3150371</v>
      </c>
      <c r="J102" s="46">
        <v>3211729</v>
      </c>
      <c r="K102" s="45">
        <v>3211729</v>
      </c>
      <c r="L102" s="44">
        <v>2981011</v>
      </c>
      <c r="M102" s="44">
        <v>2981011</v>
      </c>
      <c r="N102" s="46">
        <v>3686727</v>
      </c>
      <c r="O102" s="45">
        <v>3686727</v>
      </c>
      <c r="P102" s="46">
        <v>3786595</v>
      </c>
      <c r="Q102" s="45">
        <v>3786595</v>
      </c>
      <c r="R102" s="46">
        <v>3707047</v>
      </c>
      <c r="S102" s="45">
        <v>3707047</v>
      </c>
    </row>
    <row r="103" spans="1:19" x14ac:dyDescent="0.2">
      <c r="A103" s="43" t="s">
        <v>75</v>
      </c>
      <c r="B103" s="194">
        <v>1676339</v>
      </c>
      <c r="C103" s="195">
        <v>1676339</v>
      </c>
      <c r="D103" s="96">
        <v>1540413</v>
      </c>
      <c r="E103" s="97">
        <v>1540413</v>
      </c>
      <c r="F103" s="44">
        <v>1573563</v>
      </c>
      <c r="G103" s="45">
        <v>1573563</v>
      </c>
      <c r="H103" s="44"/>
      <c r="I103" s="44"/>
      <c r="J103" s="46"/>
      <c r="K103" s="45"/>
      <c r="L103" s="44"/>
      <c r="M103" s="44"/>
      <c r="N103" s="46"/>
      <c r="O103" s="45"/>
      <c r="P103" s="46"/>
      <c r="Q103" s="45"/>
      <c r="R103" s="46"/>
      <c r="S103" s="45"/>
    </row>
    <row r="104" spans="1:19" x14ac:dyDescent="0.2">
      <c r="A104" s="43" t="s">
        <v>39</v>
      </c>
      <c r="B104" s="194">
        <v>7529669</v>
      </c>
      <c r="C104" s="195">
        <v>7529669</v>
      </c>
      <c r="D104" s="46">
        <v>6949001</v>
      </c>
      <c r="E104" s="45">
        <v>6949001</v>
      </c>
      <c r="F104" s="44">
        <v>6429109</v>
      </c>
      <c r="G104" s="45">
        <v>6429109</v>
      </c>
      <c r="H104" s="44">
        <v>6542639</v>
      </c>
      <c r="I104" s="44">
        <v>6542639</v>
      </c>
      <c r="J104" s="46">
        <v>6251861</v>
      </c>
      <c r="K104" s="45">
        <v>6251861</v>
      </c>
      <c r="L104" s="44">
        <v>5366308</v>
      </c>
      <c r="M104" s="44">
        <v>5366308</v>
      </c>
      <c r="N104" s="46">
        <v>6912057</v>
      </c>
      <c r="O104" s="45">
        <v>6912057</v>
      </c>
      <c r="P104" s="46">
        <v>6515706</v>
      </c>
      <c r="Q104" s="45">
        <v>6515706</v>
      </c>
      <c r="R104" s="46">
        <v>6846095</v>
      </c>
      <c r="S104" s="45">
        <v>6846095</v>
      </c>
    </row>
    <row r="105" spans="1:19" x14ac:dyDescent="0.2">
      <c r="A105" s="43" t="s">
        <v>73</v>
      </c>
      <c r="B105" s="194">
        <v>1415102</v>
      </c>
      <c r="C105" s="195">
        <v>1415102</v>
      </c>
      <c r="D105" s="101"/>
      <c r="E105" s="100"/>
      <c r="F105" s="126"/>
      <c r="G105" s="88"/>
      <c r="H105" s="44"/>
      <c r="I105" s="44"/>
      <c r="J105" s="46"/>
      <c r="K105" s="45"/>
      <c r="L105" s="44"/>
      <c r="M105" s="44"/>
      <c r="N105" s="46"/>
      <c r="O105" s="45"/>
      <c r="P105" s="46"/>
      <c r="Q105" s="45"/>
      <c r="R105" s="46"/>
      <c r="S105" s="45"/>
    </row>
    <row r="106" spans="1:19" x14ac:dyDescent="0.2">
      <c r="A106" s="43" t="s">
        <v>74</v>
      </c>
      <c r="B106" s="194">
        <v>1939708</v>
      </c>
      <c r="C106" s="195">
        <v>1939708</v>
      </c>
      <c r="D106" s="101">
        <v>1948135</v>
      </c>
      <c r="E106" s="100">
        <v>1948135</v>
      </c>
      <c r="F106" s="126">
        <v>1930537</v>
      </c>
      <c r="G106" s="88">
        <v>1930537</v>
      </c>
      <c r="H106" s="126">
        <v>1895473</v>
      </c>
      <c r="I106" s="192">
        <v>1895473</v>
      </c>
      <c r="J106" s="87">
        <v>1923194</v>
      </c>
      <c r="K106" s="88">
        <v>1923194</v>
      </c>
      <c r="L106" s="126">
        <v>1811115</v>
      </c>
      <c r="M106" s="126">
        <v>1811115</v>
      </c>
      <c r="N106" s="87">
        <v>1885175</v>
      </c>
      <c r="O106" s="88">
        <v>1885175</v>
      </c>
      <c r="P106" s="87">
        <v>1777988</v>
      </c>
      <c r="Q106" s="88">
        <v>1777988</v>
      </c>
      <c r="R106" s="87">
        <v>1732567</v>
      </c>
      <c r="S106" s="88">
        <v>1732567</v>
      </c>
    </row>
    <row r="107" spans="1:19" x14ac:dyDescent="0.2">
      <c r="A107" s="40" t="s">
        <v>27</v>
      </c>
      <c r="B107" s="158">
        <f t="shared" ref="B107:S107" si="13">SUM(B94:B106)</f>
        <v>48274986</v>
      </c>
      <c r="C107" s="159">
        <f t="shared" si="13"/>
        <v>48274986</v>
      </c>
      <c r="D107" s="158">
        <f t="shared" si="13"/>
        <v>42272717</v>
      </c>
      <c r="E107" s="159">
        <f t="shared" si="13"/>
        <v>42272717</v>
      </c>
      <c r="F107" s="158">
        <f t="shared" si="13"/>
        <v>40314189</v>
      </c>
      <c r="G107" s="159">
        <f t="shared" si="13"/>
        <v>40314189</v>
      </c>
      <c r="H107" s="158">
        <f t="shared" si="13"/>
        <v>37281147</v>
      </c>
      <c r="I107" s="159">
        <f>SUM(I94:I106)</f>
        <v>37281147</v>
      </c>
      <c r="J107" s="158">
        <f t="shared" si="13"/>
        <v>34341671</v>
      </c>
      <c r="K107" s="159">
        <f t="shared" si="13"/>
        <v>34341671</v>
      </c>
      <c r="L107" s="158">
        <f t="shared" si="13"/>
        <v>29800032</v>
      </c>
      <c r="M107" s="159">
        <f t="shared" si="13"/>
        <v>29800032</v>
      </c>
      <c r="N107" s="158">
        <f t="shared" si="13"/>
        <v>35617717</v>
      </c>
      <c r="O107" s="159">
        <f t="shared" si="13"/>
        <v>35617717</v>
      </c>
      <c r="P107" s="158">
        <f>SUM(P94:P106)</f>
        <v>33283633</v>
      </c>
      <c r="Q107" s="159">
        <f t="shared" si="13"/>
        <v>33283633</v>
      </c>
      <c r="R107" s="158">
        <f t="shared" si="13"/>
        <v>32471246</v>
      </c>
      <c r="S107" s="159">
        <f t="shared" si="13"/>
        <v>32471246</v>
      </c>
    </row>
    <row r="108" spans="1:19" x14ac:dyDescent="0.2">
      <c r="B108" s="70" t="s">
        <v>118</v>
      </c>
      <c r="C108" s="1" t="s">
        <v>119</v>
      </c>
    </row>
    <row r="109" spans="1:19" x14ac:dyDescent="0.2">
      <c r="A109" s="41" t="s">
        <v>56</v>
      </c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</row>
    <row r="110" spans="1:19" x14ac:dyDescent="0.2">
      <c r="A110" s="43"/>
      <c r="B110" s="22" t="s">
        <v>58</v>
      </c>
      <c r="C110" s="24" t="s">
        <v>59</v>
      </c>
      <c r="D110" s="22" t="s">
        <v>43</v>
      </c>
      <c r="E110" s="23" t="s">
        <v>42</v>
      </c>
      <c r="F110" s="24" t="s">
        <v>13</v>
      </c>
      <c r="G110" s="23" t="s">
        <v>12</v>
      </c>
      <c r="H110" s="24" t="s">
        <v>11</v>
      </c>
      <c r="I110" s="23" t="s">
        <v>10</v>
      </c>
      <c r="J110" s="22" t="s">
        <v>9</v>
      </c>
      <c r="K110" s="24" t="s">
        <v>8</v>
      </c>
      <c r="L110" s="22" t="s">
        <v>7</v>
      </c>
      <c r="M110" s="23" t="s">
        <v>6</v>
      </c>
      <c r="N110" s="25" t="s">
        <v>5</v>
      </c>
      <c r="O110" s="26" t="s">
        <v>4</v>
      </c>
      <c r="P110" s="24" t="s">
        <v>3</v>
      </c>
      <c r="Q110" s="23" t="s">
        <v>2</v>
      </c>
      <c r="R110" s="25" t="s">
        <v>1</v>
      </c>
      <c r="S110" s="26" t="s">
        <v>0</v>
      </c>
    </row>
    <row r="111" spans="1:19" x14ac:dyDescent="0.2">
      <c r="A111" s="43" t="s">
        <v>33</v>
      </c>
      <c r="B111" s="46">
        <v>12250000</v>
      </c>
      <c r="C111" s="45">
        <v>12250000</v>
      </c>
      <c r="D111" s="151"/>
      <c r="E111" s="152"/>
      <c r="F111" s="24"/>
      <c r="G111" s="23"/>
      <c r="H111" s="24"/>
      <c r="I111" s="24"/>
      <c r="J111" s="22"/>
      <c r="K111" s="23"/>
      <c r="L111" s="22"/>
      <c r="M111" s="24"/>
      <c r="N111" s="25"/>
      <c r="O111" s="26"/>
      <c r="P111" s="24"/>
      <c r="Q111" s="23"/>
      <c r="R111" s="25"/>
      <c r="S111" s="26"/>
    </row>
    <row r="112" spans="1:19" x14ac:dyDescent="0.2">
      <c r="A112" s="43" t="s">
        <v>34</v>
      </c>
      <c r="B112" s="46">
        <v>1580314</v>
      </c>
      <c r="C112" s="45">
        <v>1580314</v>
      </c>
      <c r="D112" s="151"/>
      <c r="E112" s="152"/>
      <c r="F112" s="24"/>
      <c r="G112" s="23"/>
      <c r="H112" s="24"/>
      <c r="I112" s="24"/>
      <c r="J112" s="22"/>
      <c r="K112" s="23"/>
      <c r="L112" s="22"/>
      <c r="M112" s="24"/>
      <c r="N112" s="25"/>
      <c r="O112" s="26"/>
      <c r="P112" s="24"/>
      <c r="Q112" s="23"/>
      <c r="R112" s="25"/>
      <c r="S112" s="26"/>
    </row>
    <row r="113" spans="1:19" x14ac:dyDescent="0.2">
      <c r="A113" s="43" t="s">
        <v>32</v>
      </c>
      <c r="B113" s="46">
        <v>12738080</v>
      </c>
      <c r="C113" s="45">
        <v>12738080</v>
      </c>
      <c r="D113" s="63">
        <v>12738080</v>
      </c>
      <c r="E113" s="155">
        <v>12738080</v>
      </c>
      <c r="F113" s="126"/>
      <c r="G113" s="45"/>
      <c r="H113" s="44"/>
      <c r="I113" s="44"/>
      <c r="J113" s="46"/>
      <c r="K113" s="45"/>
      <c r="L113" s="44"/>
      <c r="M113" s="44"/>
      <c r="N113" s="46"/>
      <c r="O113" s="45"/>
      <c r="P113" s="46"/>
      <c r="Q113" s="45"/>
      <c r="R113" s="46"/>
      <c r="S113" s="45"/>
    </row>
    <row r="114" spans="1:19" x14ac:dyDescent="0.2">
      <c r="A114" s="43" t="s">
        <v>36</v>
      </c>
      <c r="B114" s="46">
        <v>12724000</v>
      </c>
      <c r="C114" s="45">
        <v>12724000</v>
      </c>
      <c r="D114" s="63">
        <v>12724000</v>
      </c>
      <c r="E114" s="155">
        <v>12724000</v>
      </c>
      <c r="F114" s="126"/>
      <c r="G114" s="45"/>
      <c r="H114" s="44"/>
      <c r="I114" s="44"/>
      <c r="J114" s="46"/>
      <c r="K114" s="45"/>
      <c r="L114" s="44"/>
      <c r="M114" s="44"/>
      <c r="N114" s="46"/>
      <c r="O114" s="45"/>
      <c r="P114" s="46"/>
      <c r="Q114" s="45"/>
      <c r="R114" s="46"/>
      <c r="S114" s="45"/>
    </row>
    <row r="115" spans="1:19" x14ac:dyDescent="0.2">
      <c r="A115" s="36" t="s">
        <v>39</v>
      </c>
      <c r="B115" s="174">
        <v>57424945</v>
      </c>
      <c r="C115" s="148">
        <v>57424945</v>
      </c>
      <c r="D115" s="63">
        <v>57424945</v>
      </c>
      <c r="E115" s="155">
        <v>57424945</v>
      </c>
      <c r="F115" s="126"/>
      <c r="G115" s="45"/>
      <c r="H115" s="44"/>
      <c r="I115" s="44"/>
      <c r="J115" s="46"/>
      <c r="K115" s="45"/>
      <c r="L115" s="44"/>
      <c r="M115" s="44"/>
      <c r="N115" s="46"/>
      <c r="O115" s="45"/>
      <c r="P115" s="46"/>
      <c r="Q115" s="45"/>
      <c r="R115" s="46"/>
      <c r="S115" s="45"/>
    </row>
    <row r="116" spans="1:19" x14ac:dyDescent="0.2">
      <c r="A116" s="43" t="s">
        <v>41</v>
      </c>
      <c r="B116" s="196">
        <v>10345848</v>
      </c>
      <c r="C116" s="197">
        <v>10345848</v>
      </c>
      <c r="D116" s="156"/>
      <c r="E116" s="157"/>
      <c r="F116" s="124"/>
      <c r="G116" s="97"/>
      <c r="H116" s="124"/>
      <c r="I116" s="124"/>
      <c r="J116" s="96"/>
      <c r="K116" s="97"/>
      <c r="L116" s="124"/>
      <c r="M116" s="124"/>
      <c r="N116" s="96"/>
      <c r="O116" s="97"/>
      <c r="P116" s="96"/>
      <c r="Q116" s="97"/>
      <c r="R116" s="96"/>
      <c r="S116" s="97"/>
    </row>
    <row r="117" spans="1:19" ht="13.5" customHeight="1" x14ac:dyDescent="0.2">
      <c r="A117" s="40" t="s">
        <v>27</v>
      </c>
      <c r="B117" s="158">
        <f>SUM(B111:B116)</f>
        <v>107063187</v>
      </c>
      <c r="C117" s="159">
        <f>SUM(C111:C116)</f>
        <v>107063187</v>
      </c>
      <c r="D117" s="158">
        <f>SUM(D111:D116)</f>
        <v>82887025</v>
      </c>
      <c r="E117" s="159">
        <f>SUM(E111:E116)</f>
        <v>82887025</v>
      </c>
      <c r="F117" s="122"/>
      <c r="G117" s="121"/>
      <c r="H117" s="120"/>
      <c r="I117" s="121"/>
      <c r="J117" s="120"/>
      <c r="K117" s="121"/>
      <c r="L117" s="120"/>
      <c r="M117" s="121"/>
      <c r="N117" s="120"/>
      <c r="O117" s="121"/>
      <c r="P117" s="120"/>
      <c r="Q117" s="121"/>
      <c r="R117" s="120"/>
      <c r="S117" s="121"/>
    </row>
    <row r="118" spans="1:19" ht="13.5" customHeight="1" x14ac:dyDescent="0.2">
      <c r="A118" s="89"/>
      <c r="B118" s="89"/>
      <c r="C118" s="89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</row>
    <row r="119" spans="1:19" ht="6.75" customHeight="1" x14ac:dyDescent="0.2">
      <c r="A119" s="82"/>
      <c r="B119" s="82"/>
      <c r="C119" s="82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</row>
    <row r="120" spans="1:19" x14ac:dyDescent="0.2">
      <c r="A120" s="127" t="s">
        <v>76</v>
      </c>
      <c r="B120" s="127"/>
      <c r="C120" s="127"/>
      <c r="D120" s="128"/>
      <c r="E120" s="128"/>
      <c r="F120" s="128"/>
      <c r="G120" s="128"/>
      <c r="H120" s="129"/>
      <c r="I120" s="130"/>
      <c r="J120" s="130"/>
      <c r="K120" s="130"/>
      <c r="L120" s="130"/>
      <c r="M120" s="130"/>
      <c r="N120" s="131"/>
      <c r="O120" s="131"/>
      <c r="P120" s="130"/>
      <c r="Q120" s="130"/>
      <c r="R120" s="131"/>
      <c r="S120" s="131"/>
    </row>
    <row r="121" spans="1:19" x14ac:dyDescent="0.2">
      <c r="A121" s="21"/>
      <c r="B121" s="22" t="s">
        <v>116</v>
      </c>
      <c r="C121" s="24" t="s">
        <v>117</v>
      </c>
      <c r="D121" s="22" t="s">
        <v>43</v>
      </c>
      <c r="E121" s="24" t="s">
        <v>42</v>
      </c>
      <c r="F121" s="22" t="s">
        <v>13</v>
      </c>
      <c r="G121" s="24" t="s">
        <v>12</v>
      </c>
      <c r="H121" s="22" t="s">
        <v>11</v>
      </c>
      <c r="I121" s="23" t="s">
        <v>10</v>
      </c>
      <c r="J121" s="22" t="s">
        <v>9</v>
      </c>
      <c r="K121" s="23" t="s">
        <v>8</v>
      </c>
      <c r="L121" s="22" t="s">
        <v>7</v>
      </c>
      <c r="M121" s="23" t="s">
        <v>6</v>
      </c>
      <c r="N121" s="51" t="s">
        <v>5</v>
      </c>
      <c r="O121" s="51" t="s">
        <v>4</v>
      </c>
      <c r="P121" s="22" t="s">
        <v>3</v>
      </c>
      <c r="Q121" s="23" t="s">
        <v>2</v>
      </c>
      <c r="R121" s="25" t="s">
        <v>1</v>
      </c>
      <c r="S121" s="26" t="s">
        <v>0</v>
      </c>
    </row>
    <row r="122" spans="1:19" x14ac:dyDescent="0.2">
      <c r="A122" s="36" t="s">
        <v>71</v>
      </c>
      <c r="B122" s="174">
        <v>57321310</v>
      </c>
      <c r="C122" s="148">
        <v>57321310</v>
      </c>
      <c r="D122" s="61">
        <v>46881578</v>
      </c>
      <c r="E122" s="86">
        <v>46881596</v>
      </c>
      <c r="F122" s="61">
        <v>25696179</v>
      </c>
      <c r="G122" s="86">
        <v>26006122</v>
      </c>
      <c r="H122" s="61">
        <v>36701052</v>
      </c>
      <c r="I122" s="86">
        <v>40078160</v>
      </c>
      <c r="J122" s="125"/>
      <c r="K122" s="98"/>
      <c r="L122" s="99"/>
      <c r="M122" s="98"/>
      <c r="N122" s="99"/>
      <c r="O122" s="98"/>
      <c r="P122" s="99"/>
      <c r="Q122" s="98"/>
      <c r="R122" s="99"/>
      <c r="S122" s="98"/>
    </row>
    <row r="123" spans="1:19" x14ac:dyDescent="0.2">
      <c r="A123" s="36" t="s">
        <v>45</v>
      </c>
      <c r="B123" s="174">
        <v>11023939</v>
      </c>
      <c r="C123" s="148">
        <v>11023939</v>
      </c>
      <c r="D123" s="61">
        <v>12484810</v>
      </c>
      <c r="E123" s="86">
        <v>12484810</v>
      </c>
      <c r="F123" s="87">
        <v>35718519</v>
      </c>
      <c r="G123" s="88">
        <v>36718519</v>
      </c>
      <c r="H123" s="87">
        <v>37507110</v>
      </c>
      <c r="I123" s="88">
        <v>37507110</v>
      </c>
      <c r="J123" s="101"/>
      <c r="K123" s="100"/>
      <c r="L123" s="101"/>
      <c r="M123" s="100"/>
      <c r="N123" s="101"/>
      <c r="O123" s="100"/>
      <c r="P123" s="101"/>
      <c r="Q123" s="100"/>
      <c r="R123" s="101"/>
      <c r="S123" s="100"/>
    </row>
    <row r="124" spans="1:19" x14ac:dyDescent="0.2">
      <c r="A124" s="54" t="s">
        <v>115</v>
      </c>
      <c r="B124" s="85">
        <f>SUM(B122:B123)</f>
        <v>68345249</v>
      </c>
      <c r="C124" s="84">
        <f t="shared" ref="B124:I124" si="14">SUM(C122:C123)</f>
        <v>68345249</v>
      </c>
      <c r="D124" s="85">
        <f t="shared" si="14"/>
        <v>59366388</v>
      </c>
      <c r="E124" s="84">
        <f t="shared" si="14"/>
        <v>59366406</v>
      </c>
      <c r="F124" s="85">
        <f t="shared" si="14"/>
        <v>61414698</v>
      </c>
      <c r="G124" s="84">
        <f t="shared" si="14"/>
        <v>62724641</v>
      </c>
      <c r="H124" s="85">
        <f t="shared" si="14"/>
        <v>74208162</v>
      </c>
      <c r="I124" s="84">
        <f t="shared" si="14"/>
        <v>77585270</v>
      </c>
      <c r="J124" s="85">
        <v>70834033</v>
      </c>
      <c r="K124" s="84">
        <v>70834033</v>
      </c>
      <c r="L124" s="85">
        <v>69838016.120625019</v>
      </c>
      <c r="M124" s="84">
        <v>75619813.120625019</v>
      </c>
      <c r="N124" s="85">
        <v>64974110</v>
      </c>
      <c r="O124" s="84">
        <v>93753841</v>
      </c>
      <c r="P124" s="85">
        <v>24101836</v>
      </c>
      <c r="Q124" s="84">
        <v>53100959</v>
      </c>
      <c r="R124" s="85">
        <v>32274112</v>
      </c>
      <c r="S124" s="84">
        <v>31659828</v>
      </c>
    </row>
    <row r="125" spans="1:19" x14ac:dyDescent="0.2">
      <c r="A125" s="89"/>
      <c r="B125" s="70" t="s">
        <v>118</v>
      </c>
      <c r="C125" s="1" t="s">
        <v>119</v>
      </c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</row>
    <row r="126" spans="1:19" x14ac:dyDescent="0.2">
      <c r="A126" s="132" t="s">
        <v>78</v>
      </c>
      <c r="B126" s="133"/>
      <c r="C126" s="133"/>
      <c r="D126" s="134"/>
      <c r="E126" s="134"/>
      <c r="F126" s="134"/>
      <c r="G126" s="134"/>
      <c r="H126" s="135"/>
      <c r="I126" s="136"/>
      <c r="J126" s="136"/>
      <c r="K126" s="136"/>
      <c r="L126" s="136"/>
      <c r="M126" s="136"/>
      <c r="N126" s="137"/>
      <c r="O126" s="137"/>
      <c r="P126" s="136"/>
      <c r="Q126" s="136"/>
      <c r="R126" s="137"/>
      <c r="S126" s="137"/>
    </row>
    <row r="127" spans="1:19" x14ac:dyDescent="0.2">
      <c r="A127" s="21"/>
      <c r="B127" s="22" t="s">
        <v>58</v>
      </c>
      <c r="C127" s="24" t="s">
        <v>59</v>
      </c>
      <c r="D127" s="22" t="s">
        <v>43</v>
      </c>
      <c r="E127" s="24" t="s">
        <v>42</v>
      </c>
      <c r="F127" s="22" t="s">
        <v>13</v>
      </c>
      <c r="G127" s="24" t="s">
        <v>12</v>
      </c>
      <c r="H127" s="22" t="s">
        <v>11</v>
      </c>
      <c r="I127" s="23" t="s">
        <v>10</v>
      </c>
      <c r="J127" s="22" t="s">
        <v>9</v>
      </c>
      <c r="K127" s="23" t="s">
        <v>8</v>
      </c>
      <c r="L127" s="22" t="s">
        <v>7</v>
      </c>
      <c r="M127" s="23" t="s">
        <v>6</v>
      </c>
      <c r="N127" s="51" t="s">
        <v>5</v>
      </c>
      <c r="O127" s="51" t="s">
        <v>4</v>
      </c>
      <c r="P127" s="22" t="s">
        <v>3</v>
      </c>
      <c r="Q127" s="23" t="s">
        <v>2</v>
      </c>
      <c r="R127" s="25" t="s">
        <v>1</v>
      </c>
      <c r="S127" s="26" t="s">
        <v>0</v>
      </c>
    </row>
    <row r="128" spans="1:19" x14ac:dyDescent="0.2">
      <c r="A128" s="36" t="s">
        <v>79</v>
      </c>
      <c r="B128" s="115">
        <v>59890853</v>
      </c>
      <c r="C128" s="181">
        <v>59890853</v>
      </c>
      <c r="D128" s="115">
        <v>49184632</v>
      </c>
      <c r="E128" s="181">
        <v>49267791</v>
      </c>
      <c r="F128" s="115">
        <v>49537775</v>
      </c>
      <c r="G128" s="181">
        <v>49537776</v>
      </c>
      <c r="H128" s="115">
        <v>53034549</v>
      </c>
      <c r="I128" s="188">
        <v>53034549</v>
      </c>
      <c r="J128" s="115">
        <v>49428013</v>
      </c>
      <c r="K128" s="188">
        <v>49428013</v>
      </c>
      <c r="L128" s="115">
        <v>46203597</v>
      </c>
      <c r="M128" s="188">
        <v>46107881</v>
      </c>
      <c r="N128" s="189">
        <v>53341108</v>
      </c>
      <c r="O128" s="190">
        <v>53341108</v>
      </c>
      <c r="P128" s="115">
        <v>48007607</v>
      </c>
      <c r="Q128" s="188">
        <v>52857607</v>
      </c>
      <c r="R128" s="167">
        <v>47409661</v>
      </c>
      <c r="S128" s="168">
        <v>47409660</v>
      </c>
    </row>
    <row r="129" spans="1:19" x14ac:dyDescent="0.2">
      <c r="A129" s="36" t="s">
        <v>80</v>
      </c>
      <c r="B129" s="115">
        <v>123668537</v>
      </c>
      <c r="C129" s="181">
        <v>123668537</v>
      </c>
      <c r="D129" s="115">
        <v>106720424</v>
      </c>
      <c r="E129" s="181">
        <v>106720424</v>
      </c>
      <c r="F129" s="115">
        <v>105617347</v>
      </c>
      <c r="G129" s="181">
        <v>105617348</v>
      </c>
      <c r="H129" s="115">
        <v>106019702</v>
      </c>
      <c r="I129" s="188">
        <v>106019702</v>
      </c>
      <c r="J129" s="115">
        <v>105664257</v>
      </c>
      <c r="K129" s="188">
        <v>105664257</v>
      </c>
      <c r="L129" s="115">
        <v>121767262</v>
      </c>
      <c r="M129" s="188">
        <v>121767262</v>
      </c>
      <c r="N129" s="189">
        <v>84815018</v>
      </c>
      <c r="O129" s="190">
        <v>84815018</v>
      </c>
      <c r="P129" s="115">
        <v>81546514</v>
      </c>
      <c r="Q129" s="188">
        <v>81553114</v>
      </c>
      <c r="R129" s="167">
        <v>68020801</v>
      </c>
      <c r="S129" s="168">
        <v>68020801</v>
      </c>
    </row>
    <row r="130" spans="1:19" x14ac:dyDescent="0.2">
      <c r="A130" s="36" t="s">
        <v>81</v>
      </c>
      <c r="B130" s="167">
        <v>59557100</v>
      </c>
      <c r="C130" s="168">
        <v>59557100</v>
      </c>
      <c r="D130" s="63">
        <v>62701557</v>
      </c>
      <c r="E130" s="155">
        <v>61864421</v>
      </c>
      <c r="F130" s="63">
        <v>61450053</v>
      </c>
      <c r="G130" s="155">
        <v>59773569</v>
      </c>
      <c r="H130" s="63">
        <v>90264864</v>
      </c>
      <c r="I130" s="155">
        <v>90264864</v>
      </c>
      <c r="J130" s="115">
        <v>44341289</v>
      </c>
      <c r="K130" s="188">
        <v>43697056</v>
      </c>
      <c r="L130" s="115">
        <v>41274498</v>
      </c>
      <c r="M130" s="188">
        <v>40411399</v>
      </c>
      <c r="N130" s="115">
        <v>39020723</v>
      </c>
      <c r="O130" s="188">
        <v>39020723</v>
      </c>
      <c r="P130" s="115">
        <v>33707021</v>
      </c>
      <c r="Q130" s="188">
        <v>33707021</v>
      </c>
      <c r="R130" s="115">
        <v>32327488</v>
      </c>
      <c r="S130" s="188">
        <v>32002101</v>
      </c>
    </row>
    <row r="131" spans="1:19" x14ac:dyDescent="0.2">
      <c r="A131" s="138" t="s">
        <v>114</v>
      </c>
      <c r="B131" s="182">
        <f t="shared" ref="B131:S131" si="15">SUM(B128:B130)</f>
        <v>243116490</v>
      </c>
      <c r="C131" s="183">
        <f t="shared" si="15"/>
        <v>243116490</v>
      </c>
      <c r="D131" s="182">
        <f t="shared" si="15"/>
        <v>218606613</v>
      </c>
      <c r="E131" s="183">
        <f t="shared" si="15"/>
        <v>217852636</v>
      </c>
      <c r="F131" s="182">
        <f t="shared" si="15"/>
        <v>216605175</v>
      </c>
      <c r="G131" s="183">
        <f t="shared" si="15"/>
        <v>214928693</v>
      </c>
      <c r="H131" s="182">
        <f t="shared" si="15"/>
        <v>249319115</v>
      </c>
      <c r="I131" s="183">
        <f t="shared" si="15"/>
        <v>249319115</v>
      </c>
      <c r="J131" s="182">
        <f t="shared" si="15"/>
        <v>199433559</v>
      </c>
      <c r="K131" s="183">
        <f t="shared" si="15"/>
        <v>198789326</v>
      </c>
      <c r="L131" s="182">
        <f t="shared" si="15"/>
        <v>209245357</v>
      </c>
      <c r="M131" s="183">
        <f t="shared" si="15"/>
        <v>208286542</v>
      </c>
      <c r="N131" s="182">
        <f t="shared" si="15"/>
        <v>177176849</v>
      </c>
      <c r="O131" s="183">
        <f t="shared" si="15"/>
        <v>177176849</v>
      </c>
      <c r="P131" s="182">
        <f t="shared" si="15"/>
        <v>163261142</v>
      </c>
      <c r="Q131" s="183">
        <f t="shared" si="15"/>
        <v>168117742</v>
      </c>
      <c r="R131" s="182">
        <f t="shared" si="15"/>
        <v>147757950</v>
      </c>
      <c r="S131" s="183">
        <f t="shared" si="15"/>
        <v>147432562</v>
      </c>
    </row>
    <row r="132" spans="1:19" x14ac:dyDescent="0.2">
      <c r="A132" s="187"/>
      <c r="B132" s="89"/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</row>
    <row r="133" spans="1:19" x14ac:dyDescent="0.2">
      <c r="A133" s="110" t="s">
        <v>57</v>
      </c>
      <c r="B133" s="110"/>
      <c r="C133" s="110"/>
      <c r="D133" s="111"/>
      <c r="E133" s="112"/>
      <c r="F133" s="111"/>
      <c r="G133" s="112"/>
      <c r="H133" s="111"/>
      <c r="I133" s="112"/>
      <c r="J133" s="111"/>
      <c r="K133" s="112"/>
      <c r="L133" s="112"/>
      <c r="M133" s="112"/>
      <c r="N133" s="113"/>
      <c r="O133" s="113"/>
      <c r="P133" s="112"/>
      <c r="Q133" s="112"/>
      <c r="R133" s="113"/>
      <c r="S133" s="113"/>
    </row>
    <row r="134" spans="1:19" x14ac:dyDescent="0.2">
      <c r="A134" s="21"/>
      <c r="B134" s="22" t="s">
        <v>58</v>
      </c>
      <c r="C134" s="24" t="s">
        <v>59</v>
      </c>
      <c r="D134" s="22" t="s">
        <v>43</v>
      </c>
      <c r="E134" s="24" t="s">
        <v>42</v>
      </c>
      <c r="F134" s="22" t="s">
        <v>13</v>
      </c>
      <c r="G134" s="23" t="s">
        <v>12</v>
      </c>
      <c r="H134" s="22" t="s">
        <v>11</v>
      </c>
      <c r="I134" s="23" t="s">
        <v>10</v>
      </c>
      <c r="J134" s="22" t="s">
        <v>9</v>
      </c>
      <c r="K134" s="23" t="s">
        <v>8</v>
      </c>
      <c r="L134" s="22" t="s">
        <v>7</v>
      </c>
      <c r="M134" s="23" t="s">
        <v>6</v>
      </c>
      <c r="N134" s="25" t="s">
        <v>5</v>
      </c>
      <c r="O134" s="26" t="s">
        <v>4</v>
      </c>
      <c r="P134" s="22" t="s">
        <v>3</v>
      </c>
      <c r="Q134" s="23" t="s">
        <v>2</v>
      </c>
      <c r="R134" s="25" t="s">
        <v>1</v>
      </c>
      <c r="S134" s="26" t="s">
        <v>0</v>
      </c>
    </row>
    <row r="135" spans="1:19" x14ac:dyDescent="0.2">
      <c r="A135" s="34" t="s">
        <v>31</v>
      </c>
      <c r="B135" s="108"/>
      <c r="C135" s="114" t="s">
        <v>44</v>
      </c>
      <c r="D135" s="61"/>
      <c r="E135" s="155">
        <v>690963</v>
      </c>
      <c r="F135" s="115">
        <v>300000</v>
      </c>
      <c r="G135" s="155">
        <v>500000</v>
      </c>
      <c r="H135" s="61"/>
      <c r="I135" s="86"/>
      <c r="J135" s="27"/>
      <c r="K135" s="28"/>
      <c r="L135" s="27"/>
      <c r="M135" s="28"/>
      <c r="N135" s="27"/>
      <c r="O135" s="28"/>
      <c r="P135" s="27"/>
      <c r="Q135" s="28"/>
      <c r="R135" s="27"/>
      <c r="S135" s="28"/>
    </row>
    <row r="136" spans="1:19" x14ac:dyDescent="0.2">
      <c r="A136" s="34" t="s">
        <v>30</v>
      </c>
      <c r="B136" s="108"/>
      <c r="C136" s="114" t="s">
        <v>44</v>
      </c>
      <c r="D136" s="61"/>
      <c r="E136" s="116">
        <v>1443751</v>
      </c>
      <c r="F136" s="115">
        <v>212419</v>
      </c>
      <c r="G136" s="155">
        <v>278456</v>
      </c>
      <c r="H136" s="61"/>
      <c r="I136" s="86"/>
      <c r="J136" s="27"/>
      <c r="K136" s="28"/>
      <c r="L136" s="27"/>
      <c r="M136" s="28"/>
      <c r="N136" s="27"/>
      <c r="O136" s="28"/>
      <c r="P136" s="27"/>
      <c r="Q136" s="28"/>
      <c r="R136" s="27"/>
      <c r="S136" s="28"/>
    </row>
    <row r="137" spans="1:19" x14ac:dyDescent="0.2">
      <c r="A137" s="36" t="s">
        <v>103</v>
      </c>
      <c r="B137" s="108"/>
      <c r="C137" s="114" t="s">
        <v>44</v>
      </c>
      <c r="D137" s="61"/>
      <c r="E137" s="86"/>
      <c r="F137" s="117"/>
      <c r="G137" s="155">
        <v>305366</v>
      </c>
      <c r="H137" s="61"/>
      <c r="I137" s="86">
        <v>150100</v>
      </c>
      <c r="J137" s="27"/>
      <c r="K137" s="28"/>
      <c r="L137" s="27"/>
      <c r="M137" s="28"/>
      <c r="N137" s="27"/>
      <c r="O137" s="28"/>
      <c r="P137" s="27"/>
      <c r="Q137" s="28"/>
      <c r="R137" s="27"/>
      <c r="S137" s="28"/>
    </row>
    <row r="138" spans="1:19" x14ac:dyDescent="0.2">
      <c r="A138" s="123" t="s">
        <v>70</v>
      </c>
      <c r="B138" s="108"/>
      <c r="C138" s="114" t="s">
        <v>44</v>
      </c>
      <c r="D138" s="61"/>
      <c r="E138" s="86">
        <v>971523</v>
      </c>
      <c r="F138" s="115">
        <v>191161</v>
      </c>
      <c r="G138" s="155">
        <v>975000</v>
      </c>
      <c r="H138" s="61">
        <f>450668</f>
        <v>450668</v>
      </c>
      <c r="I138" s="86">
        <f>498599+465548</f>
        <v>964147</v>
      </c>
      <c r="J138" s="27"/>
      <c r="K138" s="28"/>
      <c r="L138" s="27"/>
      <c r="M138" s="28"/>
      <c r="N138" s="27"/>
      <c r="O138" s="28"/>
      <c r="P138" s="27"/>
      <c r="Q138" s="28"/>
      <c r="R138" s="27"/>
      <c r="S138" s="28"/>
    </row>
    <row r="139" spans="1:19" x14ac:dyDescent="0.2">
      <c r="A139" s="123" t="s">
        <v>68</v>
      </c>
      <c r="B139" s="108"/>
      <c r="C139" s="114" t="s">
        <v>44</v>
      </c>
      <c r="D139" s="61"/>
      <c r="E139" s="86">
        <v>286701</v>
      </c>
      <c r="F139" s="117"/>
      <c r="G139" s="155"/>
      <c r="H139" s="61">
        <f>142877</f>
        <v>142877</v>
      </c>
      <c r="I139" s="86">
        <f>105548+178537</f>
        <v>284085</v>
      </c>
      <c r="J139" s="27"/>
      <c r="K139" s="28"/>
      <c r="L139" s="27"/>
      <c r="M139" s="28"/>
      <c r="N139" s="27"/>
      <c r="O139" s="28"/>
      <c r="P139" s="27"/>
      <c r="Q139" s="28"/>
      <c r="R139" s="27"/>
      <c r="S139" s="28"/>
    </row>
    <row r="140" spans="1:19" x14ac:dyDescent="0.2">
      <c r="A140" s="123" t="s">
        <v>66</v>
      </c>
      <c r="B140" s="108"/>
      <c r="C140" s="114" t="s">
        <v>44</v>
      </c>
      <c r="D140" s="61"/>
      <c r="E140" s="116">
        <v>916000</v>
      </c>
      <c r="F140" s="115">
        <v>300000</v>
      </c>
      <c r="G140" s="155">
        <v>475000</v>
      </c>
      <c r="H140" s="61"/>
      <c r="I140" s="86">
        <f>443512</f>
        <v>443512</v>
      </c>
      <c r="J140" s="27"/>
      <c r="K140" s="28"/>
      <c r="L140" s="27"/>
      <c r="M140" s="28"/>
      <c r="N140" s="27"/>
      <c r="O140" s="28"/>
      <c r="P140" s="27"/>
      <c r="Q140" s="28"/>
      <c r="R140" s="27"/>
      <c r="S140" s="28"/>
    </row>
    <row r="141" spans="1:19" x14ac:dyDescent="0.2">
      <c r="A141" s="36" t="s">
        <v>108</v>
      </c>
      <c r="B141" s="108"/>
      <c r="C141" s="114" t="s">
        <v>44</v>
      </c>
      <c r="D141" s="61"/>
      <c r="E141" s="86">
        <v>559324</v>
      </c>
      <c r="F141" s="115"/>
      <c r="G141" s="155"/>
      <c r="H141" s="61"/>
      <c r="I141" s="86"/>
      <c r="J141" s="27"/>
      <c r="K141" s="28"/>
      <c r="L141" s="27"/>
      <c r="M141" s="28"/>
      <c r="N141" s="27"/>
      <c r="O141" s="28"/>
      <c r="P141" s="27"/>
      <c r="Q141" s="28"/>
      <c r="R141" s="27"/>
      <c r="S141" s="28"/>
    </row>
    <row r="142" spans="1:19" x14ac:dyDescent="0.2">
      <c r="A142" s="34" t="s">
        <v>69</v>
      </c>
      <c r="B142" s="108"/>
      <c r="C142" s="114" t="s">
        <v>44</v>
      </c>
      <c r="D142" s="61"/>
      <c r="E142" s="116">
        <v>399044</v>
      </c>
      <c r="F142" s="115">
        <v>299453</v>
      </c>
      <c r="G142" s="155"/>
      <c r="H142" s="61">
        <f>439531</f>
        <v>439531</v>
      </c>
      <c r="I142" s="86">
        <f>397991</f>
        <v>397991</v>
      </c>
      <c r="J142" s="27"/>
      <c r="K142" s="28"/>
      <c r="L142" s="27"/>
      <c r="M142" s="28"/>
      <c r="N142" s="27"/>
      <c r="O142" s="28"/>
      <c r="P142" s="27"/>
      <c r="Q142" s="28"/>
      <c r="R142" s="27"/>
      <c r="S142" s="28"/>
    </row>
    <row r="143" spans="1:19" x14ac:dyDescent="0.2">
      <c r="A143" s="34" t="s">
        <v>62</v>
      </c>
      <c r="B143" s="108"/>
      <c r="C143" s="114" t="s">
        <v>44</v>
      </c>
      <c r="D143" s="61"/>
      <c r="E143" s="116">
        <v>863926</v>
      </c>
      <c r="F143" s="117"/>
      <c r="G143" s="155">
        <v>1187391</v>
      </c>
      <c r="H143" s="61"/>
      <c r="I143" s="86">
        <f>980712</f>
        <v>980712</v>
      </c>
      <c r="J143" s="27"/>
      <c r="K143" s="28"/>
      <c r="L143" s="27"/>
      <c r="M143" s="28"/>
      <c r="N143" s="27"/>
      <c r="O143" s="28"/>
      <c r="P143" s="27"/>
      <c r="Q143" s="28"/>
      <c r="R143" s="27"/>
      <c r="S143" s="28"/>
    </row>
    <row r="144" spans="1:19" x14ac:dyDescent="0.2">
      <c r="A144" s="34" t="s">
        <v>64</v>
      </c>
      <c r="B144" s="108"/>
      <c r="C144" s="114" t="s">
        <v>44</v>
      </c>
      <c r="D144" s="61"/>
      <c r="E144" s="116">
        <v>474921</v>
      </c>
      <c r="F144" s="117"/>
      <c r="G144" s="155">
        <v>1251063</v>
      </c>
      <c r="H144" s="61"/>
      <c r="I144" s="86">
        <f>459976+432705</f>
        <v>892681</v>
      </c>
      <c r="J144" s="27"/>
      <c r="K144" s="28"/>
      <c r="L144" s="27"/>
      <c r="M144" s="28"/>
      <c r="N144" s="27"/>
      <c r="O144" s="28"/>
      <c r="P144" s="27"/>
      <c r="Q144" s="28"/>
      <c r="R144" s="27"/>
      <c r="S144" s="28"/>
    </row>
    <row r="145" spans="1:20" x14ac:dyDescent="0.2">
      <c r="A145" s="34" t="s">
        <v>112</v>
      </c>
      <c r="B145" s="108"/>
      <c r="C145" s="114" t="s">
        <v>44</v>
      </c>
      <c r="D145" s="61"/>
      <c r="E145" s="116">
        <v>499265</v>
      </c>
      <c r="F145" s="117"/>
      <c r="G145" s="155">
        <v>500000</v>
      </c>
      <c r="H145" s="61"/>
      <c r="I145" s="86"/>
      <c r="J145" s="27"/>
      <c r="K145" s="28"/>
      <c r="L145" s="27"/>
      <c r="M145" s="28"/>
      <c r="N145" s="27"/>
      <c r="O145" s="28"/>
      <c r="P145" s="27"/>
      <c r="Q145" s="28"/>
      <c r="R145" s="27"/>
      <c r="S145" s="28"/>
    </row>
    <row r="146" spans="1:20" x14ac:dyDescent="0.2">
      <c r="A146" s="34" t="s">
        <v>32</v>
      </c>
      <c r="B146" s="108"/>
      <c r="C146" s="114" t="s">
        <v>44</v>
      </c>
      <c r="D146" s="61"/>
      <c r="E146" s="86"/>
      <c r="F146" s="117"/>
      <c r="G146" s="155"/>
      <c r="H146" s="61">
        <f>375618</f>
        <v>375618</v>
      </c>
      <c r="I146" s="86"/>
      <c r="K146" s="28"/>
      <c r="L146" s="27"/>
      <c r="M146" s="28"/>
      <c r="N146" s="27"/>
      <c r="O146" s="28"/>
      <c r="P146" s="27"/>
      <c r="Q146" s="28"/>
      <c r="R146" s="27"/>
      <c r="S146" s="28"/>
    </row>
    <row r="147" spans="1:20" x14ac:dyDescent="0.2">
      <c r="A147" s="36" t="s">
        <v>87</v>
      </c>
      <c r="B147" s="108"/>
      <c r="C147" s="114" t="s">
        <v>44</v>
      </c>
      <c r="D147" s="61"/>
      <c r="E147" s="116">
        <v>833404</v>
      </c>
      <c r="F147" s="115">
        <v>252525</v>
      </c>
      <c r="G147" s="155">
        <v>671296</v>
      </c>
      <c r="H147" s="61">
        <v>393751</v>
      </c>
      <c r="I147" s="86">
        <v>560198</v>
      </c>
      <c r="J147" s="27"/>
      <c r="K147" s="28"/>
      <c r="L147" s="27"/>
      <c r="M147" s="28"/>
      <c r="N147" s="27"/>
      <c r="O147" s="28"/>
      <c r="P147" s="27"/>
      <c r="Q147" s="28"/>
      <c r="R147" s="27"/>
      <c r="S147" s="28"/>
    </row>
    <row r="148" spans="1:20" x14ac:dyDescent="0.2">
      <c r="A148" s="123" t="s">
        <v>67</v>
      </c>
      <c r="B148" s="108"/>
      <c r="C148" s="114" t="s">
        <v>44</v>
      </c>
      <c r="D148" s="61"/>
      <c r="E148" s="160"/>
      <c r="F148" s="115">
        <v>217022</v>
      </c>
      <c r="G148" s="155"/>
      <c r="H148" s="61">
        <v>447550</v>
      </c>
      <c r="I148" s="86">
        <f>248632+378885</f>
        <v>627517</v>
      </c>
      <c r="J148" s="27"/>
      <c r="K148" s="28"/>
      <c r="L148" s="27"/>
      <c r="M148" s="28"/>
      <c r="N148" s="27"/>
      <c r="O148" s="28"/>
      <c r="P148" s="27"/>
      <c r="Q148" s="28"/>
      <c r="R148" s="27"/>
      <c r="S148" s="28"/>
    </row>
    <row r="149" spans="1:20" x14ac:dyDescent="0.2">
      <c r="A149" s="55" t="s">
        <v>22</v>
      </c>
      <c r="B149" s="161">
        <v>3705000</v>
      </c>
      <c r="C149" s="162">
        <v>3705000</v>
      </c>
      <c r="D149" s="161">
        <v>0</v>
      </c>
      <c r="E149" s="162">
        <f>SUM(E135:E148)</f>
        <v>7938822</v>
      </c>
      <c r="F149" s="163">
        <f>SUM(F135:F148)</f>
        <v>1772580</v>
      </c>
      <c r="G149" s="162">
        <f>SUM(G135:G148)</f>
        <v>6143572</v>
      </c>
      <c r="H149" s="163">
        <f>SUM(H135:H148)</f>
        <v>2249995</v>
      </c>
      <c r="I149" s="162">
        <f>SUM(I135:I148)</f>
        <v>5300943</v>
      </c>
      <c r="J149" s="56"/>
      <c r="K149" s="57"/>
      <c r="L149" s="56"/>
      <c r="M149" s="57"/>
      <c r="N149" s="56"/>
      <c r="O149" s="57"/>
      <c r="P149" s="56"/>
      <c r="Q149" s="57"/>
      <c r="R149" s="56"/>
      <c r="S149" s="57"/>
    </row>
    <row r="151" spans="1:20" x14ac:dyDescent="0.2">
      <c r="A151" s="47" t="s">
        <v>52</v>
      </c>
      <c r="B151" s="47"/>
      <c r="C151" s="47"/>
      <c r="H151" s="48"/>
      <c r="I151" s="49"/>
      <c r="J151" s="49"/>
      <c r="K151" s="49"/>
      <c r="L151" s="49"/>
      <c r="M151" s="49"/>
      <c r="N151" s="50"/>
      <c r="O151" s="50"/>
      <c r="P151" s="49"/>
      <c r="Q151" s="49"/>
      <c r="R151" s="50"/>
      <c r="S151" s="50"/>
    </row>
    <row r="152" spans="1:20" x14ac:dyDescent="0.2">
      <c r="A152" s="21"/>
      <c r="B152" s="22" t="s">
        <v>58</v>
      </c>
      <c r="C152" s="24" t="s">
        <v>59</v>
      </c>
      <c r="D152" s="22" t="s">
        <v>43</v>
      </c>
      <c r="E152" s="24" t="s">
        <v>42</v>
      </c>
      <c r="F152" s="22" t="s">
        <v>13</v>
      </c>
      <c r="G152" s="23" t="s">
        <v>12</v>
      </c>
      <c r="H152" s="22" t="s">
        <v>11</v>
      </c>
      <c r="I152" s="23" t="s">
        <v>10</v>
      </c>
      <c r="J152" s="22" t="s">
        <v>9</v>
      </c>
      <c r="K152" s="23" t="s">
        <v>8</v>
      </c>
      <c r="L152" s="22" t="s">
        <v>7</v>
      </c>
      <c r="M152" s="23" t="s">
        <v>6</v>
      </c>
      <c r="N152" s="25" t="s">
        <v>5</v>
      </c>
      <c r="O152" s="26" t="s">
        <v>4</v>
      </c>
      <c r="P152" s="22" t="s">
        <v>3</v>
      </c>
      <c r="Q152" s="23" t="s">
        <v>2</v>
      </c>
      <c r="R152" s="25" t="s">
        <v>1</v>
      </c>
      <c r="S152" s="26" t="s">
        <v>0</v>
      </c>
    </row>
    <row r="153" spans="1:20" x14ac:dyDescent="0.2">
      <c r="A153" s="36" t="s">
        <v>113</v>
      </c>
      <c r="B153" s="36"/>
      <c r="C153" s="104"/>
      <c r="D153" s="52"/>
      <c r="E153" s="53"/>
      <c r="F153" s="52"/>
      <c r="G153" s="53"/>
      <c r="H153" s="118"/>
      <c r="I153" s="119"/>
      <c r="J153" s="165"/>
      <c r="K153" s="166">
        <v>1000000</v>
      </c>
      <c r="L153" s="165"/>
      <c r="M153" s="166">
        <v>1000000</v>
      </c>
      <c r="N153" s="167"/>
      <c r="O153" s="168">
        <v>16723141</v>
      </c>
      <c r="P153" s="165"/>
      <c r="Q153" s="166">
        <v>16698922</v>
      </c>
      <c r="R153" s="167"/>
      <c r="S153" s="168">
        <v>8381844</v>
      </c>
    </row>
    <row r="154" spans="1:20" x14ac:dyDescent="0.2">
      <c r="A154" s="55" t="s">
        <v>23</v>
      </c>
      <c r="B154" s="55"/>
      <c r="C154" s="105"/>
      <c r="D154" s="56"/>
      <c r="E154" s="57"/>
      <c r="F154" s="56"/>
      <c r="G154" s="57"/>
      <c r="H154" s="56"/>
      <c r="I154" s="57"/>
      <c r="J154" s="164">
        <f>K154</f>
        <v>500000</v>
      </c>
      <c r="K154" s="169">
        <f>SUM(K153:K153)/2</f>
        <v>500000</v>
      </c>
      <c r="L154" s="164">
        <f>M154</f>
        <v>500000</v>
      </c>
      <c r="M154" s="169">
        <f>SUM(M153:M153)/2</f>
        <v>500000</v>
      </c>
      <c r="N154" s="164">
        <f>O154</f>
        <v>8361570.5</v>
      </c>
      <c r="O154" s="169">
        <f>SUM(O153:O153)/2</f>
        <v>8361570.5</v>
      </c>
      <c r="P154" s="164">
        <f>Q154</f>
        <v>8349461</v>
      </c>
      <c r="Q154" s="169">
        <f>SUM(Q153:Q153)/2</f>
        <v>8349461</v>
      </c>
      <c r="R154" s="164">
        <f>S154</f>
        <v>4190922</v>
      </c>
      <c r="S154" s="169">
        <f>SUM(S153:S153)/2</f>
        <v>4190922</v>
      </c>
      <c r="T154" s="29"/>
    </row>
    <row r="155" spans="1:20" s="5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20" x14ac:dyDescent="0.2">
      <c r="A156" s="47" t="s">
        <v>53</v>
      </c>
      <c r="B156" s="47"/>
      <c r="C156" s="47"/>
      <c r="D156" s="58"/>
      <c r="E156" s="58"/>
      <c r="F156" s="58"/>
      <c r="G156" s="58"/>
      <c r="H156" s="59"/>
      <c r="I156" s="59"/>
      <c r="J156" s="59"/>
      <c r="K156" s="59"/>
      <c r="L156" s="59"/>
      <c r="M156" s="59"/>
      <c r="N156" s="60"/>
      <c r="O156" s="60"/>
      <c r="P156" s="59"/>
      <c r="Q156" s="59"/>
      <c r="R156" s="60"/>
      <c r="S156" s="60"/>
    </row>
    <row r="157" spans="1:20" x14ac:dyDescent="0.2">
      <c r="A157" s="21"/>
      <c r="B157" s="178">
        <v>2023</v>
      </c>
      <c r="C157" s="179">
        <v>2022</v>
      </c>
      <c r="D157" s="178">
        <v>2021</v>
      </c>
      <c r="E157" s="179">
        <v>2020</v>
      </c>
      <c r="F157" s="178">
        <v>2019</v>
      </c>
      <c r="G157" s="179">
        <v>2018</v>
      </c>
      <c r="H157" s="178">
        <v>2017</v>
      </c>
      <c r="I157" s="180">
        <v>2016</v>
      </c>
      <c r="J157" s="179">
        <v>2015</v>
      </c>
      <c r="K157" s="24"/>
      <c r="L157" s="22"/>
      <c r="M157" s="23"/>
      <c r="N157" s="51"/>
      <c r="O157" s="51"/>
      <c r="P157" s="22"/>
      <c r="Q157" s="23"/>
      <c r="R157" s="25"/>
      <c r="S157" s="26"/>
    </row>
    <row r="158" spans="1:20" x14ac:dyDescent="0.2">
      <c r="A158" s="123" t="s">
        <v>70</v>
      </c>
      <c r="B158" s="34"/>
      <c r="C158" s="114" t="s">
        <v>44</v>
      </c>
      <c r="D158" s="61"/>
      <c r="E158" s="62">
        <v>6000000</v>
      </c>
      <c r="F158" s="46"/>
      <c r="G158" s="45">
        <v>9000000</v>
      </c>
      <c r="H158" s="43"/>
      <c r="I158" s="45">
        <v>28680000</v>
      </c>
      <c r="J158" s="37"/>
      <c r="K158" s="37"/>
      <c r="L158" s="27"/>
      <c r="M158" s="28"/>
      <c r="N158" s="37"/>
      <c r="O158" s="37"/>
      <c r="P158" s="27"/>
      <c r="Q158" s="28"/>
      <c r="R158" s="27"/>
      <c r="S158" s="28"/>
    </row>
    <row r="159" spans="1:20" x14ac:dyDescent="0.2">
      <c r="A159" s="123" t="s">
        <v>66</v>
      </c>
      <c r="B159" s="34"/>
      <c r="C159" s="114" t="s">
        <v>44</v>
      </c>
      <c r="D159" s="61"/>
      <c r="E159" s="62"/>
      <c r="F159" s="63"/>
      <c r="G159" s="155">
        <v>5000000</v>
      </c>
      <c r="H159" s="43"/>
      <c r="I159" s="45"/>
      <c r="J159" s="37"/>
      <c r="K159" s="37"/>
      <c r="L159" s="27"/>
      <c r="M159" s="28"/>
      <c r="N159" s="37"/>
      <c r="O159" s="37"/>
      <c r="P159" s="27"/>
      <c r="Q159" s="28"/>
      <c r="R159" s="27"/>
      <c r="S159" s="28"/>
    </row>
    <row r="160" spans="1:20" x14ac:dyDescent="0.2">
      <c r="A160" s="34" t="s">
        <v>69</v>
      </c>
      <c r="B160" s="34"/>
      <c r="C160" s="114" t="s">
        <v>44</v>
      </c>
      <c r="D160" s="61"/>
      <c r="E160" s="62"/>
      <c r="F160" s="61"/>
      <c r="G160" s="86"/>
      <c r="H160" s="43"/>
      <c r="I160" s="45">
        <v>1800000</v>
      </c>
      <c r="J160" s="37"/>
      <c r="K160" s="37"/>
      <c r="L160" s="27"/>
      <c r="M160" s="28"/>
      <c r="N160" s="37"/>
      <c r="O160" s="37"/>
      <c r="P160" s="27"/>
      <c r="Q160" s="28"/>
      <c r="R160" s="27"/>
      <c r="S160" s="28"/>
    </row>
    <row r="161" spans="1:19" x14ac:dyDescent="0.2">
      <c r="A161" s="34" t="s">
        <v>61</v>
      </c>
      <c r="B161" s="34"/>
      <c r="C161" s="114" t="s">
        <v>44</v>
      </c>
      <c r="D161" s="61"/>
      <c r="E161" s="62">
        <v>1965000</v>
      </c>
      <c r="F161" s="61"/>
      <c r="G161" s="86"/>
      <c r="H161" s="43"/>
      <c r="I161" s="45"/>
      <c r="J161" s="37"/>
      <c r="K161" s="37"/>
      <c r="L161" s="27"/>
      <c r="M161" s="28"/>
      <c r="N161" s="37"/>
      <c r="O161" s="37"/>
      <c r="P161" s="27"/>
      <c r="Q161" s="28"/>
      <c r="R161" s="27"/>
      <c r="S161" s="28"/>
    </row>
    <row r="162" spans="1:19" x14ac:dyDescent="0.2">
      <c r="A162" s="34" t="s">
        <v>65</v>
      </c>
      <c r="B162" s="34"/>
      <c r="C162" s="114" t="s">
        <v>44</v>
      </c>
      <c r="D162" s="61"/>
      <c r="E162" s="62"/>
      <c r="F162" s="46"/>
      <c r="G162" s="45">
        <v>1261666.5</v>
      </c>
      <c r="H162" s="43"/>
      <c r="I162" s="45">
        <v>8532550</v>
      </c>
      <c r="J162" s="37"/>
      <c r="K162" s="37"/>
      <c r="L162" s="27"/>
      <c r="M162" s="28"/>
      <c r="N162" s="37"/>
      <c r="O162" s="37"/>
      <c r="P162" s="27"/>
      <c r="Q162" s="28"/>
      <c r="R162" s="27"/>
      <c r="S162" s="28"/>
    </row>
    <row r="163" spans="1:19" x14ac:dyDescent="0.2">
      <c r="A163" s="64" t="s">
        <v>24</v>
      </c>
      <c r="B163" s="64"/>
      <c r="C163" s="170">
        <v>39969000</v>
      </c>
      <c r="D163" s="65"/>
      <c r="E163" s="66">
        <f>SUM(E158:E162)</f>
        <v>7965000</v>
      </c>
      <c r="F163" s="65"/>
      <c r="G163" s="171">
        <f>SUM(G158:G162)</f>
        <v>15261666.5</v>
      </c>
      <c r="H163" s="67"/>
      <c r="I163" s="171">
        <f>SUM(I158:I162)</f>
        <v>39012550</v>
      </c>
      <c r="J163" s="67"/>
      <c r="K163" s="67"/>
      <c r="L163" s="68"/>
      <c r="M163" s="69"/>
      <c r="N163" s="67"/>
      <c r="O163" s="67"/>
      <c r="P163" s="68"/>
      <c r="Q163" s="69"/>
      <c r="R163" s="68"/>
      <c r="S163" s="69"/>
    </row>
    <row r="164" spans="1:19" x14ac:dyDescent="0.2">
      <c r="A164" s="70"/>
      <c r="B164" s="70"/>
      <c r="C164" s="70"/>
      <c r="I164" s="71"/>
    </row>
    <row r="165" spans="1:19" x14ac:dyDescent="0.2">
      <c r="A165" s="47" t="s">
        <v>54</v>
      </c>
      <c r="B165" s="47"/>
      <c r="C165" s="47"/>
      <c r="H165" s="48"/>
      <c r="I165" s="49"/>
      <c r="J165" s="49"/>
      <c r="K165" s="49"/>
      <c r="L165" s="49"/>
      <c r="M165" s="49"/>
      <c r="N165" s="50"/>
      <c r="O165" s="50"/>
      <c r="P165" s="49"/>
      <c r="Q165" s="49"/>
      <c r="R165" s="50"/>
      <c r="S165" s="50"/>
    </row>
    <row r="166" spans="1:19" x14ac:dyDescent="0.2">
      <c r="A166" s="21"/>
      <c r="B166" s="22" t="s">
        <v>58</v>
      </c>
      <c r="C166" s="24" t="s">
        <v>59</v>
      </c>
      <c r="D166" s="24" t="s">
        <v>43</v>
      </c>
      <c r="E166" s="24" t="s">
        <v>42</v>
      </c>
      <c r="F166" s="22" t="s">
        <v>13</v>
      </c>
      <c r="G166" s="23" t="s">
        <v>12</v>
      </c>
      <c r="H166" s="22" t="s">
        <v>11</v>
      </c>
      <c r="I166" s="23" t="s">
        <v>10</v>
      </c>
      <c r="J166" s="22" t="s">
        <v>9</v>
      </c>
      <c r="K166" s="23" t="s">
        <v>8</v>
      </c>
      <c r="L166" s="22" t="s">
        <v>7</v>
      </c>
      <c r="M166" s="23" t="s">
        <v>6</v>
      </c>
      <c r="N166" s="25" t="s">
        <v>5</v>
      </c>
      <c r="O166" s="26" t="s">
        <v>4</v>
      </c>
      <c r="P166" s="22" t="s">
        <v>3</v>
      </c>
      <c r="Q166" s="23" t="s">
        <v>2</v>
      </c>
      <c r="R166" s="25" t="s">
        <v>1</v>
      </c>
      <c r="S166" s="26" t="s">
        <v>0</v>
      </c>
    </row>
    <row r="167" spans="1:19" x14ac:dyDescent="0.2">
      <c r="A167" s="1" t="s">
        <v>15</v>
      </c>
      <c r="B167" s="107"/>
      <c r="C167" s="43"/>
      <c r="J167" s="160"/>
      <c r="K167" s="160">
        <v>57000000</v>
      </c>
      <c r="L167" s="160"/>
      <c r="M167" s="160">
        <v>141000000</v>
      </c>
      <c r="N167" s="160"/>
      <c r="O167" s="160">
        <v>203000000</v>
      </c>
      <c r="P167" s="160"/>
      <c r="Q167" s="160">
        <v>117000000</v>
      </c>
      <c r="R167" s="160"/>
      <c r="S167" s="160">
        <v>200000000</v>
      </c>
    </row>
    <row r="168" spans="1:19" x14ac:dyDescent="0.2">
      <c r="A168" s="64" t="s">
        <v>25</v>
      </c>
      <c r="B168" s="64"/>
      <c r="C168" s="106"/>
      <c r="D168" s="67"/>
      <c r="E168" s="69"/>
      <c r="F168" s="68"/>
      <c r="G168" s="69"/>
      <c r="H168" s="68"/>
      <c r="I168" s="69"/>
      <c r="J168" s="65">
        <f>K168</f>
        <v>28500000</v>
      </c>
      <c r="K168" s="171">
        <f>SUM(K167:K167)/2</f>
        <v>28500000</v>
      </c>
      <c r="L168" s="65">
        <f>M168</f>
        <v>70500000</v>
      </c>
      <c r="M168" s="171">
        <f>SUM(M167:M167)/2</f>
        <v>70500000</v>
      </c>
      <c r="N168" s="65">
        <f>O168</f>
        <v>101500000</v>
      </c>
      <c r="O168" s="171">
        <f>SUM(O167:O167)/2</f>
        <v>101500000</v>
      </c>
      <c r="P168" s="65">
        <f>Q168</f>
        <v>58500000</v>
      </c>
      <c r="Q168" s="171">
        <f>SUM(Q167:Q167)/2</f>
        <v>58500000</v>
      </c>
      <c r="R168" s="65">
        <f>S168</f>
        <v>100000000</v>
      </c>
      <c r="S168" s="171">
        <f>SUM(S167:S167)/2</f>
        <v>100000000</v>
      </c>
    </row>
    <row r="169" spans="1:19" x14ac:dyDescent="0.2">
      <c r="A169" s="103" t="s">
        <v>60</v>
      </c>
      <c r="B169" s="103"/>
      <c r="C169" s="103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1:19" x14ac:dyDescent="0.2">
      <c r="J170" s="29"/>
    </row>
  </sheetData>
  <pageMargins left="0.7" right="0.7" top="0.75" bottom="0.75" header="0.3" footer="0.3"/>
  <pageSetup orientation="landscape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Research</vt:lpstr>
      <vt:lpstr>Research!Print_Area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2017-06-06T18:07:52Z</dcterms:created>
  <dcterms:modified xsi:type="dcterms:W3CDTF">2021-12-07T20:10:26Z</dcterms:modified>
</cp:coreProperties>
</file>